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8_{5A06FE29-6254-4FC3-894C-D34624D12585}" xr6:coauthVersionLast="46" xr6:coauthVersionMax="46" xr10:uidLastSave="{00000000-0000-0000-0000-000000000000}"/>
  <bookViews>
    <workbookView xWindow="2868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um_natjecanja">data!$C$6</definedName>
    <definedName name="dnevnik_id">data!$C$19</definedName>
    <definedName name="drzava_id">'registar-države'!$B$10:$B$109</definedName>
    <definedName name="drzava_oznaka">'registar-države'!$D$10:$D$109</definedName>
    <definedName name="grana_id">data!$C$11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'registar-kategorije'!$B$10:$B$59</definedName>
    <definedName name="kategorija_oznaka">'registar-kategorije'!$C$10:$C$59</definedName>
    <definedName name="kategorija_rbr">'registar-kategorije'!$K$10:$K$59</definedName>
    <definedName name="kategorijaAlias_id">'registar-kategorije'!$O$10:$O$59</definedName>
    <definedName name="kategorijaAlias_oznaka">'registar-kategorije'!$P$10:$P$59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data!$C$13</definedName>
    <definedName name="max_imePrezime_id">data!$C$23</definedName>
    <definedName name="max_kategorijaAlias_id">data!$C$27</definedName>
    <definedName name="max_minuta">data!$C$33</definedName>
    <definedName name="max_osoba_id">data!$C$21</definedName>
    <definedName name="max_rezultat_id">data!$C$31</definedName>
    <definedName name="max_staza_id">data!$C$25</definedName>
    <definedName name="max_stazaKategorija_id">data!$C$29</definedName>
    <definedName name="natjecanje_aliasZaKlub">natjecanje!$BA$11:$BA$410</definedName>
    <definedName name="natjecanje_kategorija">natjecanje!$O$11:$O$410</definedName>
    <definedName name="natjecanje_katnatid">natjecanje!$P$11:$P$410</definedName>
    <definedName name="natjecanje_klubAliasId">natjecanje!$BH$11:$BH$410</definedName>
    <definedName name="natjecanje_kluboviAliasi">natjecanje!$BN$11:$BN$410</definedName>
    <definedName name="natjecanje_noviKluboviAliasi">natjecanje!$AY$11:$AY$410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'registar-status-rezultat'!$B$10:$B$29</definedName>
    <definedName name="statusRezultat_oEvent">'registar-status-rezultat'!$E$10:$E$29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data!$C$15</definedName>
    <definedName name="trka_je_rangirana">data!$C$17</definedName>
    <definedName name="uparivanje_id">'registar-uparivanje'!$B$10:$B$59</definedName>
    <definedName name="uparivanje_oznaka">'registar-uparivanje'!$C$10:$C$59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R410" i="1" l="1"/>
  <c r="CU410" i="1"/>
  <c r="CM410" i="1"/>
  <c r="CK410" i="1"/>
  <c r="CJ410" i="1"/>
  <c r="CI410" i="1"/>
  <c r="BW410" i="1"/>
  <c r="BJ410" i="1"/>
  <c r="BI410" i="1"/>
  <c r="BH410" i="1"/>
  <c r="BC410" i="1"/>
  <c r="AI410" i="1"/>
  <c r="X410" i="1"/>
  <c r="Y410" i="1" s="1"/>
  <c r="M410" i="1"/>
  <c r="K410" i="1"/>
  <c r="AJ410" i="1" s="1"/>
  <c r="AK410" i="1" s="1"/>
  <c r="J410" i="1"/>
  <c r="H410" i="1"/>
  <c r="BQ410" i="1" s="1"/>
  <c r="G410" i="1"/>
  <c r="BP410" i="1" s="1"/>
  <c r="E410" i="1"/>
  <c r="D410" i="1"/>
  <c r="BV410" i="1" s="1"/>
  <c r="B410" i="1"/>
  <c r="O410" i="1" s="1"/>
  <c r="DH409" i="1"/>
  <c r="DI409" i="1" s="1"/>
  <c r="DC409" i="1"/>
  <c r="DK409" i="1" s="1"/>
  <c r="CM409" i="1"/>
  <c r="CK409" i="1"/>
  <c r="CJ409" i="1"/>
  <c r="CI409" i="1"/>
  <c r="BW409" i="1"/>
  <c r="DE409" i="1" s="1"/>
  <c r="DF409" i="1" s="1"/>
  <c r="DN409" i="1" s="1"/>
  <c r="BV409" i="1"/>
  <c r="BQ409" i="1"/>
  <c r="BJ409" i="1"/>
  <c r="BI409" i="1"/>
  <c r="BH409" i="1"/>
  <c r="BC409" i="1"/>
  <c r="AG409" i="1"/>
  <c r="Y409" i="1"/>
  <c r="Z409" i="1" s="1"/>
  <c r="X409" i="1"/>
  <c r="O409" i="1"/>
  <c r="M409" i="1"/>
  <c r="K409" i="1"/>
  <c r="AJ409" i="1" s="1"/>
  <c r="AK409" i="1" s="1"/>
  <c r="J409" i="1"/>
  <c r="AI409" i="1" s="1"/>
  <c r="H409" i="1"/>
  <c r="G409" i="1"/>
  <c r="BP409" i="1" s="1"/>
  <c r="E409" i="1"/>
  <c r="D409" i="1"/>
  <c r="B409" i="1"/>
  <c r="CM408" i="1"/>
  <c r="CK408" i="1"/>
  <c r="CJ408" i="1"/>
  <c r="CI408" i="1"/>
  <c r="CA408" i="1"/>
  <c r="BW408" i="1"/>
  <c r="DH408" i="1" s="1"/>
  <c r="DI408" i="1" s="1"/>
  <c r="BQ408" i="1"/>
  <c r="BP408" i="1"/>
  <c r="BJ408" i="1"/>
  <c r="BI408" i="1"/>
  <c r="BH408" i="1"/>
  <c r="BC408" i="1"/>
  <c r="AI408" i="1"/>
  <c r="X408" i="1"/>
  <c r="Y408" i="1" s="1"/>
  <c r="S408" i="1"/>
  <c r="R408" i="1" s="1" a="1"/>
  <c r="R408" i="1" s="1"/>
  <c r="M408" i="1"/>
  <c r="K408" i="1"/>
  <c r="AJ408" i="1" s="1"/>
  <c r="AK408" i="1" s="1"/>
  <c r="J408" i="1"/>
  <c r="H408" i="1"/>
  <c r="G408" i="1"/>
  <c r="E408" i="1"/>
  <c r="D408" i="1"/>
  <c r="BV408" i="1" s="1"/>
  <c r="B408" i="1"/>
  <c r="O408" i="1" s="1"/>
  <c r="CM407" i="1"/>
  <c r="CK407" i="1"/>
  <c r="CJ407" i="1"/>
  <c r="CI407" i="1"/>
  <c r="BV407" i="1"/>
  <c r="BR407" i="1"/>
  <c r="BP407" i="1"/>
  <c r="BS407" i="1" s="1"/>
  <c r="DZ407" i="1" s="1"/>
  <c r="BJ407" i="1"/>
  <c r="BI407" i="1"/>
  <c r="BH407" i="1"/>
  <c r="BC407" i="1"/>
  <c r="X407" i="1"/>
  <c r="Y407" i="1" s="1"/>
  <c r="M407" i="1"/>
  <c r="K407" i="1"/>
  <c r="AJ407" i="1" s="1"/>
  <c r="AK407" i="1" s="1"/>
  <c r="J407" i="1"/>
  <c r="AI407" i="1" s="1"/>
  <c r="H407" i="1"/>
  <c r="BQ407" i="1" s="1"/>
  <c r="G407" i="1"/>
  <c r="E407" i="1"/>
  <c r="BW407" i="1" s="1"/>
  <c r="D407" i="1"/>
  <c r="B407" i="1"/>
  <c r="O407" i="1" s="1"/>
  <c r="DZ406" i="1"/>
  <c r="DW406" i="1"/>
  <c r="EC406" i="1" s="1"/>
  <c r="DS406" i="1"/>
  <c r="DR406" i="1"/>
  <c r="DH406" i="1"/>
  <c r="DI406" i="1" s="1"/>
  <c r="DC406" i="1"/>
  <c r="DK406" i="1" s="1"/>
  <c r="DB406" i="1"/>
  <c r="CM406" i="1"/>
  <c r="CK406" i="1"/>
  <c r="CJ406" i="1"/>
  <c r="CI406" i="1"/>
  <c r="CA406" i="1"/>
  <c r="BX406" i="1"/>
  <c r="BW406" i="1"/>
  <c r="DU406" i="1" s="1"/>
  <c r="BP406" i="1"/>
  <c r="BS406" i="1" s="1"/>
  <c r="BJ406" i="1"/>
  <c r="BI406" i="1"/>
  <c r="BH406" i="1"/>
  <c r="BC406" i="1"/>
  <c r="AJ406" i="1"/>
  <c r="AK406" i="1" s="1"/>
  <c r="M406" i="1"/>
  <c r="X406" i="1" s="1"/>
  <c r="Y406" i="1" s="1"/>
  <c r="K406" i="1"/>
  <c r="J406" i="1"/>
  <c r="AI406" i="1" s="1"/>
  <c r="H406" i="1"/>
  <c r="BQ406" i="1" s="1"/>
  <c r="G406" i="1"/>
  <c r="E406" i="1"/>
  <c r="D406" i="1"/>
  <c r="BV406" i="1" s="1"/>
  <c r="B406" i="1"/>
  <c r="O406" i="1" s="1"/>
  <c r="DE405" i="1"/>
  <c r="DF405" i="1" s="1"/>
  <c r="DN405" i="1" s="1"/>
  <c r="CM405" i="1"/>
  <c r="CK405" i="1"/>
  <c r="CJ405" i="1"/>
  <c r="CI405" i="1"/>
  <c r="BZ405" i="1"/>
  <c r="DX405" i="1" s="1"/>
  <c r="BW405" i="1"/>
  <c r="S405" i="1" s="1"/>
  <c r="R405" i="1" s="1" a="1"/>
  <c r="R405" i="1" s="1"/>
  <c r="BV405" i="1"/>
  <c r="BP405" i="1"/>
  <c r="BS405" i="1" s="1"/>
  <c r="DZ405" i="1" s="1"/>
  <c r="BJ405" i="1"/>
  <c r="BI405" i="1"/>
  <c r="BH405" i="1"/>
  <c r="BC405" i="1"/>
  <c r="AI405" i="1"/>
  <c r="X405" i="1"/>
  <c r="Y405" i="1" s="1"/>
  <c r="M405" i="1"/>
  <c r="K405" i="1"/>
  <c r="AJ405" i="1" s="1"/>
  <c r="AK405" i="1" s="1"/>
  <c r="J405" i="1"/>
  <c r="H405" i="1"/>
  <c r="BQ405" i="1" s="1"/>
  <c r="G405" i="1"/>
  <c r="E405" i="1"/>
  <c r="D405" i="1"/>
  <c r="B405" i="1"/>
  <c r="O405" i="1" s="1"/>
  <c r="CM404" i="1"/>
  <c r="CK404" i="1"/>
  <c r="CJ404" i="1"/>
  <c r="CI404" i="1"/>
  <c r="BR404" i="1"/>
  <c r="BP404" i="1"/>
  <c r="BS404" i="1" s="1"/>
  <c r="DZ404" i="1" s="1"/>
  <c r="BJ404" i="1"/>
  <c r="BI404" i="1"/>
  <c r="BH404" i="1"/>
  <c r="BC404" i="1"/>
  <c r="Y404" i="1"/>
  <c r="X404" i="1"/>
  <c r="V404" i="1"/>
  <c r="AR404" i="1" s="1"/>
  <c r="AS404" i="1" s="1"/>
  <c r="U404" i="1"/>
  <c r="Q404" i="1"/>
  <c r="O404" i="1"/>
  <c r="P404" i="1" s="1"/>
  <c r="M404" i="1"/>
  <c r="K404" i="1"/>
  <c r="AJ404" i="1" s="1"/>
  <c r="AK404" i="1" s="1"/>
  <c r="J404" i="1"/>
  <c r="AI404" i="1" s="1"/>
  <c r="H404" i="1"/>
  <c r="BQ404" i="1" s="1"/>
  <c r="G404" i="1"/>
  <c r="E404" i="1"/>
  <c r="BW404" i="1" s="1"/>
  <c r="DS404" i="1" s="1"/>
  <c r="D404" i="1"/>
  <c r="BV404" i="1" s="1"/>
  <c r="B404" i="1"/>
  <c r="CM403" i="1"/>
  <c r="CK403" i="1"/>
  <c r="CJ403" i="1"/>
  <c r="CI403" i="1"/>
  <c r="BW403" i="1"/>
  <c r="BV403" i="1"/>
  <c r="BJ403" i="1"/>
  <c r="BI403" i="1"/>
  <c r="BH403" i="1"/>
  <c r="BC403" i="1"/>
  <c r="AI403" i="1"/>
  <c r="X403" i="1"/>
  <c r="Y403" i="1" s="1"/>
  <c r="M403" i="1"/>
  <c r="K403" i="1"/>
  <c r="AJ403" i="1" s="1"/>
  <c r="AK403" i="1" s="1"/>
  <c r="AL403" i="1" s="1"/>
  <c r="J403" i="1"/>
  <c r="H403" i="1"/>
  <c r="BQ403" i="1" s="1"/>
  <c r="G403" i="1"/>
  <c r="BP403" i="1" s="1"/>
  <c r="E403" i="1"/>
  <c r="D403" i="1"/>
  <c r="B403" i="1"/>
  <c r="O403" i="1" s="1"/>
  <c r="CM402" i="1"/>
  <c r="CK402" i="1"/>
  <c r="CJ402" i="1"/>
  <c r="CI402" i="1"/>
  <c r="BV402" i="1"/>
  <c r="BJ402" i="1"/>
  <c r="BI402" i="1"/>
  <c r="BH402" i="1"/>
  <c r="BC402" i="1"/>
  <c r="AY402" i="1"/>
  <c r="BD402" i="1" s="1"/>
  <c r="AM402" i="1"/>
  <c r="AK402" i="1"/>
  <c r="AM402" i="1" s="1" a="1"/>
  <c r="AJ402" i="1"/>
  <c r="U402" i="1"/>
  <c r="O402" i="1"/>
  <c r="Q402" i="1" s="1"/>
  <c r="M402" i="1"/>
  <c r="X402" i="1" s="1"/>
  <c r="Y402" i="1" s="1"/>
  <c r="K402" i="1"/>
  <c r="J402" i="1"/>
  <c r="AI402" i="1" s="1"/>
  <c r="H402" i="1"/>
  <c r="BQ402" i="1" s="1"/>
  <c r="G402" i="1"/>
  <c r="BP402" i="1" s="1"/>
  <c r="E402" i="1"/>
  <c r="BW402" i="1" s="1"/>
  <c r="D402" i="1"/>
  <c r="B402" i="1"/>
  <c r="CU401" i="1"/>
  <c r="CM401" i="1"/>
  <c r="CK401" i="1"/>
  <c r="CJ401" i="1"/>
  <c r="CI401" i="1"/>
  <c r="BP401" i="1"/>
  <c r="BJ401" i="1"/>
  <c r="BI401" i="1"/>
  <c r="BH401" i="1"/>
  <c r="BC401" i="1"/>
  <c r="AM401" i="1" a="1"/>
  <c r="AM401" i="1" s="1"/>
  <c r="AJ401" i="1"/>
  <c r="AK401" i="1" s="1"/>
  <c r="X401" i="1"/>
  <c r="Y401" i="1" s="1"/>
  <c r="S401" i="1"/>
  <c r="R401" i="1" s="1" a="1"/>
  <c r="R401" i="1" s="1"/>
  <c r="M401" i="1"/>
  <c r="K401" i="1"/>
  <c r="J401" i="1"/>
  <c r="AI401" i="1" s="1"/>
  <c r="H401" i="1"/>
  <c r="BQ401" i="1" s="1"/>
  <c r="G401" i="1"/>
  <c r="E401" i="1"/>
  <c r="BW401" i="1" s="1"/>
  <c r="D401" i="1"/>
  <c r="BV401" i="1" s="1"/>
  <c r="B401" i="1"/>
  <c r="O401" i="1" s="1"/>
  <c r="CM400" i="1"/>
  <c r="CK400" i="1"/>
  <c r="CJ400" i="1"/>
  <c r="CI400" i="1"/>
  <c r="BV400" i="1"/>
  <c r="BR400" i="1"/>
  <c r="BQ400" i="1"/>
  <c r="BJ400" i="1"/>
  <c r="BI400" i="1"/>
  <c r="BH400" i="1"/>
  <c r="BC400" i="1"/>
  <c r="AK400" i="1"/>
  <c r="Z400" i="1"/>
  <c r="Y400" i="1"/>
  <c r="AG400" i="1" s="1"/>
  <c r="X400" i="1"/>
  <c r="O400" i="1"/>
  <c r="M400" i="1"/>
  <c r="K400" i="1"/>
  <c r="AJ400" i="1" s="1"/>
  <c r="J400" i="1"/>
  <c r="AI400" i="1" s="1"/>
  <c r="H400" i="1"/>
  <c r="G400" i="1"/>
  <c r="BP400" i="1" s="1"/>
  <c r="BS400" i="1" s="1"/>
  <c r="DZ400" i="1" s="1"/>
  <c r="E400" i="1"/>
  <c r="BW400" i="1" s="1"/>
  <c r="D400" i="1"/>
  <c r="B400" i="1"/>
  <c r="DW399" i="1"/>
  <c r="EC399" i="1" s="1"/>
  <c r="DS399" i="1"/>
  <c r="DR399" i="1"/>
  <c r="DK399" i="1"/>
  <c r="DH399" i="1"/>
  <c r="DI399" i="1" s="1"/>
  <c r="DF399" i="1"/>
  <c r="DN399" i="1" s="1"/>
  <c r="DC399" i="1"/>
  <c r="DB399" i="1"/>
  <c r="CU399" i="1"/>
  <c r="CM399" i="1"/>
  <c r="CK399" i="1"/>
  <c r="CJ399" i="1"/>
  <c r="CI399" i="1"/>
  <c r="CA399" i="1"/>
  <c r="BX399" i="1"/>
  <c r="BW399" i="1"/>
  <c r="DE399" i="1" s="1"/>
  <c r="BS399" i="1"/>
  <c r="DZ399" i="1" s="1"/>
  <c r="BJ399" i="1"/>
  <c r="BI399" i="1"/>
  <c r="BH399" i="1"/>
  <c r="BC399" i="1"/>
  <c r="AJ399" i="1"/>
  <c r="AK399" i="1" s="1"/>
  <c r="AI399" i="1"/>
  <c r="U399" i="1"/>
  <c r="S399" i="1"/>
  <c r="R399" i="1" s="1" a="1"/>
  <c r="R399" i="1" s="1"/>
  <c r="Q399" i="1"/>
  <c r="O399" i="1"/>
  <c r="P399" i="1" s="1"/>
  <c r="M399" i="1"/>
  <c r="X399" i="1" s="1"/>
  <c r="Y399" i="1" s="1"/>
  <c r="K399" i="1"/>
  <c r="J399" i="1"/>
  <c r="H399" i="1"/>
  <c r="BQ399" i="1" s="1"/>
  <c r="G399" i="1"/>
  <c r="BP399" i="1" s="1"/>
  <c r="BR399" i="1" s="1"/>
  <c r="E399" i="1"/>
  <c r="D399" i="1"/>
  <c r="BV399" i="1" s="1"/>
  <c r="B399" i="1"/>
  <c r="DU398" i="1"/>
  <c r="DR398" i="1"/>
  <c r="DQ398" i="1"/>
  <c r="DE398" i="1"/>
  <c r="DF398" i="1" s="1"/>
  <c r="DN398" i="1" s="1"/>
  <c r="DC398" i="1"/>
  <c r="DK398" i="1" s="1"/>
  <c r="CM398" i="1"/>
  <c r="CK398" i="1"/>
  <c r="CJ398" i="1"/>
  <c r="CI398" i="1"/>
  <c r="BZ398" i="1"/>
  <c r="DX398" i="1" s="1"/>
  <c r="BW398" i="1"/>
  <c r="BJ398" i="1"/>
  <c r="BI398" i="1"/>
  <c r="BH398" i="1"/>
  <c r="BC398" i="1"/>
  <c r="AI398" i="1"/>
  <c r="X398" i="1"/>
  <c r="Y398" i="1" s="1"/>
  <c r="AG398" i="1" s="1"/>
  <c r="S398" i="1"/>
  <c r="R398" i="1" s="1" a="1"/>
  <c r="R398" i="1" s="1"/>
  <c r="P398" i="1"/>
  <c r="O398" i="1"/>
  <c r="M398" i="1"/>
  <c r="K398" i="1"/>
  <c r="AJ398" i="1" s="1"/>
  <c r="AK398" i="1" s="1"/>
  <c r="J398" i="1"/>
  <c r="H398" i="1"/>
  <c r="BQ398" i="1" s="1"/>
  <c r="G398" i="1"/>
  <c r="BP398" i="1" s="1"/>
  <c r="E398" i="1"/>
  <c r="D398" i="1"/>
  <c r="BV398" i="1" s="1"/>
  <c r="B398" i="1"/>
  <c r="DW397" i="1"/>
  <c r="EC397" i="1" s="1"/>
  <c r="DS397" i="1"/>
  <c r="DQ397" i="1"/>
  <c r="CM397" i="1"/>
  <c r="CK397" i="1"/>
  <c r="CJ397" i="1"/>
  <c r="CI397" i="1"/>
  <c r="BX397" i="1"/>
  <c r="BV397" i="1"/>
  <c r="BR397" i="1"/>
  <c r="BQ397" i="1"/>
  <c r="BP397" i="1"/>
  <c r="BS397" i="1" s="1"/>
  <c r="DZ397" i="1" s="1"/>
  <c r="BJ397" i="1"/>
  <c r="BI397" i="1"/>
  <c r="BH397" i="1"/>
  <c r="BC397" i="1"/>
  <c r="AK397" i="1"/>
  <c r="AJ397" i="1"/>
  <c r="X397" i="1"/>
  <c r="Y397" i="1" s="1"/>
  <c r="AG397" i="1" s="1"/>
  <c r="U397" i="1"/>
  <c r="S397" i="1"/>
  <c r="R397" i="1" s="1" a="1"/>
  <c r="R397" i="1" s="1"/>
  <c r="O397" i="1"/>
  <c r="M397" i="1"/>
  <c r="K397" i="1"/>
  <c r="J397" i="1"/>
  <c r="AI397" i="1" s="1"/>
  <c r="H397" i="1"/>
  <c r="G397" i="1"/>
  <c r="E397" i="1"/>
  <c r="BW397" i="1" s="1"/>
  <c r="D397" i="1"/>
  <c r="B397" i="1"/>
  <c r="CM396" i="1"/>
  <c r="CK396" i="1"/>
  <c r="CJ396" i="1"/>
  <c r="CI396" i="1"/>
  <c r="BV396" i="1"/>
  <c r="BJ396" i="1"/>
  <c r="BI396" i="1"/>
  <c r="BH396" i="1"/>
  <c r="BC396" i="1"/>
  <c r="AM396" i="1" a="1"/>
  <c r="AM396" i="1" s="1"/>
  <c r="AL396" i="1"/>
  <c r="AI396" i="1"/>
  <c r="Z396" i="1"/>
  <c r="AE396" i="1" s="1"/>
  <c r="X396" i="1"/>
  <c r="Y396" i="1" s="1"/>
  <c r="AG396" i="1" s="1"/>
  <c r="S396" i="1"/>
  <c r="R396" i="1" s="1" a="1"/>
  <c r="R396" i="1" s="1"/>
  <c r="M396" i="1"/>
  <c r="K396" i="1"/>
  <c r="AJ396" i="1" s="1"/>
  <c r="AK396" i="1" s="1"/>
  <c r="J396" i="1"/>
  <c r="H396" i="1"/>
  <c r="BQ396" i="1" s="1"/>
  <c r="G396" i="1"/>
  <c r="BP396" i="1" s="1"/>
  <c r="E396" i="1"/>
  <c r="BW396" i="1" s="1"/>
  <c r="D396" i="1"/>
  <c r="B396" i="1"/>
  <c r="O396" i="1" s="1"/>
  <c r="DQ395" i="1"/>
  <c r="DH395" i="1"/>
  <c r="DI395" i="1" s="1"/>
  <c r="DC395" i="1"/>
  <c r="DK395" i="1" s="1"/>
  <c r="DB395" i="1"/>
  <c r="CM395" i="1"/>
  <c r="CK395" i="1"/>
  <c r="CJ395" i="1"/>
  <c r="CI395" i="1"/>
  <c r="CA395" i="1"/>
  <c r="BV395" i="1"/>
  <c r="BR395" i="1"/>
  <c r="BQ395" i="1"/>
  <c r="BJ395" i="1"/>
  <c r="BI395" i="1"/>
  <c r="BH395" i="1"/>
  <c r="BC395" i="1"/>
  <c r="V395" i="1"/>
  <c r="AR395" i="1" s="1"/>
  <c r="AS395" i="1" s="1"/>
  <c r="P395" i="1"/>
  <c r="O395" i="1"/>
  <c r="M395" i="1"/>
  <c r="X395" i="1" s="1"/>
  <c r="Y395" i="1" s="1"/>
  <c r="K395" i="1"/>
  <c r="AJ395" i="1" s="1"/>
  <c r="AK395" i="1" s="1"/>
  <c r="J395" i="1"/>
  <c r="AI395" i="1" s="1"/>
  <c r="H395" i="1"/>
  <c r="G395" i="1"/>
  <c r="BP395" i="1" s="1"/>
  <c r="BS395" i="1" s="1"/>
  <c r="DZ395" i="1" s="1"/>
  <c r="E395" i="1"/>
  <c r="BW395" i="1" s="1"/>
  <c r="DW395" i="1" s="1"/>
  <c r="EC395" i="1" s="1"/>
  <c r="D395" i="1"/>
  <c r="B395" i="1"/>
  <c r="DF394" i="1"/>
  <c r="DN394" i="1" s="1"/>
  <c r="DE394" i="1"/>
  <c r="DC394" i="1"/>
  <c r="DK394" i="1" s="1"/>
  <c r="EB394" i="1" s="1"/>
  <c r="CU394" i="1"/>
  <c r="CM394" i="1"/>
  <c r="CK394" i="1"/>
  <c r="CJ394" i="1"/>
  <c r="CI394" i="1"/>
  <c r="CA394" i="1"/>
  <c r="BZ394" i="1"/>
  <c r="DX394" i="1" s="1"/>
  <c r="EI394" i="1" s="1"/>
  <c r="BS394" i="1"/>
  <c r="DZ394" i="1" s="1"/>
  <c r="BQ394" i="1"/>
  <c r="BJ394" i="1"/>
  <c r="BI394" i="1"/>
  <c r="BH394" i="1"/>
  <c r="BC394" i="1"/>
  <c r="AK394" i="1"/>
  <c r="AJ394" i="1"/>
  <c r="X394" i="1"/>
  <c r="Y394" i="1" s="1"/>
  <c r="U394" i="1"/>
  <c r="S394" i="1"/>
  <c r="R394" i="1" s="1" a="1"/>
  <c r="R394" i="1" s="1"/>
  <c r="O394" i="1"/>
  <c r="M394" i="1"/>
  <c r="K394" i="1"/>
  <c r="J394" i="1"/>
  <c r="AI394" i="1" s="1"/>
  <c r="H394" i="1"/>
  <c r="G394" i="1"/>
  <c r="BP394" i="1" s="1"/>
  <c r="BR394" i="1" s="1"/>
  <c r="E394" i="1"/>
  <c r="BW394" i="1" s="1"/>
  <c r="DS394" i="1" s="1"/>
  <c r="D394" i="1"/>
  <c r="BV394" i="1" s="1"/>
  <c r="B394" i="1"/>
  <c r="CM393" i="1"/>
  <c r="CK393" i="1"/>
  <c r="CJ393" i="1"/>
  <c r="CI393" i="1"/>
  <c r="BQ393" i="1"/>
  <c r="BJ393" i="1"/>
  <c r="BI393" i="1"/>
  <c r="BH393" i="1"/>
  <c r="BC393" i="1"/>
  <c r="AL393" i="1"/>
  <c r="AK393" i="1"/>
  <c r="X393" i="1"/>
  <c r="Y393" i="1" s="1"/>
  <c r="M393" i="1"/>
  <c r="K393" i="1"/>
  <c r="AJ393" i="1" s="1"/>
  <c r="J393" i="1"/>
  <c r="AI393" i="1" s="1"/>
  <c r="H393" i="1"/>
  <c r="G393" i="1"/>
  <c r="BP393" i="1" s="1"/>
  <c r="E393" i="1"/>
  <c r="BW393" i="1" s="1"/>
  <c r="D393" i="1"/>
  <c r="BV393" i="1" s="1"/>
  <c r="B393" i="1"/>
  <c r="O393" i="1" s="1"/>
  <c r="DU392" i="1"/>
  <c r="DR392" i="1"/>
  <c r="DQ392" i="1"/>
  <c r="DC392" i="1"/>
  <c r="DK392" i="1" s="1"/>
  <c r="CM392" i="1"/>
  <c r="CK392" i="1"/>
  <c r="CJ392" i="1"/>
  <c r="CI392" i="1"/>
  <c r="BX392" i="1"/>
  <c r="BS392" i="1"/>
  <c r="DZ392" i="1" s="1"/>
  <c r="BJ392" i="1"/>
  <c r="BI392" i="1"/>
  <c r="BH392" i="1"/>
  <c r="BC392" i="1"/>
  <c r="AK392" i="1"/>
  <c r="AJ392" i="1"/>
  <c r="AI392" i="1"/>
  <c r="AG392" i="1"/>
  <c r="Y392" i="1"/>
  <c r="Z392" i="1" s="1"/>
  <c r="O392" i="1"/>
  <c r="M392" i="1"/>
  <c r="X392" i="1" s="1"/>
  <c r="K392" i="1"/>
  <c r="J392" i="1"/>
  <c r="H392" i="1"/>
  <c r="BQ392" i="1" s="1"/>
  <c r="G392" i="1"/>
  <c r="BP392" i="1" s="1"/>
  <c r="BR392" i="1" s="1"/>
  <c r="E392" i="1"/>
  <c r="BW392" i="1" s="1"/>
  <c r="D392" i="1"/>
  <c r="BV392" i="1" s="1"/>
  <c r="B392" i="1"/>
  <c r="DZ391" i="1"/>
  <c r="DR391" i="1"/>
  <c r="CM391" i="1"/>
  <c r="CK391" i="1"/>
  <c r="CJ391" i="1"/>
  <c r="CI391" i="1"/>
  <c r="BW391" i="1"/>
  <c r="BR391" i="1"/>
  <c r="BJ391" i="1"/>
  <c r="BI391" i="1"/>
  <c r="BH391" i="1"/>
  <c r="BC391" i="1"/>
  <c r="AK391" i="1"/>
  <c r="AJ391" i="1"/>
  <c r="AI391" i="1"/>
  <c r="O391" i="1"/>
  <c r="M391" i="1"/>
  <c r="X391" i="1" s="1"/>
  <c r="Y391" i="1" s="1"/>
  <c r="K391" i="1"/>
  <c r="J391" i="1"/>
  <c r="H391" i="1"/>
  <c r="BQ391" i="1" s="1"/>
  <c r="G391" i="1"/>
  <c r="BP391" i="1" s="1"/>
  <c r="BS391" i="1" s="1"/>
  <c r="E391" i="1"/>
  <c r="D391" i="1"/>
  <c r="BV391" i="1" s="1"/>
  <c r="B391" i="1"/>
  <c r="EB390" i="1"/>
  <c r="DW390" i="1"/>
  <c r="EC390" i="1" s="1"/>
  <c r="DS390" i="1"/>
  <c r="DQ390" i="1"/>
  <c r="DH390" i="1"/>
  <c r="DI390" i="1" s="1"/>
  <c r="DC390" i="1"/>
  <c r="DK390" i="1" s="1"/>
  <c r="DL390" i="1" s="1"/>
  <c r="CM390" i="1"/>
  <c r="CK390" i="1"/>
  <c r="CJ390" i="1"/>
  <c r="CI390" i="1"/>
  <c r="BT390" i="1"/>
  <c r="EA390" i="1" s="1"/>
  <c r="BR390" i="1"/>
  <c r="BP390" i="1"/>
  <c r="BS390" i="1" s="1"/>
  <c r="DZ390" i="1" s="1"/>
  <c r="BJ390" i="1"/>
  <c r="BI390" i="1"/>
  <c r="BH390" i="1"/>
  <c r="BC390" i="1"/>
  <c r="AN390" i="1" a="1"/>
  <c r="AN390" i="1" s="1"/>
  <c r="AJ390" i="1"/>
  <c r="AK390" i="1" s="1"/>
  <c r="M390" i="1"/>
  <c r="X390" i="1" s="1"/>
  <c r="Y390" i="1" s="1"/>
  <c r="K390" i="1"/>
  <c r="J390" i="1"/>
  <c r="AI390" i="1" s="1"/>
  <c r="H390" i="1"/>
  <c r="BQ390" i="1" s="1"/>
  <c r="G390" i="1"/>
  <c r="E390" i="1"/>
  <c r="BW390" i="1" s="1"/>
  <c r="D390" i="1"/>
  <c r="BV390" i="1" s="1"/>
  <c r="B390" i="1"/>
  <c r="O390" i="1" s="1"/>
  <c r="DW389" i="1"/>
  <c r="EC389" i="1" s="1"/>
  <c r="DR389" i="1"/>
  <c r="DQ389" i="1"/>
  <c r="CU389" i="1"/>
  <c r="CM389" i="1"/>
  <c r="CK389" i="1"/>
  <c r="CJ389" i="1"/>
  <c r="CI389" i="1"/>
  <c r="BV389" i="1"/>
  <c r="BJ389" i="1"/>
  <c r="BI389" i="1"/>
  <c r="BH389" i="1"/>
  <c r="BC389" i="1"/>
  <c r="AJ389" i="1"/>
  <c r="AK389" i="1" s="1"/>
  <c r="AI389" i="1"/>
  <c r="Q389" i="1"/>
  <c r="M389" i="1"/>
  <c r="X389" i="1" s="1"/>
  <c r="Y389" i="1" s="1"/>
  <c r="K389" i="1"/>
  <c r="J389" i="1"/>
  <c r="H389" i="1"/>
  <c r="BQ389" i="1" s="1"/>
  <c r="G389" i="1"/>
  <c r="BP389" i="1" s="1"/>
  <c r="E389" i="1"/>
  <c r="BW389" i="1" s="1"/>
  <c r="D389" i="1"/>
  <c r="B389" i="1"/>
  <c r="O389" i="1" s="1"/>
  <c r="DZ388" i="1"/>
  <c r="DQ388" i="1"/>
  <c r="DH388" i="1"/>
  <c r="DI388" i="1" s="1"/>
  <c r="DB388" i="1"/>
  <c r="CM388" i="1"/>
  <c r="CK388" i="1"/>
  <c r="CJ388" i="1"/>
  <c r="CI388" i="1"/>
  <c r="CA388" i="1"/>
  <c r="BV388" i="1"/>
  <c r="BR388" i="1"/>
  <c r="BQ388" i="1"/>
  <c r="BJ388" i="1"/>
  <c r="BI388" i="1"/>
  <c r="BH388" i="1"/>
  <c r="BC388" i="1"/>
  <c r="AK388" i="1"/>
  <c r="AJ388" i="1"/>
  <c r="AI388" i="1"/>
  <c r="V388" i="1"/>
  <c r="AR388" i="1" s="1"/>
  <c r="AS388" i="1" s="1"/>
  <c r="Q388" i="1"/>
  <c r="P388" i="1"/>
  <c r="O388" i="1"/>
  <c r="CU388" i="1" s="1"/>
  <c r="M388" i="1"/>
  <c r="X388" i="1" s="1"/>
  <c r="Y388" i="1" s="1"/>
  <c r="K388" i="1"/>
  <c r="J388" i="1"/>
  <c r="H388" i="1"/>
  <c r="G388" i="1"/>
  <c r="BP388" i="1" s="1"/>
  <c r="BS388" i="1" s="1"/>
  <c r="E388" i="1"/>
  <c r="BW388" i="1" s="1"/>
  <c r="BZ388" i="1" s="1"/>
  <c r="DX388" i="1" s="1"/>
  <c r="D388" i="1"/>
  <c r="B388" i="1"/>
  <c r="DZ387" i="1"/>
  <c r="DU387" i="1"/>
  <c r="DS387" i="1"/>
  <c r="DR387" i="1"/>
  <c r="DB387" i="1"/>
  <c r="CU387" i="1"/>
  <c r="CM387" i="1"/>
  <c r="CK387" i="1"/>
  <c r="CJ387" i="1"/>
  <c r="CI387" i="1"/>
  <c r="CA387" i="1"/>
  <c r="BW387" i="1"/>
  <c r="DH387" i="1" s="1"/>
  <c r="DI387" i="1" s="1"/>
  <c r="BS387" i="1"/>
  <c r="BP387" i="1"/>
  <c r="BR387" i="1" s="1"/>
  <c r="BJ387" i="1"/>
  <c r="BI387" i="1"/>
  <c r="BH387" i="1"/>
  <c r="BC387" i="1"/>
  <c r="AI387" i="1"/>
  <c r="X387" i="1"/>
  <c r="Y387" i="1" s="1"/>
  <c r="V387" i="1"/>
  <c r="AR387" i="1" s="1"/>
  <c r="AS387" i="1" s="1"/>
  <c r="U387" i="1"/>
  <c r="Q387" i="1"/>
  <c r="M387" i="1"/>
  <c r="K387" i="1"/>
  <c r="AJ387" i="1" s="1"/>
  <c r="AK387" i="1" s="1"/>
  <c r="J387" i="1"/>
  <c r="H387" i="1"/>
  <c r="BQ387" i="1" s="1"/>
  <c r="G387" i="1"/>
  <c r="E387" i="1"/>
  <c r="D387" i="1"/>
  <c r="BV387" i="1" s="1"/>
  <c r="B387" i="1"/>
  <c r="O387" i="1" s="1"/>
  <c r="P387" i="1" s="1"/>
  <c r="CM386" i="1"/>
  <c r="CK386" i="1"/>
  <c r="CJ386" i="1"/>
  <c r="CI386" i="1"/>
  <c r="BS386" i="1"/>
  <c r="DZ386" i="1" s="1"/>
  <c r="BQ386" i="1"/>
  <c r="BP386" i="1"/>
  <c r="BR386" i="1" s="1"/>
  <c r="BJ386" i="1"/>
  <c r="BI386" i="1"/>
  <c r="BH386" i="1"/>
  <c r="BC386" i="1"/>
  <c r="AY386" i="1"/>
  <c r="BD386" i="1" s="1"/>
  <c r="AL386" i="1"/>
  <c r="AG386" i="1"/>
  <c r="Y386" i="1"/>
  <c r="Z386" i="1" s="1"/>
  <c r="X386" i="1"/>
  <c r="P386" i="1"/>
  <c r="O386" i="1"/>
  <c r="M386" i="1"/>
  <c r="K386" i="1"/>
  <c r="AJ386" i="1" s="1"/>
  <c r="AK386" i="1" s="1"/>
  <c r="J386" i="1"/>
  <c r="AI386" i="1" s="1"/>
  <c r="H386" i="1"/>
  <c r="G386" i="1"/>
  <c r="E386" i="1"/>
  <c r="BW386" i="1" s="1"/>
  <c r="D386" i="1"/>
  <c r="BV386" i="1" s="1"/>
  <c r="B386" i="1"/>
  <c r="DW385" i="1"/>
  <c r="EC385" i="1" s="1"/>
  <c r="DU385" i="1"/>
  <c r="DS385" i="1"/>
  <c r="DQ385" i="1"/>
  <c r="DH385" i="1"/>
  <c r="DI385" i="1" s="1"/>
  <c r="DB385" i="1"/>
  <c r="CM385" i="1"/>
  <c r="CK385" i="1"/>
  <c r="CJ385" i="1"/>
  <c r="CI385" i="1"/>
  <c r="CA385" i="1"/>
  <c r="BZ385" i="1"/>
  <c r="DX385" i="1" s="1"/>
  <c r="BV385" i="1"/>
  <c r="BP385" i="1"/>
  <c r="BJ385" i="1"/>
  <c r="BI385" i="1"/>
  <c r="BH385" i="1"/>
  <c r="BC385" i="1"/>
  <c r="AK385" i="1"/>
  <c r="AJ385" i="1"/>
  <c r="S385" i="1"/>
  <c r="R385" i="1" s="1" a="1"/>
  <c r="R385" i="1" s="1"/>
  <c r="M385" i="1"/>
  <c r="X385" i="1" s="1"/>
  <c r="Y385" i="1" s="1"/>
  <c r="K385" i="1"/>
  <c r="J385" i="1"/>
  <c r="AI385" i="1" s="1"/>
  <c r="H385" i="1"/>
  <c r="BQ385" i="1" s="1"/>
  <c r="G385" i="1"/>
  <c r="E385" i="1"/>
  <c r="BW385" i="1" s="1"/>
  <c r="D385" i="1"/>
  <c r="B385" i="1"/>
  <c r="O385" i="1" s="1"/>
  <c r="DW384" i="1"/>
  <c r="EC384" i="1" s="1"/>
  <c r="DR384" i="1"/>
  <c r="DQ384" i="1"/>
  <c r="DH384" i="1"/>
  <c r="DI384" i="1" s="1"/>
  <c r="DE384" i="1"/>
  <c r="DF384" i="1" s="1"/>
  <c r="DN384" i="1" s="1"/>
  <c r="DB384" i="1"/>
  <c r="CM384" i="1"/>
  <c r="CK384" i="1"/>
  <c r="CJ384" i="1"/>
  <c r="CI384" i="1"/>
  <c r="CA384" i="1"/>
  <c r="BZ384" i="1"/>
  <c r="DX384" i="1" s="1"/>
  <c r="EK384" i="1" s="1"/>
  <c r="BX384" i="1"/>
  <c r="BW384" i="1"/>
  <c r="BJ384" i="1"/>
  <c r="BI384" i="1"/>
  <c r="BH384" i="1"/>
  <c r="BC384" i="1"/>
  <c r="AK384" i="1"/>
  <c r="AI384" i="1"/>
  <c r="X384" i="1"/>
  <c r="Y384" i="1" s="1"/>
  <c r="Q384" i="1"/>
  <c r="M384" i="1"/>
  <c r="K384" i="1"/>
  <c r="AJ384" i="1" s="1"/>
  <c r="J384" i="1"/>
  <c r="H384" i="1"/>
  <c r="BQ384" i="1" s="1"/>
  <c r="G384" i="1"/>
  <c r="BP384" i="1" s="1"/>
  <c r="E384" i="1"/>
  <c r="D384" i="1"/>
  <c r="BV384" i="1" s="1"/>
  <c r="B384" i="1"/>
  <c r="O384" i="1" s="1"/>
  <c r="DW383" i="1"/>
  <c r="EC383" i="1" s="1"/>
  <c r="CM383" i="1"/>
  <c r="CK383" i="1"/>
  <c r="CJ383" i="1"/>
  <c r="CI383" i="1"/>
  <c r="BW383" i="1"/>
  <c r="BV383" i="1"/>
  <c r="BQ383" i="1"/>
  <c r="BP383" i="1"/>
  <c r="BJ383" i="1"/>
  <c r="BI383" i="1"/>
  <c r="BH383" i="1"/>
  <c r="BC383" i="1"/>
  <c r="AY383" i="1"/>
  <c r="BD383" i="1" s="1"/>
  <c r="AL383" i="1"/>
  <c r="AK383" i="1"/>
  <c r="AM383" i="1" s="1" a="1"/>
  <c r="AM383" i="1" s="1"/>
  <c r="AI383" i="1"/>
  <c r="X383" i="1"/>
  <c r="Y383" i="1" s="1"/>
  <c r="Z383" i="1" s="1"/>
  <c r="M383" i="1"/>
  <c r="K383" i="1"/>
  <c r="AJ383" i="1" s="1"/>
  <c r="J383" i="1"/>
  <c r="H383" i="1"/>
  <c r="G383" i="1"/>
  <c r="E383" i="1"/>
  <c r="D383" i="1"/>
  <c r="B383" i="1"/>
  <c r="O383" i="1" s="1"/>
  <c r="V383" i="1" s="1"/>
  <c r="AR383" i="1" s="1"/>
  <c r="AS383" i="1" s="1"/>
  <c r="CU382" i="1"/>
  <c r="CM382" i="1"/>
  <c r="CK382" i="1"/>
  <c r="CJ382" i="1"/>
  <c r="CI382" i="1"/>
  <c r="BV382" i="1"/>
  <c r="BP382" i="1"/>
  <c r="BJ382" i="1"/>
  <c r="BI382" i="1"/>
  <c r="BH382" i="1"/>
  <c r="BC382" i="1"/>
  <c r="AI382" i="1"/>
  <c r="X382" i="1"/>
  <c r="Y382" i="1" s="1"/>
  <c r="P382" i="1"/>
  <c r="M382" i="1"/>
  <c r="K382" i="1"/>
  <c r="AJ382" i="1" s="1"/>
  <c r="AK382" i="1" s="1"/>
  <c r="J382" i="1"/>
  <c r="H382" i="1"/>
  <c r="BQ382" i="1" s="1"/>
  <c r="G382" i="1"/>
  <c r="E382" i="1"/>
  <c r="BW382" i="1" s="1"/>
  <c r="DQ382" i="1" s="1"/>
  <c r="D382" i="1"/>
  <c r="B382" i="1"/>
  <c r="O382" i="1" s="1"/>
  <c r="DX381" i="1"/>
  <c r="CM381" i="1"/>
  <c r="CK381" i="1"/>
  <c r="CJ381" i="1"/>
  <c r="CI381" i="1"/>
  <c r="BZ381" i="1"/>
  <c r="BV381" i="1"/>
  <c r="BJ381" i="1"/>
  <c r="BI381" i="1"/>
  <c r="BH381" i="1"/>
  <c r="BC381" i="1"/>
  <c r="AK381" i="1"/>
  <c r="AJ381" i="1"/>
  <c r="X381" i="1"/>
  <c r="Y381" i="1" s="1"/>
  <c r="S381" i="1"/>
  <c r="R381" i="1" s="1" a="1"/>
  <c r="R381" i="1" s="1"/>
  <c r="P381" i="1"/>
  <c r="O381" i="1"/>
  <c r="M381" i="1"/>
  <c r="K381" i="1"/>
  <c r="J381" i="1"/>
  <c r="AI381" i="1" s="1"/>
  <c r="H381" i="1"/>
  <c r="BQ381" i="1" s="1"/>
  <c r="G381" i="1"/>
  <c r="BP381" i="1" s="1"/>
  <c r="E381" i="1"/>
  <c r="BW381" i="1" s="1"/>
  <c r="D381" i="1"/>
  <c r="B381" i="1"/>
  <c r="DW380" i="1"/>
  <c r="EC380" i="1" s="1"/>
  <c r="CU380" i="1"/>
  <c r="CM380" i="1"/>
  <c r="CK380" i="1"/>
  <c r="CJ380" i="1"/>
  <c r="CI380" i="1"/>
  <c r="CA380" i="1"/>
  <c r="BV380" i="1"/>
  <c r="BJ380" i="1"/>
  <c r="BI380" i="1"/>
  <c r="BH380" i="1"/>
  <c r="BC380" i="1"/>
  <c r="AI380" i="1"/>
  <c r="V380" i="1"/>
  <c r="AR380" i="1" s="1"/>
  <c r="AS380" i="1" s="1"/>
  <c r="AU380" i="1" s="1"/>
  <c r="U380" i="1"/>
  <c r="P380" i="1"/>
  <c r="M380" i="1"/>
  <c r="X380" i="1" s="1"/>
  <c r="Y380" i="1" s="1"/>
  <c r="K380" i="1"/>
  <c r="AJ380" i="1" s="1"/>
  <c r="AK380" i="1" s="1"/>
  <c r="J380" i="1"/>
  <c r="H380" i="1"/>
  <c r="BQ380" i="1" s="1"/>
  <c r="G380" i="1"/>
  <c r="BP380" i="1" s="1"/>
  <c r="E380" i="1"/>
  <c r="BW380" i="1" s="1"/>
  <c r="D380" i="1"/>
  <c r="B380" i="1"/>
  <c r="O380" i="1" s="1"/>
  <c r="Q380" i="1" s="1"/>
  <c r="CM379" i="1"/>
  <c r="CK379" i="1"/>
  <c r="CJ379" i="1"/>
  <c r="CI379" i="1"/>
  <c r="BW379" i="1"/>
  <c r="BV379" i="1"/>
  <c r="BS379" i="1"/>
  <c r="DZ379" i="1" s="1"/>
  <c r="BR379" i="1"/>
  <c r="BJ379" i="1"/>
  <c r="BI379" i="1"/>
  <c r="BH379" i="1"/>
  <c r="BC379" i="1"/>
  <c r="AK379" i="1"/>
  <c r="AJ379" i="1"/>
  <c r="AI379" i="1"/>
  <c r="O379" i="1"/>
  <c r="M379" i="1"/>
  <c r="X379" i="1" s="1"/>
  <c r="Y379" i="1" s="1"/>
  <c r="AG379" i="1" s="1"/>
  <c r="K379" i="1"/>
  <c r="J379" i="1"/>
  <c r="H379" i="1"/>
  <c r="BQ379" i="1" s="1"/>
  <c r="G379" i="1"/>
  <c r="BP379" i="1" s="1"/>
  <c r="E379" i="1"/>
  <c r="D379" i="1"/>
  <c r="B379" i="1"/>
  <c r="DX378" i="1"/>
  <c r="EI378" i="1" s="1"/>
  <c r="DW378" i="1"/>
  <c r="EC378" i="1" s="1"/>
  <c r="DS378" i="1"/>
  <c r="DR378" i="1"/>
  <c r="DI378" i="1"/>
  <c r="DH378" i="1"/>
  <c r="DE378" i="1"/>
  <c r="DF378" i="1" s="1"/>
  <c r="DN378" i="1" s="1"/>
  <c r="DB378" i="1"/>
  <c r="CM378" i="1"/>
  <c r="CK378" i="1"/>
  <c r="CJ378" i="1"/>
  <c r="CI378" i="1"/>
  <c r="CA378" i="1"/>
  <c r="BZ378" i="1"/>
  <c r="BX378" i="1"/>
  <c r="BP378" i="1"/>
  <c r="BJ378" i="1"/>
  <c r="BI378" i="1"/>
  <c r="BH378" i="1"/>
  <c r="BC378" i="1"/>
  <c r="AM378" i="1" a="1"/>
  <c r="AM378" i="1" s="1"/>
  <c r="AJ378" i="1"/>
  <c r="AK378" i="1" s="1"/>
  <c r="AI378" i="1"/>
  <c r="X378" i="1"/>
  <c r="Y378" i="1" s="1"/>
  <c r="S378" i="1"/>
  <c r="R378" i="1" s="1" a="1"/>
  <c r="R378" i="1" s="1"/>
  <c r="M378" i="1"/>
  <c r="K378" i="1"/>
  <c r="J378" i="1"/>
  <c r="H378" i="1"/>
  <c r="BQ378" i="1" s="1"/>
  <c r="G378" i="1"/>
  <c r="E378" i="1"/>
  <c r="BW378" i="1" s="1"/>
  <c r="D378" i="1"/>
  <c r="BV378" i="1" s="1"/>
  <c r="B378" i="1"/>
  <c r="O378" i="1" s="1"/>
  <c r="CU377" i="1"/>
  <c r="CM377" i="1"/>
  <c r="CK377" i="1"/>
  <c r="CJ377" i="1"/>
  <c r="CI377" i="1"/>
  <c r="BW377" i="1"/>
  <c r="BV377" i="1"/>
  <c r="BQ377" i="1"/>
  <c r="BJ377" i="1"/>
  <c r="BI377" i="1"/>
  <c r="BH377" i="1"/>
  <c r="BC377" i="1"/>
  <c r="AY377" i="1"/>
  <c r="BD377" i="1" s="1"/>
  <c r="AL377" i="1"/>
  <c r="AK377" i="1"/>
  <c r="AM377" i="1" s="1" a="1"/>
  <c r="AM377" i="1" s="1"/>
  <c r="X377" i="1"/>
  <c r="Y377" i="1" s="1"/>
  <c r="U377" i="1"/>
  <c r="P377" i="1"/>
  <c r="O377" i="1"/>
  <c r="M377" i="1"/>
  <c r="K377" i="1"/>
  <c r="AJ377" i="1" s="1"/>
  <c r="J377" i="1"/>
  <c r="AI377" i="1" s="1"/>
  <c r="H377" i="1"/>
  <c r="G377" i="1"/>
  <c r="BP377" i="1" s="1"/>
  <c r="BS377" i="1" s="1"/>
  <c r="DZ377" i="1" s="1"/>
  <c r="E377" i="1"/>
  <c r="D377" i="1"/>
  <c r="B377" i="1"/>
  <c r="DZ376" i="1"/>
  <c r="DW376" i="1"/>
  <c r="EC376" i="1" s="1"/>
  <c r="DU376" i="1"/>
  <c r="CM376" i="1"/>
  <c r="CK376" i="1"/>
  <c r="CJ376" i="1"/>
  <c r="CI376" i="1"/>
  <c r="BW376" i="1"/>
  <c r="DC376" i="1" s="1"/>
  <c r="DK376" i="1" s="1"/>
  <c r="BT376" i="1" s="1"/>
  <c r="BS376" i="1"/>
  <c r="BR376" i="1"/>
  <c r="BQ376" i="1"/>
  <c r="BJ376" i="1"/>
  <c r="BI376" i="1"/>
  <c r="BH376" i="1"/>
  <c r="BC376" i="1"/>
  <c r="AK376" i="1"/>
  <c r="X376" i="1"/>
  <c r="Y376" i="1" s="1"/>
  <c r="S376" i="1"/>
  <c r="R376" i="1" s="1" a="1"/>
  <c r="R376" i="1" s="1"/>
  <c r="O376" i="1"/>
  <c r="M376" i="1"/>
  <c r="K376" i="1"/>
  <c r="AJ376" i="1" s="1"/>
  <c r="J376" i="1"/>
  <c r="AI376" i="1" s="1"/>
  <c r="H376" i="1"/>
  <c r="G376" i="1"/>
  <c r="BP376" i="1" s="1"/>
  <c r="E376" i="1"/>
  <c r="D376" i="1"/>
  <c r="BV376" i="1" s="1"/>
  <c r="B376" i="1"/>
  <c r="EB375" i="1"/>
  <c r="DK375" i="1"/>
  <c r="DE375" i="1"/>
  <c r="DF375" i="1" s="1"/>
  <c r="DN375" i="1" s="1"/>
  <c r="DC375" i="1"/>
  <c r="DB375" i="1"/>
  <c r="CM375" i="1"/>
  <c r="CK375" i="1"/>
  <c r="CJ375" i="1"/>
  <c r="CI375" i="1"/>
  <c r="BZ375" i="1"/>
  <c r="DX375" i="1" s="1"/>
  <c r="BQ375" i="1"/>
  <c r="BJ375" i="1"/>
  <c r="BI375" i="1"/>
  <c r="BH375" i="1"/>
  <c r="BC375" i="1"/>
  <c r="Y375" i="1"/>
  <c r="Z375" i="1" s="1"/>
  <c r="X375" i="1"/>
  <c r="Q375" i="1"/>
  <c r="P375" i="1"/>
  <c r="M375" i="1"/>
  <c r="K375" i="1"/>
  <c r="AJ375" i="1" s="1"/>
  <c r="AK375" i="1" s="1"/>
  <c r="J375" i="1"/>
  <c r="AI375" i="1" s="1"/>
  <c r="H375" i="1"/>
  <c r="G375" i="1"/>
  <c r="BP375" i="1" s="1"/>
  <c r="E375" i="1"/>
  <c r="BW375" i="1" s="1"/>
  <c r="D375" i="1"/>
  <c r="BV375" i="1" s="1"/>
  <c r="B375" i="1"/>
  <c r="O375" i="1" s="1"/>
  <c r="DW374" i="1"/>
  <c r="EC374" i="1" s="1"/>
  <c r="DU374" i="1"/>
  <c r="DN374" i="1"/>
  <c r="DE374" i="1"/>
  <c r="DF374" i="1" s="1"/>
  <c r="DB374" i="1"/>
  <c r="CM374" i="1"/>
  <c r="CK374" i="1"/>
  <c r="CJ374" i="1"/>
  <c r="CI374" i="1"/>
  <c r="CA374" i="1"/>
  <c r="BW374" i="1"/>
  <c r="DC374" i="1" s="1"/>
  <c r="DK374" i="1" s="1"/>
  <c r="BV374" i="1"/>
  <c r="BQ374" i="1"/>
  <c r="BP374" i="1"/>
  <c r="BJ374" i="1"/>
  <c r="BI374" i="1"/>
  <c r="BH374" i="1"/>
  <c r="BC374" i="1"/>
  <c r="AK374" i="1"/>
  <c r="AJ374" i="1"/>
  <c r="AI374" i="1"/>
  <c r="Y374" i="1"/>
  <c r="S374" i="1"/>
  <c r="R374" i="1" s="1" a="1"/>
  <c r="R374" i="1" s="1"/>
  <c r="M374" i="1"/>
  <c r="X374" i="1" s="1"/>
  <c r="K374" i="1"/>
  <c r="J374" i="1"/>
  <c r="H374" i="1"/>
  <c r="G374" i="1"/>
  <c r="E374" i="1"/>
  <c r="D374" i="1"/>
  <c r="B374" i="1"/>
  <c r="O374" i="1" s="1"/>
  <c r="DS373" i="1"/>
  <c r="DR373" i="1"/>
  <c r="DQ373" i="1"/>
  <c r="CM373" i="1"/>
  <c r="CK373" i="1"/>
  <c r="CJ373" i="1"/>
  <c r="CI373" i="1"/>
  <c r="BV373" i="1"/>
  <c r="BP373" i="1"/>
  <c r="BR373" i="1" s="1"/>
  <c r="BJ373" i="1"/>
  <c r="BI373" i="1"/>
  <c r="BH373" i="1"/>
  <c r="BC373" i="1"/>
  <c r="X373" i="1"/>
  <c r="Y373" i="1" s="1"/>
  <c r="AG373" i="1" s="1"/>
  <c r="M373" i="1"/>
  <c r="K373" i="1"/>
  <c r="AJ373" i="1" s="1"/>
  <c r="AK373" i="1" s="1"/>
  <c r="J373" i="1"/>
  <c r="AI373" i="1" s="1"/>
  <c r="H373" i="1"/>
  <c r="BQ373" i="1" s="1"/>
  <c r="G373" i="1"/>
  <c r="E373" i="1"/>
  <c r="BW373" i="1" s="1"/>
  <c r="D373" i="1"/>
  <c r="B373" i="1"/>
  <c r="O373" i="1" s="1"/>
  <c r="CM372" i="1"/>
  <c r="CK372" i="1"/>
  <c r="CJ372" i="1"/>
  <c r="CI372" i="1"/>
  <c r="BQ372" i="1"/>
  <c r="BP372" i="1"/>
  <c r="BJ372" i="1"/>
  <c r="BI372" i="1"/>
  <c r="BH372" i="1"/>
  <c r="BC372" i="1"/>
  <c r="AK372" i="1"/>
  <c r="AJ372" i="1"/>
  <c r="AG372" i="1"/>
  <c r="AE372" i="1"/>
  <c r="X372" i="1"/>
  <c r="Y372" i="1" s="1"/>
  <c r="Z372" i="1" s="1"/>
  <c r="AA372" i="1" s="1"/>
  <c r="M372" i="1"/>
  <c r="K372" i="1"/>
  <c r="J372" i="1"/>
  <c r="AI372" i="1" s="1"/>
  <c r="H372" i="1"/>
  <c r="G372" i="1"/>
  <c r="E372" i="1"/>
  <c r="BW372" i="1" s="1"/>
  <c r="D372" i="1"/>
  <c r="BV372" i="1" s="1"/>
  <c r="B372" i="1"/>
  <c r="O372" i="1" s="1"/>
  <c r="DU371" i="1"/>
  <c r="DS371" i="1"/>
  <c r="DC371" i="1"/>
  <c r="DK371" i="1" s="1"/>
  <c r="CM371" i="1"/>
  <c r="CK371" i="1"/>
  <c r="CJ371" i="1"/>
  <c r="CI371" i="1"/>
  <c r="CA371" i="1"/>
  <c r="BZ371" i="1"/>
  <c r="DX371" i="1" s="1"/>
  <c r="BW371" i="1"/>
  <c r="DE371" i="1" s="1"/>
  <c r="DF371" i="1" s="1"/>
  <c r="DN371" i="1" s="1"/>
  <c r="BV371" i="1"/>
  <c r="BT371" i="1"/>
  <c r="BP371" i="1"/>
  <c r="BJ371" i="1"/>
  <c r="BI371" i="1"/>
  <c r="BH371" i="1"/>
  <c r="BC371" i="1"/>
  <c r="AM371" i="1" a="1"/>
  <c r="AM371" i="1" s="1"/>
  <c r="AI371" i="1"/>
  <c r="X371" i="1"/>
  <c r="Y371" i="1" s="1"/>
  <c r="Z371" i="1" s="1"/>
  <c r="AA371" i="1" s="1"/>
  <c r="V371" i="1"/>
  <c r="AR371" i="1" s="1"/>
  <c r="AS371" i="1" s="1"/>
  <c r="M371" i="1"/>
  <c r="K371" i="1"/>
  <c r="AJ371" i="1" s="1"/>
  <c r="AK371" i="1" s="1"/>
  <c r="J371" i="1"/>
  <c r="H371" i="1"/>
  <c r="BQ371" i="1" s="1"/>
  <c r="G371" i="1"/>
  <c r="E371" i="1"/>
  <c r="D371" i="1"/>
  <c r="B371" i="1"/>
  <c r="O371" i="1" s="1"/>
  <c r="DR370" i="1"/>
  <c r="DQ370" i="1"/>
  <c r="CU370" i="1"/>
  <c r="CM370" i="1"/>
  <c r="CK370" i="1"/>
  <c r="CJ370" i="1"/>
  <c r="CI370" i="1"/>
  <c r="BV370" i="1"/>
  <c r="BS370" i="1"/>
  <c r="DZ370" i="1" s="1"/>
  <c r="BQ370" i="1"/>
  <c r="BJ370" i="1"/>
  <c r="BI370" i="1"/>
  <c r="BH370" i="1"/>
  <c r="BC370" i="1"/>
  <c r="AY370" i="1"/>
  <c r="BD370" i="1" s="1"/>
  <c r="BE370" i="1" s="1"/>
  <c r="AM370" i="1" a="1"/>
  <c r="AM370" i="1" s="1"/>
  <c r="AL370" i="1"/>
  <c r="AK370" i="1"/>
  <c r="AJ370" i="1"/>
  <c r="V370" i="1"/>
  <c r="AR370" i="1" s="1"/>
  <c r="AS370" i="1" s="1"/>
  <c r="U370" i="1"/>
  <c r="Q370" i="1"/>
  <c r="P370" i="1"/>
  <c r="O370" i="1"/>
  <c r="M370" i="1"/>
  <c r="X370" i="1" s="1"/>
  <c r="Y370" i="1" s="1"/>
  <c r="Z370" i="1" s="1"/>
  <c r="AA370" i="1" s="1"/>
  <c r="K370" i="1"/>
  <c r="J370" i="1"/>
  <c r="AI370" i="1" s="1"/>
  <c r="H370" i="1"/>
  <c r="G370" i="1"/>
  <c r="BP370" i="1" s="1"/>
  <c r="BR370" i="1" s="1"/>
  <c r="E370" i="1"/>
  <c r="BW370" i="1" s="1"/>
  <c r="DE370" i="1" s="1"/>
  <c r="DF370" i="1" s="1"/>
  <c r="DN370" i="1" s="1"/>
  <c r="D370" i="1"/>
  <c r="B370" i="1"/>
  <c r="DU369" i="1"/>
  <c r="DS369" i="1"/>
  <c r="DR369" i="1"/>
  <c r="DE369" i="1"/>
  <c r="DF369" i="1" s="1"/>
  <c r="DN369" i="1" s="1"/>
  <c r="CM369" i="1"/>
  <c r="CK369" i="1"/>
  <c r="CJ369" i="1"/>
  <c r="CI369" i="1"/>
  <c r="BW369" i="1"/>
  <c r="BQ369" i="1"/>
  <c r="BP369" i="1"/>
  <c r="BJ369" i="1"/>
  <c r="BI369" i="1"/>
  <c r="BH369" i="1"/>
  <c r="BC369" i="1"/>
  <c r="AL369" i="1"/>
  <c r="AK369" i="1"/>
  <c r="AI369" i="1"/>
  <c r="P369" i="1"/>
  <c r="O369" i="1"/>
  <c r="M369" i="1"/>
  <c r="X369" i="1" s="1"/>
  <c r="Y369" i="1" s="1"/>
  <c r="K369" i="1"/>
  <c r="AJ369" i="1" s="1"/>
  <c r="J369" i="1"/>
  <c r="H369" i="1"/>
  <c r="G369" i="1"/>
  <c r="E369" i="1"/>
  <c r="D369" i="1"/>
  <c r="BV369" i="1" s="1"/>
  <c r="B369" i="1"/>
  <c r="DW368" i="1"/>
  <c r="EC368" i="1" s="1"/>
  <c r="DU368" i="1"/>
  <c r="DE368" i="1"/>
  <c r="DF368" i="1" s="1"/>
  <c r="DN368" i="1" s="1"/>
  <c r="CU368" i="1"/>
  <c r="CM368" i="1"/>
  <c r="CK368" i="1"/>
  <c r="CJ368" i="1"/>
  <c r="CI368" i="1"/>
  <c r="BZ368" i="1"/>
  <c r="DX368" i="1" s="1"/>
  <c r="BX368" i="1"/>
  <c r="BW368" i="1"/>
  <c r="DH368" i="1" s="1"/>
  <c r="DI368" i="1" s="1"/>
  <c r="BV368" i="1"/>
  <c r="BS368" i="1"/>
  <c r="DZ368" i="1" s="1"/>
  <c r="BJ368" i="1"/>
  <c r="BI368" i="1"/>
  <c r="BH368" i="1"/>
  <c r="BC368" i="1"/>
  <c r="AY368" i="1"/>
  <c r="BD368" i="1" s="1"/>
  <c r="AJ368" i="1"/>
  <c r="AK368" i="1" s="1"/>
  <c r="AL368" i="1" s="1"/>
  <c r="U368" i="1"/>
  <c r="O368" i="1"/>
  <c r="Q368" i="1" s="1"/>
  <c r="M368" i="1"/>
  <c r="X368" i="1" s="1"/>
  <c r="Y368" i="1" s="1"/>
  <c r="K368" i="1"/>
  <c r="J368" i="1"/>
  <c r="AI368" i="1" s="1"/>
  <c r="H368" i="1"/>
  <c r="BQ368" i="1" s="1"/>
  <c r="G368" i="1"/>
  <c r="BP368" i="1" s="1"/>
  <c r="BR368" i="1" s="1"/>
  <c r="E368" i="1"/>
  <c r="D368" i="1"/>
  <c r="B368" i="1"/>
  <c r="DR367" i="1"/>
  <c r="DH367" i="1"/>
  <c r="DI367" i="1" s="1"/>
  <c r="DC367" i="1"/>
  <c r="DK367" i="1" s="1"/>
  <c r="CM367" i="1"/>
  <c r="CK367" i="1"/>
  <c r="CJ367" i="1"/>
  <c r="CI367" i="1"/>
  <c r="CA367" i="1"/>
  <c r="BP367" i="1"/>
  <c r="BJ367" i="1"/>
  <c r="BI367" i="1"/>
  <c r="BH367" i="1"/>
  <c r="BE367" i="1"/>
  <c r="BD367" i="1"/>
  <c r="BC367" i="1"/>
  <c r="AM367" i="1"/>
  <c r="AM367" i="1" a="1"/>
  <c r="AL367" i="1"/>
  <c r="AI367" i="1"/>
  <c r="X367" i="1"/>
  <c r="Y367" i="1" s="1"/>
  <c r="S367" i="1"/>
  <c r="R367" i="1" s="1" a="1"/>
  <c r="R367" i="1" s="1"/>
  <c r="M367" i="1"/>
  <c r="K367" i="1"/>
  <c r="AJ367" i="1" s="1"/>
  <c r="AK367" i="1" s="1"/>
  <c r="AY367" i="1" s="1"/>
  <c r="J367" i="1"/>
  <c r="H367" i="1"/>
  <c r="BQ367" i="1" s="1"/>
  <c r="G367" i="1"/>
  <c r="E367" i="1"/>
  <c r="BW367" i="1" s="1"/>
  <c r="DS367" i="1" s="1"/>
  <c r="D367" i="1"/>
  <c r="BV367" i="1" s="1"/>
  <c r="B367" i="1"/>
  <c r="O367" i="1" s="1"/>
  <c r="DU366" i="1"/>
  <c r="DQ366" i="1"/>
  <c r="DL366" i="1"/>
  <c r="AN366" i="1" s="1" a="1"/>
  <c r="AN366" i="1" s="1"/>
  <c r="DE366" i="1"/>
  <c r="DF366" i="1" s="1"/>
  <c r="DN366" i="1" s="1"/>
  <c r="DC366" i="1"/>
  <c r="DK366" i="1" s="1"/>
  <c r="DB366" i="1"/>
  <c r="CM366" i="1"/>
  <c r="CK366" i="1"/>
  <c r="CJ366" i="1"/>
  <c r="CI366" i="1"/>
  <c r="BZ366" i="1"/>
  <c r="DX366" i="1" s="1"/>
  <c r="BX366" i="1"/>
  <c r="BW366" i="1"/>
  <c r="BR366" i="1"/>
  <c r="BQ366" i="1"/>
  <c r="BP366" i="1"/>
  <c r="BS366" i="1" s="1"/>
  <c r="DZ366" i="1" s="1"/>
  <c r="BJ366" i="1"/>
  <c r="BI366" i="1"/>
  <c r="BH366" i="1"/>
  <c r="BC366" i="1"/>
  <c r="AY366" i="1"/>
  <c r="BD366" i="1" s="1"/>
  <c r="AK366" i="1"/>
  <c r="Z366" i="1"/>
  <c r="X366" i="1"/>
  <c r="Y366" i="1" s="1"/>
  <c r="AG366" i="1" s="1"/>
  <c r="M366" i="1"/>
  <c r="K366" i="1"/>
  <c r="AJ366" i="1" s="1"/>
  <c r="J366" i="1"/>
  <c r="AI366" i="1" s="1"/>
  <c r="H366" i="1"/>
  <c r="G366" i="1"/>
  <c r="E366" i="1"/>
  <c r="D366" i="1"/>
  <c r="BV366" i="1" s="1"/>
  <c r="B366" i="1"/>
  <c r="O366" i="1" s="1"/>
  <c r="DU365" i="1"/>
  <c r="DS365" i="1"/>
  <c r="CM365" i="1"/>
  <c r="CK365" i="1"/>
  <c r="CJ365" i="1"/>
  <c r="CI365" i="1"/>
  <c r="BV365" i="1"/>
  <c r="BQ365" i="1"/>
  <c r="BJ365" i="1"/>
  <c r="BI365" i="1"/>
  <c r="BH365" i="1"/>
  <c r="BC365" i="1"/>
  <c r="AM365" i="1" a="1"/>
  <c r="AM365" i="1" s="1"/>
  <c r="AK365" i="1"/>
  <c r="AJ365" i="1"/>
  <c r="X365" i="1"/>
  <c r="Y365" i="1" s="1"/>
  <c r="U365" i="1"/>
  <c r="S365" i="1"/>
  <c r="R365" i="1" s="1" a="1"/>
  <c r="R365" i="1" s="1"/>
  <c r="M365" i="1"/>
  <c r="K365" i="1"/>
  <c r="J365" i="1"/>
  <c r="AI365" i="1" s="1"/>
  <c r="H365" i="1"/>
  <c r="G365" i="1"/>
  <c r="BP365" i="1" s="1"/>
  <c r="E365" i="1"/>
  <c r="BW365" i="1" s="1"/>
  <c r="D365" i="1"/>
  <c r="B365" i="1"/>
  <c r="O365" i="1" s="1"/>
  <c r="Q365" i="1" s="1"/>
  <c r="DZ364" i="1"/>
  <c r="DQ364" i="1"/>
  <c r="DH364" i="1"/>
  <c r="DI364" i="1" s="1"/>
  <c r="DC364" i="1"/>
  <c r="DK364" i="1" s="1"/>
  <c r="CM364" i="1"/>
  <c r="CK364" i="1"/>
  <c r="CJ364" i="1"/>
  <c r="CI364" i="1"/>
  <c r="CA364" i="1"/>
  <c r="BW364" i="1"/>
  <c r="BV364" i="1"/>
  <c r="BR364" i="1"/>
  <c r="BQ364" i="1"/>
  <c r="BJ364" i="1"/>
  <c r="BI364" i="1"/>
  <c r="BH364" i="1"/>
  <c r="BC364" i="1"/>
  <c r="AY364" i="1"/>
  <c r="BD364" i="1" s="1"/>
  <c r="AL364" i="1"/>
  <c r="AJ364" i="1"/>
  <c r="AK364" i="1" s="1"/>
  <c r="AM364" i="1" s="1" a="1"/>
  <c r="AM364" i="1" s="1"/>
  <c r="AI364" i="1"/>
  <c r="Z364" i="1"/>
  <c r="Y364" i="1"/>
  <c r="AG364" i="1" s="1"/>
  <c r="S364" i="1"/>
  <c r="R364" i="1" s="1" a="1"/>
  <c r="R364" i="1" s="1"/>
  <c r="M364" i="1"/>
  <c r="X364" i="1" s="1"/>
  <c r="K364" i="1"/>
  <c r="J364" i="1"/>
  <c r="H364" i="1"/>
  <c r="G364" i="1"/>
  <c r="BP364" i="1" s="1"/>
  <c r="BS364" i="1" s="1"/>
  <c r="E364" i="1"/>
  <c r="D364" i="1"/>
  <c r="B364" i="1"/>
  <c r="O364" i="1" s="1"/>
  <c r="DZ363" i="1"/>
  <c r="DS363" i="1"/>
  <c r="CM363" i="1"/>
  <c r="CK363" i="1"/>
  <c r="CJ363" i="1"/>
  <c r="CI363" i="1"/>
  <c r="CA363" i="1"/>
  <c r="BX363" i="1"/>
  <c r="BR363" i="1"/>
  <c r="BQ363" i="1"/>
  <c r="BP363" i="1"/>
  <c r="BS363" i="1" s="1"/>
  <c r="BJ363" i="1"/>
  <c r="BI363" i="1"/>
  <c r="BH363" i="1"/>
  <c r="BC363" i="1"/>
  <c r="AK363" i="1"/>
  <c r="Y363" i="1"/>
  <c r="AG363" i="1" s="1"/>
  <c r="X363" i="1"/>
  <c r="M363" i="1"/>
  <c r="K363" i="1"/>
  <c r="AJ363" i="1" s="1"/>
  <c r="J363" i="1"/>
  <c r="AI363" i="1" s="1"/>
  <c r="H363" i="1"/>
  <c r="G363" i="1"/>
  <c r="E363" i="1"/>
  <c r="BW363" i="1" s="1"/>
  <c r="D363" i="1"/>
  <c r="BV363" i="1" s="1"/>
  <c r="B363" i="1"/>
  <c r="O363" i="1" s="1"/>
  <c r="DS362" i="1"/>
  <c r="CU362" i="1"/>
  <c r="CM362" i="1"/>
  <c r="CK362" i="1"/>
  <c r="CJ362" i="1"/>
  <c r="CI362" i="1"/>
  <c r="BS362" i="1"/>
  <c r="DZ362" i="1" s="1"/>
  <c r="BR362" i="1"/>
  <c r="BP362" i="1"/>
  <c r="BJ362" i="1"/>
  <c r="BI362" i="1"/>
  <c r="BH362" i="1"/>
  <c r="BC362" i="1"/>
  <c r="AK362" i="1"/>
  <c r="V362" i="1"/>
  <c r="AR362" i="1" s="1"/>
  <c r="AS362" i="1" s="1"/>
  <c r="S362" i="1"/>
  <c r="R362" i="1" s="1" a="1"/>
  <c r="R362" i="1" s="1"/>
  <c r="M362" i="1"/>
  <c r="X362" i="1" s="1"/>
  <c r="Y362" i="1" s="1"/>
  <c r="K362" i="1"/>
  <c r="AJ362" i="1" s="1"/>
  <c r="J362" i="1"/>
  <c r="AI362" i="1" s="1"/>
  <c r="H362" i="1"/>
  <c r="BQ362" i="1" s="1"/>
  <c r="G362" i="1"/>
  <c r="E362" i="1"/>
  <c r="BW362" i="1" s="1"/>
  <c r="D362" i="1"/>
  <c r="BV362" i="1" s="1"/>
  <c r="B362" i="1"/>
  <c r="O362" i="1" s="1"/>
  <c r="CU361" i="1"/>
  <c r="CM361" i="1"/>
  <c r="CK361" i="1"/>
  <c r="CJ361" i="1"/>
  <c r="CI361" i="1"/>
  <c r="BW361" i="1"/>
  <c r="DH361" i="1" s="1"/>
  <c r="DI361" i="1" s="1"/>
  <c r="BV361" i="1"/>
  <c r="BJ361" i="1"/>
  <c r="BI361" i="1"/>
  <c r="BH361" i="1"/>
  <c r="BC361" i="1"/>
  <c r="AI361" i="1"/>
  <c r="X361" i="1"/>
  <c r="Y361" i="1" s="1"/>
  <c r="Z361" i="1" s="1"/>
  <c r="AE361" i="1" s="1"/>
  <c r="M361" i="1"/>
  <c r="K361" i="1"/>
  <c r="AJ361" i="1" s="1"/>
  <c r="AK361" i="1" s="1"/>
  <c r="J361" i="1"/>
  <c r="H361" i="1"/>
  <c r="BQ361" i="1" s="1"/>
  <c r="G361" i="1"/>
  <c r="BP361" i="1" s="1"/>
  <c r="E361" i="1"/>
  <c r="D361" i="1"/>
  <c r="B361" i="1"/>
  <c r="O361" i="1" s="1"/>
  <c r="DW360" i="1"/>
  <c r="EC360" i="1" s="1"/>
  <c r="DH360" i="1"/>
  <c r="DI360" i="1" s="1"/>
  <c r="DE360" i="1"/>
  <c r="DF360" i="1" s="1"/>
  <c r="DN360" i="1" s="1"/>
  <c r="DB360" i="1"/>
  <c r="CM360" i="1"/>
  <c r="CK360" i="1"/>
  <c r="CJ360" i="1"/>
  <c r="CI360" i="1"/>
  <c r="BQ360" i="1"/>
  <c r="BP360" i="1"/>
  <c r="BS360" i="1" s="1"/>
  <c r="DZ360" i="1" s="1"/>
  <c r="BJ360" i="1"/>
  <c r="BI360" i="1"/>
  <c r="BH360" i="1"/>
  <c r="BC360" i="1"/>
  <c r="AY360" i="1"/>
  <c r="BD360" i="1" s="1"/>
  <c r="AJ360" i="1"/>
  <c r="AK360" i="1" s="1"/>
  <c r="AG360" i="1"/>
  <c r="Y360" i="1"/>
  <c r="Z360" i="1" s="1"/>
  <c r="X360" i="1"/>
  <c r="S360" i="1"/>
  <c r="R360" i="1" s="1" a="1"/>
  <c r="R360" i="1" s="1"/>
  <c r="O360" i="1"/>
  <c r="M360" i="1"/>
  <c r="K360" i="1"/>
  <c r="J360" i="1"/>
  <c r="AI360" i="1" s="1"/>
  <c r="H360" i="1"/>
  <c r="G360" i="1"/>
  <c r="E360" i="1"/>
  <c r="BW360" i="1" s="1"/>
  <c r="BX360" i="1" s="1"/>
  <c r="D360" i="1"/>
  <c r="BV360" i="1" s="1"/>
  <c r="B360" i="1"/>
  <c r="DB359" i="1"/>
  <c r="CM359" i="1"/>
  <c r="CK359" i="1"/>
  <c r="CJ359" i="1"/>
  <c r="CI359" i="1"/>
  <c r="BV359" i="1"/>
  <c r="BP359" i="1"/>
  <c r="BS359" i="1" s="1"/>
  <c r="DZ359" i="1" s="1"/>
  <c r="BJ359" i="1"/>
  <c r="BI359" i="1"/>
  <c r="BH359" i="1"/>
  <c r="BC359" i="1"/>
  <c r="AM359" i="1" a="1"/>
  <c r="AM359" i="1" s="1"/>
  <c r="AI359" i="1"/>
  <c r="X359" i="1"/>
  <c r="Y359" i="1" s="1"/>
  <c r="Q359" i="1"/>
  <c r="M359" i="1"/>
  <c r="K359" i="1"/>
  <c r="AJ359" i="1" s="1"/>
  <c r="AK359" i="1" s="1"/>
  <c r="AY359" i="1" s="1"/>
  <c r="BD359" i="1" s="1"/>
  <c r="BG359" i="1" s="1"/>
  <c r="J359" i="1"/>
  <c r="H359" i="1"/>
  <c r="BQ359" i="1" s="1"/>
  <c r="G359" i="1"/>
  <c r="E359" i="1"/>
  <c r="BW359" i="1" s="1"/>
  <c r="CA359" i="1" s="1"/>
  <c r="D359" i="1"/>
  <c r="B359" i="1"/>
  <c r="O359" i="1" s="1"/>
  <c r="DZ358" i="1"/>
  <c r="DS358" i="1"/>
  <c r="DR358" i="1"/>
  <c r="DQ358" i="1"/>
  <c r="DE358" i="1"/>
  <c r="DF358" i="1" s="1"/>
  <c r="DN358" i="1" s="1"/>
  <c r="DC358" i="1"/>
  <c r="DK358" i="1" s="1"/>
  <c r="EB358" i="1" s="1"/>
  <c r="DB358" i="1"/>
  <c r="CM358" i="1"/>
  <c r="CK358" i="1"/>
  <c r="CJ358" i="1"/>
  <c r="CI358" i="1"/>
  <c r="BX358" i="1"/>
  <c r="BV358" i="1"/>
  <c r="BS358" i="1"/>
  <c r="BQ358" i="1"/>
  <c r="BP358" i="1"/>
  <c r="BR358" i="1" s="1"/>
  <c r="BJ358" i="1"/>
  <c r="BI358" i="1"/>
  <c r="BH358" i="1"/>
  <c r="BC358" i="1"/>
  <c r="AY358" i="1"/>
  <c r="BD358" i="1" s="1"/>
  <c r="AM358" i="1"/>
  <c r="AM358" i="1" a="1"/>
  <c r="AL358" i="1"/>
  <c r="AJ358" i="1"/>
  <c r="AK358" i="1" s="1"/>
  <c r="V358" i="1"/>
  <c r="AR358" i="1" s="1"/>
  <c r="AS358" i="1" s="1"/>
  <c r="O358" i="1"/>
  <c r="M358" i="1"/>
  <c r="X358" i="1" s="1"/>
  <c r="Y358" i="1" s="1"/>
  <c r="K358" i="1"/>
  <c r="J358" i="1"/>
  <c r="AI358" i="1" s="1"/>
  <c r="H358" i="1"/>
  <c r="G358" i="1"/>
  <c r="E358" i="1"/>
  <c r="BW358" i="1" s="1"/>
  <c r="D358" i="1"/>
  <c r="B358" i="1"/>
  <c r="DF357" i="1"/>
  <c r="DN357" i="1" s="1"/>
  <c r="DE357" i="1"/>
  <c r="CM357" i="1"/>
  <c r="CK357" i="1"/>
  <c r="CJ357" i="1"/>
  <c r="CI357" i="1"/>
  <c r="BZ357" i="1"/>
  <c r="DX357" i="1" s="1"/>
  <c r="BX357" i="1"/>
  <c r="BW357" i="1"/>
  <c r="BQ357" i="1"/>
  <c r="BP357" i="1"/>
  <c r="BJ357" i="1"/>
  <c r="BI357" i="1"/>
  <c r="BH357" i="1"/>
  <c r="BC357" i="1"/>
  <c r="AJ357" i="1"/>
  <c r="AK357" i="1" s="1"/>
  <c r="AI357" i="1"/>
  <c r="X357" i="1"/>
  <c r="Y357" i="1" s="1"/>
  <c r="V357" i="1"/>
  <c r="AR357" i="1" s="1"/>
  <c r="AS357" i="1" s="1"/>
  <c r="U357" i="1"/>
  <c r="S357" i="1"/>
  <c r="R357" i="1" s="1" a="1"/>
  <c r="R357" i="1" s="1"/>
  <c r="Q357" i="1"/>
  <c r="O357" i="1"/>
  <c r="CU357" i="1" s="1"/>
  <c r="M357" i="1"/>
  <c r="K357" i="1"/>
  <c r="J357" i="1"/>
  <c r="H357" i="1"/>
  <c r="G357" i="1"/>
  <c r="E357" i="1"/>
  <c r="D357" i="1"/>
  <c r="BV357" i="1" s="1"/>
  <c r="B357" i="1"/>
  <c r="DU356" i="1"/>
  <c r="DR356" i="1"/>
  <c r="DI356" i="1"/>
  <c r="DH356" i="1"/>
  <c r="CU356" i="1"/>
  <c r="CM356" i="1"/>
  <c r="CK356" i="1"/>
  <c r="CJ356" i="1"/>
  <c r="CI356" i="1"/>
  <c r="CA356" i="1"/>
  <c r="BZ356" i="1"/>
  <c r="DX356" i="1" s="1"/>
  <c r="EK356" i="1" s="1"/>
  <c r="BQ356" i="1"/>
  <c r="BJ356" i="1"/>
  <c r="BI356" i="1"/>
  <c r="BH356" i="1"/>
  <c r="BC356" i="1"/>
  <c r="AI356" i="1"/>
  <c r="Y356" i="1"/>
  <c r="Z356" i="1" s="1"/>
  <c r="AE356" i="1" s="1"/>
  <c r="U356" i="1"/>
  <c r="P356" i="1"/>
  <c r="M356" i="1"/>
  <c r="X356" i="1" s="1"/>
  <c r="K356" i="1"/>
  <c r="AJ356" i="1" s="1"/>
  <c r="AK356" i="1" s="1"/>
  <c r="J356" i="1"/>
  <c r="H356" i="1"/>
  <c r="G356" i="1"/>
  <c r="BP356" i="1" s="1"/>
  <c r="BS356" i="1" s="1"/>
  <c r="DZ356" i="1" s="1"/>
  <c r="E356" i="1"/>
  <c r="BW356" i="1" s="1"/>
  <c r="D356" i="1"/>
  <c r="BV356" i="1" s="1"/>
  <c r="B356" i="1"/>
  <c r="O356" i="1" s="1"/>
  <c r="V356" i="1" s="1"/>
  <c r="AR356" i="1" s="1"/>
  <c r="AS356" i="1" s="1"/>
  <c r="DC355" i="1"/>
  <c r="DK355" i="1" s="1"/>
  <c r="CM355" i="1"/>
  <c r="CK355" i="1"/>
  <c r="CJ355" i="1"/>
  <c r="CI355" i="1"/>
  <c r="BW355" i="1"/>
  <c r="DB355" i="1" s="1"/>
  <c r="BS355" i="1"/>
  <c r="DZ355" i="1" s="1"/>
  <c r="BR355" i="1"/>
  <c r="BQ355" i="1"/>
  <c r="BP355" i="1"/>
  <c r="BJ355" i="1"/>
  <c r="BI355" i="1"/>
  <c r="BH355" i="1"/>
  <c r="BC355" i="1"/>
  <c r="AL355" i="1"/>
  <c r="AI355" i="1"/>
  <c r="U355" i="1"/>
  <c r="O355" i="1"/>
  <c r="M355" i="1"/>
  <c r="X355" i="1" s="1"/>
  <c r="Y355" i="1" s="1"/>
  <c r="K355" i="1"/>
  <c r="AJ355" i="1" s="1"/>
  <c r="AK355" i="1" s="1"/>
  <c r="J355" i="1"/>
  <c r="H355" i="1"/>
  <c r="G355" i="1"/>
  <c r="E355" i="1"/>
  <c r="D355" i="1"/>
  <c r="BV355" i="1" s="1"/>
  <c r="B355" i="1"/>
  <c r="DW354" i="1"/>
  <c r="EC354" i="1" s="1"/>
  <c r="DR354" i="1"/>
  <c r="DN354" i="1"/>
  <c r="DE354" i="1"/>
  <c r="DF354" i="1" s="1"/>
  <c r="DC354" i="1"/>
  <c r="DK354" i="1" s="1"/>
  <c r="DB354" i="1"/>
  <c r="CM354" i="1"/>
  <c r="CK354" i="1"/>
  <c r="CJ354" i="1"/>
  <c r="CI354" i="1"/>
  <c r="BX354" i="1"/>
  <c r="BW354" i="1"/>
  <c r="BV354" i="1"/>
  <c r="BP354" i="1"/>
  <c r="BR354" i="1" s="1"/>
  <c r="BJ354" i="1"/>
  <c r="BI354" i="1"/>
  <c r="BH354" i="1"/>
  <c r="BC354" i="1"/>
  <c r="X354" i="1"/>
  <c r="Y354" i="1" s="1"/>
  <c r="M354" i="1"/>
  <c r="K354" i="1"/>
  <c r="AJ354" i="1" s="1"/>
  <c r="AK354" i="1" s="1"/>
  <c r="J354" i="1"/>
  <c r="AI354" i="1" s="1"/>
  <c r="H354" i="1"/>
  <c r="BQ354" i="1" s="1"/>
  <c r="G354" i="1"/>
  <c r="E354" i="1"/>
  <c r="D354" i="1"/>
  <c r="B354" i="1"/>
  <c r="O354" i="1" s="1"/>
  <c r="DR353" i="1"/>
  <c r="DB353" i="1"/>
  <c r="CM353" i="1"/>
  <c r="CK353" i="1"/>
  <c r="CJ353" i="1"/>
  <c r="CI353" i="1"/>
  <c r="BW353" i="1"/>
  <c r="BQ353" i="1"/>
  <c r="BJ353" i="1"/>
  <c r="BI353" i="1"/>
  <c r="BH353" i="1"/>
  <c r="BC353" i="1"/>
  <c r="AJ353" i="1"/>
  <c r="AK353" i="1" s="1"/>
  <c r="AI353" i="1"/>
  <c r="M353" i="1"/>
  <c r="X353" i="1" s="1"/>
  <c r="Y353" i="1" s="1"/>
  <c r="K353" i="1"/>
  <c r="J353" i="1"/>
  <c r="H353" i="1"/>
  <c r="G353" i="1"/>
  <c r="BP353" i="1" s="1"/>
  <c r="E353" i="1"/>
  <c r="D353" i="1"/>
  <c r="BV353" i="1" s="1"/>
  <c r="B353" i="1"/>
  <c r="O353" i="1" s="1"/>
  <c r="CM352" i="1"/>
  <c r="CK352" i="1"/>
  <c r="CJ352" i="1"/>
  <c r="CI352" i="1"/>
  <c r="BV352" i="1"/>
  <c r="BJ352" i="1"/>
  <c r="BI352" i="1"/>
  <c r="BH352" i="1"/>
  <c r="BC352" i="1"/>
  <c r="AI352" i="1"/>
  <c r="AG352" i="1"/>
  <c r="Z352" i="1"/>
  <c r="AA352" i="1" s="1"/>
  <c r="Y352" i="1"/>
  <c r="X352" i="1"/>
  <c r="O352" i="1"/>
  <c r="M352" i="1"/>
  <c r="K352" i="1"/>
  <c r="AJ352" i="1" s="1"/>
  <c r="AK352" i="1" s="1"/>
  <c r="J352" i="1"/>
  <c r="H352" i="1"/>
  <c r="BQ352" i="1" s="1"/>
  <c r="G352" i="1"/>
  <c r="BP352" i="1" s="1"/>
  <c r="BS352" i="1" s="1"/>
  <c r="DZ352" i="1" s="1"/>
  <c r="E352" i="1"/>
  <c r="BW352" i="1" s="1"/>
  <c r="DH352" i="1" s="1"/>
  <c r="DI352" i="1" s="1"/>
  <c r="D352" i="1"/>
  <c r="B352" i="1"/>
  <c r="DZ351" i="1"/>
  <c r="CM351" i="1"/>
  <c r="CK351" i="1"/>
  <c r="CJ351" i="1"/>
  <c r="CI351" i="1"/>
  <c r="BR351" i="1"/>
  <c r="BQ351" i="1"/>
  <c r="BP351" i="1"/>
  <c r="BS351" i="1" s="1"/>
  <c r="BJ351" i="1"/>
  <c r="BI351" i="1"/>
  <c r="BH351" i="1"/>
  <c r="BC351" i="1"/>
  <c r="AL351" i="1"/>
  <c r="AJ351" i="1"/>
  <c r="AK351" i="1" s="1"/>
  <c r="AI351" i="1"/>
  <c r="Q351" i="1"/>
  <c r="P351" i="1"/>
  <c r="O351" i="1"/>
  <c r="M351" i="1"/>
  <c r="X351" i="1" s="1"/>
  <c r="Y351" i="1" s="1"/>
  <c r="K351" i="1"/>
  <c r="J351" i="1"/>
  <c r="H351" i="1"/>
  <c r="G351" i="1"/>
  <c r="E351" i="1"/>
  <c r="BW351" i="1" s="1"/>
  <c r="D351" i="1"/>
  <c r="BV351" i="1" s="1"/>
  <c r="B351" i="1"/>
  <c r="CM350" i="1"/>
  <c r="CK350" i="1"/>
  <c r="CJ350" i="1"/>
  <c r="CI350" i="1"/>
  <c r="BV350" i="1"/>
  <c r="BP350" i="1"/>
  <c r="BS350" i="1" s="1"/>
  <c r="DZ350" i="1" s="1"/>
  <c r="BJ350" i="1"/>
  <c r="BI350" i="1"/>
  <c r="BH350" i="1"/>
  <c r="BC350" i="1"/>
  <c r="X350" i="1"/>
  <c r="Y350" i="1" s="1"/>
  <c r="U350" i="1"/>
  <c r="M350" i="1"/>
  <c r="K350" i="1"/>
  <c r="AJ350" i="1" s="1"/>
  <c r="AK350" i="1" s="1"/>
  <c r="J350" i="1"/>
  <c r="AI350" i="1" s="1"/>
  <c r="H350" i="1"/>
  <c r="BQ350" i="1" s="1"/>
  <c r="G350" i="1"/>
  <c r="E350" i="1"/>
  <c r="BW350" i="1" s="1"/>
  <c r="D350" i="1"/>
  <c r="B350" i="1"/>
  <c r="O350" i="1" s="1"/>
  <c r="V350" i="1" s="1"/>
  <c r="AR350" i="1" s="1"/>
  <c r="AS350" i="1" s="1"/>
  <c r="AW350" i="1" s="1"/>
  <c r="DH349" i="1"/>
  <c r="DI349" i="1" s="1"/>
  <c r="CM349" i="1"/>
  <c r="CK349" i="1"/>
  <c r="CJ349" i="1"/>
  <c r="CI349" i="1"/>
  <c r="BZ349" i="1"/>
  <c r="DX349" i="1" s="1"/>
  <c r="EI349" i="1" s="1"/>
  <c r="BX349" i="1"/>
  <c r="BQ349" i="1"/>
  <c r="BP349" i="1"/>
  <c r="BS349" i="1" s="1"/>
  <c r="DZ349" i="1" s="1"/>
  <c r="BJ349" i="1"/>
  <c r="BI349" i="1"/>
  <c r="BH349" i="1"/>
  <c r="BD349" i="1"/>
  <c r="BC349" i="1"/>
  <c r="AY349" i="1"/>
  <c r="AM349" i="1" a="1"/>
  <c r="AM349" i="1" s="1"/>
  <c r="AJ349" i="1"/>
  <c r="AK349" i="1" s="1"/>
  <c r="AL349" i="1" s="1"/>
  <c r="X349" i="1"/>
  <c r="Y349" i="1" s="1"/>
  <c r="P349" i="1"/>
  <c r="M349" i="1"/>
  <c r="K349" i="1"/>
  <c r="J349" i="1"/>
  <c r="AI349" i="1" s="1"/>
  <c r="H349" i="1"/>
  <c r="G349" i="1"/>
  <c r="E349" i="1"/>
  <c r="BW349" i="1" s="1"/>
  <c r="CA349" i="1" s="1"/>
  <c r="D349" i="1"/>
  <c r="BV349" i="1" s="1"/>
  <c r="B349" i="1"/>
  <c r="O349" i="1" s="1"/>
  <c r="CU349" i="1" s="1"/>
  <c r="DW348" i="1"/>
  <c r="EC348" i="1" s="1"/>
  <c r="DU348" i="1"/>
  <c r="DS348" i="1"/>
  <c r="DR348" i="1"/>
  <c r="DB348" i="1"/>
  <c r="CM348" i="1"/>
  <c r="CK348" i="1"/>
  <c r="CJ348" i="1"/>
  <c r="CI348" i="1"/>
  <c r="CA348" i="1"/>
  <c r="BW348" i="1"/>
  <c r="BV348" i="1"/>
  <c r="BS348" i="1"/>
  <c r="DZ348" i="1" s="1"/>
  <c r="BQ348" i="1"/>
  <c r="BP348" i="1"/>
  <c r="BR348" i="1" s="1"/>
  <c r="BJ348" i="1"/>
  <c r="BI348" i="1"/>
  <c r="BH348" i="1"/>
  <c r="BC348" i="1"/>
  <c r="Y348" i="1"/>
  <c r="X348" i="1"/>
  <c r="S348" i="1"/>
  <c r="R348" i="1" s="1" a="1"/>
  <c r="R348" i="1" s="1"/>
  <c r="M348" i="1"/>
  <c r="K348" i="1"/>
  <c r="AJ348" i="1" s="1"/>
  <c r="AK348" i="1" s="1"/>
  <c r="J348" i="1"/>
  <c r="AI348" i="1" s="1"/>
  <c r="H348" i="1"/>
  <c r="G348" i="1"/>
  <c r="E348" i="1"/>
  <c r="D348" i="1"/>
  <c r="B348" i="1"/>
  <c r="O348" i="1" s="1"/>
  <c r="DR347" i="1"/>
  <c r="DC347" i="1"/>
  <c r="DK347" i="1" s="1"/>
  <c r="EB347" i="1" s="1"/>
  <c r="CM347" i="1"/>
  <c r="CK347" i="1"/>
  <c r="CJ347" i="1"/>
  <c r="CI347" i="1"/>
  <c r="BZ347" i="1"/>
  <c r="DX347" i="1" s="1"/>
  <c r="EK347" i="1" s="1"/>
  <c r="BW347" i="1"/>
  <c r="BJ347" i="1"/>
  <c r="BI347" i="1"/>
  <c r="BH347" i="1"/>
  <c r="BC347" i="1"/>
  <c r="AM347" i="1" a="1"/>
  <c r="AM347" i="1" s="1"/>
  <c r="AI347" i="1"/>
  <c r="Y347" i="1"/>
  <c r="AG347" i="1" s="1"/>
  <c r="O347" i="1"/>
  <c r="M347" i="1"/>
  <c r="X347" i="1" s="1"/>
  <c r="K347" i="1"/>
  <c r="AJ347" i="1" s="1"/>
  <c r="AK347" i="1" s="1"/>
  <c r="J347" i="1"/>
  <c r="H347" i="1"/>
  <c r="BQ347" i="1" s="1"/>
  <c r="G347" i="1"/>
  <c r="BP347" i="1" s="1"/>
  <c r="E347" i="1"/>
  <c r="D347" i="1"/>
  <c r="BV347" i="1" s="1"/>
  <c r="B347" i="1"/>
  <c r="CU346" i="1"/>
  <c r="CM346" i="1"/>
  <c r="CK346" i="1"/>
  <c r="CJ346" i="1"/>
  <c r="CI346" i="1"/>
  <c r="BW346" i="1"/>
  <c r="DS346" i="1" s="1"/>
  <c r="BV346" i="1"/>
  <c r="BJ346" i="1"/>
  <c r="BI346" i="1"/>
  <c r="BH346" i="1"/>
  <c r="BC346" i="1"/>
  <c r="AI346" i="1"/>
  <c r="U346" i="1"/>
  <c r="S346" i="1"/>
  <c r="R346" i="1" s="1" a="1"/>
  <c r="R346" i="1" s="1"/>
  <c r="O346" i="1"/>
  <c r="M346" i="1"/>
  <c r="X346" i="1" s="1"/>
  <c r="Y346" i="1" s="1"/>
  <c r="K346" i="1"/>
  <c r="AJ346" i="1" s="1"/>
  <c r="AK346" i="1" s="1"/>
  <c r="J346" i="1"/>
  <c r="H346" i="1"/>
  <c r="BQ346" i="1" s="1"/>
  <c r="G346" i="1"/>
  <c r="BP346" i="1" s="1"/>
  <c r="BR346" i="1" s="1"/>
  <c r="E346" i="1"/>
  <c r="D346" i="1"/>
  <c r="B346" i="1"/>
  <c r="DQ345" i="1"/>
  <c r="DH345" i="1"/>
  <c r="DI345" i="1" s="1"/>
  <c r="DE345" i="1"/>
  <c r="DF345" i="1" s="1"/>
  <c r="DN345" i="1" s="1"/>
  <c r="DC345" i="1"/>
  <c r="DK345" i="1" s="1"/>
  <c r="CM345" i="1"/>
  <c r="CK345" i="1"/>
  <c r="CJ345" i="1"/>
  <c r="CI345" i="1"/>
  <c r="BZ345" i="1"/>
  <c r="DX345" i="1" s="1"/>
  <c r="BP345" i="1"/>
  <c r="BS345" i="1" s="1"/>
  <c r="DZ345" i="1" s="1"/>
  <c r="BJ345" i="1"/>
  <c r="BI345" i="1"/>
  <c r="BH345" i="1"/>
  <c r="BC345" i="1"/>
  <c r="AI345" i="1"/>
  <c r="X345" i="1"/>
  <c r="Y345" i="1" s="1"/>
  <c r="AG345" i="1" s="1"/>
  <c r="S345" i="1"/>
  <c r="R345" i="1" s="1" a="1"/>
  <c r="R345" i="1" s="1"/>
  <c r="M345" i="1"/>
  <c r="K345" i="1"/>
  <c r="AJ345" i="1" s="1"/>
  <c r="AK345" i="1" s="1"/>
  <c r="J345" i="1"/>
  <c r="H345" i="1"/>
  <c r="BQ345" i="1" s="1"/>
  <c r="G345" i="1"/>
  <c r="E345" i="1"/>
  <c r="BW345" i="1" s="1"/>
  <c r="D345" i="1"/>
  <c r="BV345" i="1" s="1"/>
  <c r="B345" i="1"/>
  <c r="O345" i="1" s="1"/>
  <c r="DB344" i="1"/>
  <c r="CU344" i="1"/>
  <c r="CM344" i="1"/>
  <c r="CK344" i="1"/>
  <c r="CJ344" i="1"/>
  <c r="CI344" i="1"/>
  <c r="BV344" i="1"/>
  <c r="BQ344" i="1"/>
  <c r="BJ344" i="1"/>
  <c r="BI344" i="1"/>
  <c r="BH344" i="1"/>
  <c r="BC344" i="1"/>
  <c r="AJ344" i="1"/>
  <c r="AK344" i="1" s="1"/>
  <c r="X344" i="1"/>
  <c r="Y344" i="1" s="1"/>
  <c r="AG344" i="1" s="1"/>
  <c r="V344" i="1"/>
  <c r="AR344" i="1" s="1"/>
  <c r="AS344" i="1" s="1"/>
  <c r="U344" i="1"/>
  <c r="O344" i="1"/>
  <c r="M344" i="1"/>
  <c r="K344" i="1"/>
  <c r="J344" i="1"/>
  <c r="AI344" i="1" s="1"/>
  <c r="H344" i="1"/>
  <c r="G344" i="1"/>
  <c r="BP344" i="1" s="1"/>
  <c r="BS344" i="1" s="1"/>
  <c r="DZ344" i="1" s="1"/>
  <c r="E344" i="1"/>
  <c r="BW344" i="1" s="1"/>
  <c r="D344" i="1"/>
  <c r="B344" i="1"/>
  <c r="CU343" i="1"/>
  <c r="CM343" i="1"/>
  <c r="CK343" i="1"/>
  <c r="CJ343" i="1"/>
  <c r="CI343" i="1"/>
  <c r="BV343" i="1"/>
  <c r="BR343" i="1"/>
  <c r="BJ343" i="1"/>
  <c r="BI343" i="1"/>
  <c r="BH343" i="1"/>
  <c r="BC343" i="1"/>
  <c r="AJ343" i="1"/>
  <c r="AK343" i="1" s="1"/>
  <c r="AI343" i="1"/>
  <c r="O343" i="1"/>
  <c r="M343" i="1"/>
  <c r="X343" i="1" s="1"/>
  <c r="Y343" i="1" s="1"/>
  <c r="Z343" i="1" s="1"/>
  <c r="K343" i="1"/>
  <c r="J343" i="1"/>
  <c r="H343" i="1"/>
  <c r="BQ343" i="1" s="1"/>
  <c r="G343" i="1"/>
  <c r="BP343" i="1" s="1"/>
  <c r="BS343" i="1" s="1"/>
  <c r="DZ343" i="1" s="1"/>
  <c r="E343" i="1"/>
  <c r="BW343" i="1" s="1"/>
  <c r="D343" i="1"/>
  <c r="B343" i="1"/>
  <c r="DX342" i="1"/>
  <c r="EK342" i="1" s="1"/>
  <c r="DW342" i="1"/>
  <c r="EC342" i="1" s="1"/>
  <c r="DI342" i="1"/>
  <c r="DH342" i="1"/>
  <c r="DF342" i="1"/>
  <c r="DN342" i="1" s="1"/>
  <c r="DE342" i="1"/>
  <c r="CM342" i="1"/>
  <c r="CK342" i="1"/>
  <c r="CJ342" i="1"/>
  <c r="CI342" i="1"/>
  <c r="CA342" i="1"/>
  <c r="BZ342" i="1"/>
  <c r="BY342" i="1"/>
  <c r="EE342" i="1" s="1"/>
  <c r="BX342" i="1"/>
  <c r="CE342" i="1" s="1"/>
  <c r="BR342" i="1"/>
  <c r="BQ342" i="1"/>
  <c r="BJ342" i="1"/>
  <c r="BI342" i="1"/>
  <c r="BH342" i="1"/>
  <c r="BC342" i="1"/>
  <c r="AM342" i="1"/>
  <c r="AM342" i="1" a="1"/>
  <c r="AJ342" i="1"/>
  <c r="AK342" i="1" s="1"/>
  <c r="S342" i="1"/>
  <c r="R342" i="1" s="1" a="1"/>
  <c r="R342" i="1" s="1"/>
  <c r="O342" i="1"/>
  <c r="M342" i="1"/>
  <c r="X342" i="1" s="1"/>
  <c r="Y342" i="1" s="1"/>
  <c r="K342" i="1"/>
  <c r="J342" i="1"/>
  <c r="AI342" i="1" s="1"/>
  <c r="H342" i="1"/>
  <c r="G342" i="1"/>
  <c r="BP342" i="1" s="1"/>
  <c r="BS342" i="1" s="1"/>
  <c r="DZ342" i="1" s="1"/>
  <c r="E342" i="1"/>
  <c r="BW342" i="1" s="1"/>
  <c r="D342" i="1"/>
  <c r="BV342" i="1" s="1"/>
  <c r="B342" i="1"/>
  <c r="DW341" i="1"/>
  <c r="EC341" i="1" s="1"/>
  <c r="DU341" i="1"/>
  <c r="DS341" i="1"/>
  <c r="DQ341" i="1"/>
  <c r="DB341" i="1"/>
  <c r="CM341" i="1"/>
  <c r="CK341" i="1"/>
  <c r="CJ341" i="1"/>
  <c r="CI341" i="1"/>
  <c r="BW341" i="1"/>
  <c r="BJ341" i="1"/>
  <c r="BI341" i="1"/>
  <c r="BH341" i="1"/>
  <c r="BC341" i="1"/>
  <c r="AI341" i="1"/>
  <c r="X341" i="1"/>
  <c r="Y341" i="1" s="1"/>
  <c r="M341" i="1"/>
  <c r="K341" i="1"/>
  <c r="AJ341" i="1" s="1"/>
  <c r="AK341" i="1" s="1"/>
  <c r="J341" i="1"/>
  <c r="H341" i="1"/>
  <c r="BQ341" i="1" s="1"/>
  <c r="G341" i="1"/>
  <c r="BP341" i="1" s="1"/>
  <c r="E341" i="1"/>
  <c r="D341" i="1"/>
  <c r="BV341" i="1" s="1"/>
  <c r="B341" i="1"/>
  <c r="O341" i="1" s="1"/>
  <c r="CU340" i="1"/>
  <c r="CM340" i="1"/>
  <c r="CK340" i="1"/>
  <c r="CJ340" i="1"/>
  <c r="CI340" i="1"/>
  <c r="BQ340" i="1"/>
  <c r="BJ340" i="1"/>
  <c r="BI340" i="1"/>
  <c r="BH340" i="1"/>
  <c r="BC340" i="1"/>
  <c r="AM340" i="1" a="1"/>
  <c r="AM340" i="1" s="1"/>
  <c r="AI340" i="1"/>
  <c r="U340" i="1"/>
  <c r="Q340" i="1"/>
  <c r="P340" i="1"/>
  <c r="O340" i="1"/>
  <c r="V340" i="1" s="1"/>
  <c r="AR340" i="1" s="1"/>
  <c r="AS340" i="1" s="1"/>
  <c r="AT340" i="1" s="1"/>
  <c r="M340" i="1"/>
  <c r="X340" i="1" s="1"/>
  <c r="Y340" i="1" s="1"/>
  <c r="AG340" i="1" s="1"/>
  <c r="K340" i="1"/>
  <c r="AJ340" i="1" s="1"/>
  <c r="AK340" i="1" s="1"/>
  <c r="AL340" i="1" s="1"/>
  <c r="J340" i="1"/>
  <c r="H340" i="1"/>
  <c r="G340" i="1"/>
  <c r="BP340" i="1" s="1"/>
  <c r="BS340" i="1" s="1"/>
  <c r="DZ340" i="1" s="1"/>
  <c r="E340" i="1"/>
  <c r="BW340" i="1" s="1"/>
  <c r="BZ340" i="1" s="1"/>
  <c r="DX340" i="1" s="1"/>
  <c r="D340" i="1"/>
  <c r="BV340" i="1" s="1"/>
  <c r="B340" i="1"/>
  <c r="DW339" i="1"/>
  <c r="EC339" i="1" s="1"/>
  <c r="DB339" i="1"/>
  <c r="CM339" i="1"/>
  <c r="CK339" i="1"/>
  <c r="CJ339" i="1"/>
  <c r="CI339" i="1"/>
  <c r="BX339" i="1"/>
  <c r="BQ339" i="1"/>
  <c r="BJ339" i="1"/>
  <c r="BI339" i="1"/>
  <c r="BH339" i="1"/>
  <c r="BC339" i="1"/>
  <c r="AJ339" i="1"/>
  <c r="AK339" i="1" s="1"/>
  <c r="AI339" i="1"/>
  <c r="X339" i="1"/>
  <c r="Y339" i="1" s="1"/>
  <c r="M339" i="1"/>
  <c r="K339" i="1"/>
  <c r="J339" i="1"/>
  <c r="H339" i="1"/>
  <c r="G339" i="1"/>
  <c r="BP339" i="1" s="1"/>
  <c r="E339" i="1"/>
  <c r="BW339" i="1" s="1"/>
  <c r="DR339" i="1" s="1"/>
  <c r="D339" i="1"/>
  <c r="BV339" i="1" s="1"/>
  <c r="B339" i="1"/>
  <c r="O339" i="1" s="1"/>
  <c r="V339" i="1" s="1"/>
  <c r="AR339" i="1" s="1"/>
  <c r="AS339" i="1" s="1"/>
  <c r="DW338" i="1"/>
  <c r="EC338" i="1" s="1"/>
  <c r="DU338" i="1"/>
  <c r="DR338" i="1"/>
  <c r="DB338" i="1"/>
  <c r="CU338" i="1"/>
  <c r="CM338" i="1"/>
  <c r="CK338" i="1"/>
  <c r="CJ338" i="1"/>
  <c r="CI338" i="1"/>
  <c r="BX338" i="1"/>
  <c r="BW338" i="1"/>
  <c r="BV338" i="1"/>
  <c r="BJ338" i="1"/>
  <c r="BI338" i="1"/>
  <c r="BH338" i="1"/>
  <c r="BC338" i="1"/>
  <c r="O338" i="1"/>
  <c r="M338" i="1"/>
  <c r="X338" i="1" s="1"/>
  <c r="Y338" i="1" s="1"/>
  <c r="Z338" i="1" s="1"/>
  <c r="AE338" i="1" s="1"/>
  <c r="K338" i="1"/>
  <c r="AJ338" i="1" s="1"/>
  <c r="AK338" i="1" s="1"/>
  <c r="J338" i="1"/>
  <c r="AI338" i="1" s="1"/>
  <c r="H338" i="1"/>
  <c r="BQ338" i="1" s="1"/>
  <c r="G338" i="1"/>
  <c r="BP338" i="1" s="1"/>
  <c r="BR338" i="1" s="1"/>
  <c r="E338" i="1"/>
  <c r="D338" i="1"/>
  <c r="B338" i="1"/>
  <c r="DK337" i="1"/>
  <c r="EB337" i="1" s="1"/>
  <c r="DH337" i="1"/>
  <c r="DI337" i="1" s="1"/>
  <c r="DF337" i="1"/>
  <c r="DN337" i="1" s="1"/>
  <c r="DE337" i="1"/>
  <c r="DC337" i="1"/>
  <c r="CM337" i="1"/>
  <c r="CK337" i="1"/>
  <c r="CJ337" i="1"/>
  <c r="CI337" i="1"/>
  <c r="BZ337" i="1"/>
  <c r="DX337" i="1" s="1"/>
  <c r="BQ337" i="1"/>
  <c r="BP337" i="1"/>
  <c r="BS337" i="1" s="1"/>
  <c r="DZ337" i="1" s="1"/>
  <c r="BJ337" i="1"/>
  <c r="BI337" i="1"/>
  <c r="BH337" i="1"/>
  <c r="BC337" i="1"/>
  <c r="Y337" i="1"/>
  <c r="X337" i="1"/>
  <c r="S337" i="1"/>
  <c r="R337" i="1" s="1" a="1"/>
  <c r="R337" i="1" s="1"/>
  <c r="O337" i="1"/>
  <c r="M337" i="1"/>
  <c r="K337" i="1"/>
  <c r="AJ337" i="1" s="1"/>
  <c r="AK337" i="1" s="1"/>
  <c r="J337" i="1"/>
  <c r="AI337" i="1" s="1"/>
  <c r="H337" i="1"/>
  <c r="G337" i="1"/>
  <c r="E337" i="1"/>
  <c r="BW337" i="1" s="1"/>
  <c r="D337" i="1"/>
  <c r="BV337" i="1" s="1"/>
  <c r="B337" i="1"/>
  <c r="CM336" i="1"/>
  <c r="CK336" i="1"/>
  <c r="CJ336" i="1"/>
  <c r="CI336" i="1"/>
  <c r="BQ336" i="1"/>
  <c r="BP336" i="1"/>
  <c r="BS336" i="1" s="1"/>
  <c r="DZ336" i="1" s="1"/>
  <c r="BJ336" i="1"/>
  <c r="BI336" i="1"/>
  <c r="BH336" i="1"/>
  <c r="BC336" i="1"/>
  <c r="AI336" i="1"/>
  <c r="X336" i="1"/>
  <c r="Y336" i="1" s="1"/>
  <c r="M336" i="1"/>
  <c r="K336" i="1"/>
  <c r="AJ336" i="1" s="1"/>
  <c r="AK336" i="1" s="1"/>
  <c r="J336" i="1"/>
  <c r="H336" i="1"/>
  <c r="G336" i="1"/>
  <c r="E336" i="1"/>
  <c r="BW336" i="1" s="1"/>
  <c r="D336" i="1"/>
  <c r="BV336" i="1" s="1"/>
  <c r="B336" i="1"/>
  <c r="O336" i="1" s="1"/>
  <c r="V336" i="1" s="1"/>
  <c r="AR336" i="1" s="1"/>
  <c r="AS336" i="1" s="1"/>
  <c r="CU335" i="1"/>
  <c r="CM335" i="1"/>
  <c r="CK335" i="1"/>
  <c r="CJ335" i="1"/>
  <c r="CI335" i="1"/>
  <c r="BV335" i="1"/>
  <c r="BR335" i="1"/>
  <c r="BJ335" i="1"/>
  <c r="BI335" i="1"/>
  <c r="BH335" i="1"/>
  <c r="BC335" i="1"/>
  <c r="M335" i="1"/>
  <c r="X335" i="1" s="1"/>
  <c r="Y335" i="1" s="1"/>
  <c r="AG335" i="1" s="1"/>
  <c r="K335" i="1"/>
  <c r="AJ335" i="1" s="1"/>
  <c r="AK335" i="1" s="1"/>
  <c r="J335" i="1"/>
  <c r="AI335" i="1" s="1"/>
  <c r="H335" i="1"/>
  <c r="BQ335" i="1" s="1"/>
  <c r="G335" i="1"/>
  <c r="BP335" i="1" s="1"/>
  <c r="BS335" i="1" s="1"/>
  <c r="DZ335" i="1" s="1"/>
  <c r="E335" i="1"/>
  <c r="BW335" i="1" s="1"/>
  <c r="D335" i="1"/>
  <c r="B335" i="1"/>
  <c r="O335" i="1" s="1"/>
  <c r="EB334" i="1"/>
  <c r="DW334" i="1"/>
  <c r="EC334" i="1" s="1"/>
  <c r="DS334" i="1"/>
  <c r="DH334" i="1"/>
  <c r="DI334" i="1" s="1"/>
  <c r="DF334" i="1"/>
  <c r="DN334" i="1" s="1"/>
  <c r="DE334" i="1"/>
  <c r="DC334" i="1"/>
  <c r="DK334" i="1" s="1"/>
  <c r="DB334" i="1"/>
  <c r="CM334" i="1"/>
  <c r="CK334" i="1"/>
  <c r="CJ334" i="1"/>
  <c r="CI334" i="1"/>
  <c r="CA334" i="1"/>
  <c r="BZ334" i="1"/>
  <c r="DX334" i="1" s="1"/>
  <c r="BX334" i="1"/>
  <c r="BW334" i="1"/>
  <c r="S334" i="1" s="1"/>
  <c r="R334" i="1" s="1" a="1"/>
  <c r="R334" i="1" s="1"/>
  <c r="BP334" i="1"/>
  <c r="BJ334" i="1"/>
  <c r="BI334" i="1"/>
  <c r="BH334" i="1"/>
  <c r="BC334" i="1"/>
  <c r="AJ334" i="1"/>
  <c r="AK334" i="1" s="1"/>
  <c r="X334" i="1"/>
  <c r="Y334" i="1" s="1"/>
  <c r="M334" i="1"/>
  <c r="K334" i="1"/>
  <c r="J334" i="1"/>
  <c r="AI334" i="1" s="1"/>
  <c r="H334" i="1"/>
  <c r="BQ334" i="1" s="1"/>
  <c r="G334" i="1"/>
  <c r="E334" i="1"/>
  <c r="D334" i="1"/>
  <c r="BV334" i="1" s="1"/>
  <c r="B334" i="1"/>
  <c r="O334" i="1" s="1"/>
  <c r="DS333" i="1"/>
  <c r="DE333" i="1"/>
  <c r="DF333" i="1" s="1"/>
  <c r="DN333" i="1" s="1"/>
  <c r="CM333" i="1"/>
  <c r="CK333" i="1"/>
  <c r="CJ333" i="1"/>
  <c r="CI333" i="1"/>
  <c r="BZ333" i="1"/>
  <c r="DX333" i="1" s="1"/>
  <c r="BW333" i="1"/>
  <c r="DR333" i="1" s="1"/>
  <c r="BV333" i="1"/>
  <c r="BP333" i="1"/>
  <c r="BJ333" i="1"/>
  <c r="BI333" i="1"/>
  <c r="BH333" i="1"/>
  <c r="BC333" i="1"/>
  <c r="X333" i="1"/>
  <c r="Y333" i="1" s="1"/>
  <c r="V333" i="1"/>
  <c r="AR333" i="1" s="1"/>
  <c r="AS333" i="1" s="1"/>
  <c r="U333" i="1"/>
  <c r="S333" i="1"/>
  <c r="R333" i="1" s="1" a="1"/>
  <c r="R333" i="1" s="1"/>
  <c r="P333" i="1"/>
  <c r="M333" i="1"/>
  <c r="K333" i="1"/>
  <c r="AJ333" i="1" s="1"/>
  <c r="AK333" i="1" s="1"/>
  <c r="AM333" i="1" s="1" a="1"/>
  <c r="AM333" i="1" s="1"/>
  <c r="J333" i="1"/>
  <c r="AI333" i="1" s="1"/>
  <c r="H333" i="1"/>
  <c r="BQ333" i="1" s="1"/>
  <c r="G333" i="1"/>
  <c r="E333" i="1"/>
  <c r="D333" i="1"/>
  <c r="B333" i="1"/>
  <c r="O333" i="1" s="1"/>
  <c r="CU332" i="1"/>
  <c r="CM332" i="1"/>
  <c r="CK332" i="1"/>
  <c r="CJ332" i="1"/>
  <c r="CI332" i="1"/>
  <c r="BJ332" i="1"/>
  <c r="BI332" i="1"/>
  <c r="BH332" i="1"/>
  <c r="BC332" i="1"/>
  <c r="AM332" i="1" a="1"/>
  <c r="AM332" i="1" s="1"/>
  <c r="AL332" i="1"/>
  <c r="AI332" i="1"/>
  <c r="Y332" i="1"/>
  <c r="AG332" i="1" s="1"/>
  <c r="X332" i="1"/>
  <c r="V332" i="1"/>
  <c r="AR332" i="1" s="1"/>
  <c r="AS332" i="1" s="1"/>
  <c r="M332" i="1"/>
  <c r="K332" i="1"/>
  <c r="AJ332" i="1" s="1"/>
  <c r="AK332" i="1" s="1"/>
  <c r="AY332" i="1" s="1"/>
  <c r="BD332" i="1" s="1"/>
  <c r="J332" i="1"/>
  <c r="H332" i="1"/>
  <c r="BQ332" i="1" s="1"/>
  <c r="G332" i="1"/>
  <c r="BP332" i="1" s="1"/>
  <c r="BS332" i="1" s="1"/>
  <c r="DZ332" i="1" s="1"/>
  <c r="E332" i="1"/>
  <c r="BW332" i="1" s="1"/>
  <c r="D332" i="1"/>
  <c r="BV332" i="1" s="1"/>
  <c r="B332" i="1"/>
  <c r="O332" i="1" s="1"/>
  <c r="Q332" i="1" s="1"/>
  <c r="DU331" i="1"/>
  <c r="DS331" i="1"/>
  <c r="DR331" i="1"/>
  <c r="DC331" i="1"/>
  <c r="DK331" i="1" s="1"/>
  <c r="EB331" i="1" s="1"/>
  <c r="CM331" i="1"/>
  <c r="CK331" i="1"/>
  <c r="CJ331" i="1"/>
  <c r="CI331" i="1"/>
  <c r="BW331" i="1"/>
  <c r="DE331" i="1" s="1"/>
  <c r="DF331" i="1" s="1"/>
  <c r="DN331" i="1" s="1"/>
  <c r="BV331" i="1"/>
  <c r="BT331" i="1"/>
  <c r="EA331" i="1" s="1"/>
  <c r="BJ331" i="1"/>
  <c r="BI331" i="1"/>
  <c r="BH331" i="1"/>
  <c r="BC331" i="1"/>
  <c r="AJ331" i="1"/>
  <c r="AK331" i="1" s="1"/>
  <c r="AI331" i="1"/>
  <c r="X331" i="1"/>
  <c r="Y331" i="1" s="1"/>
  <c r="Z331" i="1" s="1"/>
  <c r="AA331" i="1" s="1"/>
  <c r="M331" i="1"/>
  <c r="K331" i="1"/>
  <c r="J331" i="1"/>
  <c r="H331" i="1"/>
  <c r="BQ331" i="1" s="1"/>
  <c r="G331" i="1"/>
  <c r="BP331" i="1" s="1"/>
  <c r="E331" i="1"/>
  <c r="D331" i="1"/>
  <c r="B331" i="1"/>
  <c r="O331" i="1" s="1"/>
  <c r="DX330" i="1"/>
  <c r="EI330" i="1" s="1"/>
  <c r="DS330" i="1"/>
  <c r="DR330" i="1"/>
  <c r="DK330" i="1"/>
  <c r="DL330" i="1" s="1"/>
  <c r="AN330" i="1" s="1" a="1"/>
  <c r="AN330" i="1" s="1"/>
  <c r="AP330" i="1" s="1"/>
  <c r="BN330" i="1" s="1"/>
  <c r="DH330" i="1"/>
  <c r="DI330" i="1" s="1"/>
  <c r="DE330" i="1"/>
  <c r="DF330" i="1" s="1"/>
  <c r="DN330" i="1" s="1"/>
  <c r="DC330" i="1"/>
  <c r="CM330" i="1"/>
  <c r="CK330" i="1"/>
  <c r="CJ330" i="1"/>
  <c r="CI330" i="1"/>
  <c r="CA330" i="1"/>
  <c r="BZ330" i="1"/>
  <c r="BW330" i="1"/>
  <c r="DQ330" i="1" s="1"/>
  <c r="BV330" i="1"/>
  <c r="BT330" i="1"/>
  <c r="EA330" i="1" s="1"/>
  <c r="BJ330" i="1"/>
  <c r="BI330" i="1"/>
  <c r="BH330" i="1"/>
  <c r="BC330" i="1"/>
  <c r="AK330" i="1"/>
  <c r="AM330" i="1" s="1" a="1"/>
  <c r="AM330" i="1" s="1"/>
  <c r="AI330" i="1"/>
  <c r="AE330" i="1"/>
  <c r="X330" i="1"/>
  <c r="Y330" i="1" s="1"/>
  <c r="Z330" i="1" s="1"/>
  <c r="AA330" i="1" s="1"/>
  <c r="S330" i="1"/>
  <c r="R330" i="1" s="1" a="1"/>
  <c r="R330" i="1" s="1"/>
  <c r="M330" i="1"/>
  <c r="K330" i="1"/>
  <c r="AJ330" i="1" s="1"/>
  <c r="J330" i="1"/>
  <c r="H330" i="1"/>
  <c r="BQ330" i="1" s="1"/>
  <c r="G330" i="1"/>
  <c r="BP330" i="1" s="1"/>
  <c r="E330" i="1"/>
  <c r="D330" i="1"/>
  <c r="B330" i="1"/>
  <c r="O330" i="1" s="1"/>
  <c r="CM329" i="1"/>
  <c r="CK329" i="1"/>
  <c r="CJ329" i="1"/>
  <c r="CI329" i="1"/>
  <c r="CA329" i="1"/>
  <c r="BQ329" i="1"/>
  <c r="BP329" i="1"/>
  <c r="BJ329" i="1"/>
  <c r="BI329" i="1"/>
  <c r="BH329" i="1"/>
  <c r="BC329" i="1"/>
  <c r="AI329" i="1"/>
  <c r="X329" i="1"/>
  <c r="Y329" i="1" s="1"/>
  <c r="M329" i="1"/>
  <c r="K329" i="1"/>
  <c r="AJ329" i="1" s="1"/>
  <c r="AK329" i="1" s="1"/>
  <c r="J329" i="1"/>
  <c r="H329" i="1"/>
  <c r="G329" i="1"/>
  <c r="E329" i="1"/>
  <c r="BW329" i="1" s="1"/>
  <c r="DS329" i="1" s="1"/>
  <c r="D329" i="1"/>
  <c r="BV329" i="1" s="1"/>
  <c r="B329" i="1"/>
  <c r="O329" i="1" s="1"/>
  <c r="DU328" i="1"/>
  <c r="DS328" i="1"/>
  <c r="CM328" i="1"/>
  <c r="CK328" i="1"/>
  <c r="CJ328" i="1"/>
  <c r="CI328" i="1"/>
  <c r="BW328" i="1"/>
  <c r="BV328" i="1"/>
  <c r="BJ328" i="1"/>
  <c r="BI328" i="1"/>
  <c r="BH328" i="1"/>
  <c r="BC328" i="1"/>
  <c r="AY328" i="1"/>
  <c r="BD328" i="1" s="1"/>
  <c r="V328" i="1"/>
  <c r="AR328" i="1" s="1"/>
  <c r="AS328" i="1" s="1"/>
  <c r="AW328" i="1" s="1"/>
  <c r="U328" i="1"/>
  <c r="S328" i="1"/>
  <c r="R328" i="1" s="1" a="1"/>
  <c r="R328" i="1" s="1"/>
  <c r="O328" i="1"/>
  <c r="Q328" i="1" s="1"/>
  <c r="M328" i="1"/>
  <c r="X328" i="1" s="1"/>
  <c r="Y328" i="1" s="1"/>
  <c r="Z328" i="1" s="1"/>
  <c r="AA328" i="1" s="1"/>
  <c r="K328" i="1"/>
  <c r="AJ328" i="1" s="1"/>
  <c r="AK328" i="1" s="1"/>
  <c r="J328" i="1"/>
  <c r="AI328" i="1" s="1"/>
  <c r="H328" i="1"/>
  <c r="BQ328" i="1" s="1"/>
  <c r="G328" i="1"/>
  <c r="BP328" i="1" s="1"/>
  <c r="E328" i="1"/>
  <c r="D328" i="1"/>
  <c r="B328" i="1"/>
  <c r="CM327" i="1"/>
  <c r="CK327" i="1"/>
  <c r="CJ327" i="1"/>
  <c r="CI327" i="1"/>
  <c r="CA327" i="1"/>
  <c r="BV327" i="1"/>
  <c r="BJ327" i="1"/>
  <c r="BI327" i="1"/>
  <c r="BH327" i="1"/>
  <c r="BC327" i="1"/>
  <c r="AI327" i="1"/>
  <c r="X327" i="1"/>
  <c r="Y327" i="1" s="1"/>
  <c r="AG327" i="1" s="1"/>
  <c r="M327" i="1"/>
  <c r="K327" i="1"/>
  <c r="AJ327" i="1" s="1"/>
  <c r="AK327" i="1" s="1"/>
  <c r="AM327" i="1" s="1" a="1"/>
  <c r="AM327" i="1" s="1"/>
  <c r="J327" i="1"/>
  <c r="H327" i="1"/>
  <c r="BQ327" i="1" s="1"/>
  <c r="G327" i="1"/>
  <c r="BP327" i="1" s="1"/>
  <c r="BS327" i="1" s="1"/>
  <c r="DZ327" i="1" s="1"/>
  <c r="E327" i="1"/>
  <c r="BW327" i="1" s="1"/>
  <c r="D327" i="1"/>
  <c r="B327" i="1"/>
  <c r="O327" i="1" s="1"/>
  <c r="CM326" i="1"/>
  <c r="CK326" i="1"/>
  <c r="CJ326" i="1"/>
  <c r="CI326" i="1"/>
  <c r="BQ326" i="1"/>
  <c r="BP326" i="1"/>
  <c r="BJ326" i="1"/>
  <c r="BI326" i="1"/>
  <c r="BH326" i="1"/>
  <c r="BC326" i="1"/>
  <c r="AK326" i="1"/>
  <c r="AJ326" i="1"/>
  <c r="V326" i="1"/>
  <c r="AR326" i="1" s="1"/>
  <c r="AS326" i="1" s="1"/>
  <c r="U326" i="1"/>
  <c r="O326" i="1"/>
  <c r="M326" i="1"/>
  <c r="X326" i="1" s="1"/>
  <c r="Y326" i="1" s="1"/>
  <c r="K326" i="1"/>
  <c r="J326" i="1"/>
  <c r="AI326" i="1" s="1"/>
  <c r="H326" i="1"/>
  <c r="G326" i="1"/>
  <c r="E326" i="1"/>
  <c r="BW326" i="1" s="1"/>
  <c r="BX326" i="1" s="1"/>
  <c r="D326" i="1"/>
  <c r="BV326" i="1" s="1"/>
  <c r="B326" i="1"/>
  <c r="DR325" i="1"/>
  <c r="CU325" i="1"/>
  <c r="CM325" i="1"/>
  <c r="CK325" i="1"/>
  <c r="CJ325" i="1"/>
  <c r="CI325" i="1"/>
  <c r="BW325" i="1"/>
  <c r="DS325" i="1" s="1"/>
  <c r="BV325" i="1"/>
  <c r="BS325" i="1"/>
  <c r="DZ325" i="1" s="1"/>
  <c r="BJ325" i="1"/>
  <c r="BI325" i="1"/>
  <c r="BH325" i="1"/>
  <c r="BC325" i="1"/>
  <c r="AY325" i="1"/>
  <c r="BD325" i="1" s="1"/>
  <c r="U325" i="1"/>
  <c r="M325" i="1"/>
  <c r="X325" i="1" s="1"/>
  <c r="Y325" i="1" s="1"/>
  <c r="Z325" i="1" s="1"/>
  <c r="AE325" i="1" s="1"/>
  <c r="K325" i="1"/>
  <c r="AJ325" i="1" s="1"/>
  <c r="AK325" i="1" s="1"/>
  <c r="J325" i="1"/>
  <c r="AI325" i="1" s="1"/>
  <c r="H325" i="1"/>
  <c r="BQ325" i="1" s="1"/>
  <c r="G325" i="1"/>
  <c r="BP325" i="1" s="1"/>
  <c r="BR325" i="1" s="1"/>
  <c r="E325" i="1"/>
  <c r="D325" i="1"/>
  <c r="B325" i="1"/>
  <c r="O325" i="1" s="1"/>
  <c r="DR324" i="1"/>
  <c r="DQ324" i="1"/>
  <c r="DH324" i="1"/>
  <c r="DI324" i="1" s="1"/>
  <c r="DF324" i="1"/>
  <c r="DN324" i="1" s="1"/>
  <c r="DC324" i="1"/>
  <c r="DK324" i="1" s="1"/>
  <c r="CM324" i="1"/>
  <c r="CK324" i="1"/>
  <c r="CJ324" i="1"/>
  <c r="CI324" i="1"/>
  <c r="BZ324" i="1"/>
  <c r="DX324" i="1" s="1"/>
  <c r="BR324" i="1"/>
  <c r="BQ324" i="1"/>
  <c r="BJ324" i="1"/>
  <c r="BI324" i="1"/>
  <c r="BH324" i="1"/>
  <c r="BC324" i="1"/>
  <c r="AK324" i="1"/>
  <c r="AJ324" i="1"/>
  <c r="Q324" i="1"/>
  <c r="P324" i="1"/>
  <c r="O324" i="1"/>
  <c r="M324" i="1"/>
  <c r="X324" i="1" s="1"/>
  <c r="Y324" i="1" s="1"/>
  <c r="K324" i="1"/>
  <c r="J324" i="1"/>
  <c r="AI324" i="1" s="1"/>
  <c r="H324" i="1"/>
  <c r="G324" i="1"/>
  <c r="BP324" i="1" s="1"/>
  <c r="BS324" i="1" s="1"/>
  <c r="DZ324" i="1" s="1"/>
  <c r="E324" i="1"/>
  <c r="BW324" i="1" s="1"/>
  <c r="DE324" i="1" s="1"/>
  <c r="D324" i="1"/>
  <c r="BV324" i="1" s="1"/>
  <c r="B324" i="1"/>
  <c r="DW323" i="1"/>
  <c r="EC323" i="1" s="1"/>
  <c r="DK323" i="1"/>
  <c r="DC323" i="1"/>
  <c r="DB323" i="1"/>
  <c r="CM323" i="1"/>
  <c r="CK323" i="1"/>
  <c r="CJ323" i="1"/>
  <c r="CI323" i="1"/>
  <c r="BY323" i="1"/>
  <c r="EE323" i="1" s="1"/>
  <c r="BX323" i="1"/>
  <c r="CR323" i="1" s="1"/>
  <c r="BW323" i="1"/>
  <c r="BQ323" i="1"/>
  <c r="BP323" i="1"/>
  <c r="BJ323" i="1"/>
  <c r="BI323" i="1"/>
  <c r="BH323" i="1"/>
  <c r="BC323" i="1"/>
  <c r="AI323" i="1"/>
  <c r="X323" i="1"/>
  <c r="Y323" i="1" s="1"/>
  <c r="S323" i="1"/>
  <c r="R323" i="1" s="1" a="1"/>
  <c r="R323" i="1" s="1"/>
  <c r="O323" i="1"/>
  <c r="M323" i="1"/>
  <c r="K323" i="1"/>
  <c r="AJ323" i="1" s="1"/>
  <c r="AK323" i="1" s="1"/>
  <c r="J323" i="1"/>
  <c r="H323" i="1"/>
  <c r="G323" i="1"/>
  <c r="E323" i="1"/>
  <c r="D323" i="1"/>
  <c r="BV323" i="1" s="1"/>
  <c r="B323" i="1"/>
  <c r="CU322" i="1"/>
  <c r="CM322" i="1"/>
  <c r="CK322" i="1"/>
  <c r="CJ322" i="1"/>
  <c r="CI322" i="1"/>
  <c r="BV322" i="1"/>
  <c r="BR322" i="1"/>
  <c r="BJ322" i="1"/>
  <c r="BI322" i="1"/>
  <c r="BH322" i="1"/>
  <c r="BC322" i="1"/>
  <c r="AI322" i="1"/>
  <c r="M322" i="1"/>
  <c r="X322" i="1" s="1"/>
  <c r="Y322" i="1" s="1"/>
  <c r="AG322" i="1" s="1"/>
  <c r="K322" i="1"/>
  <c r="AJ322" i="1" s="1"/>
  <c r="AK322" i="1" s="1"/>
  <c r="J322" i="1"/>
  <c r="H322" i="1"/>
  <c r="BQ322" i="1" s="1"/>
  <c r="G322" i="1"/>
  <c r="BP322" i="1" s="1"/>
  <c r="BS322" i="1" s="1"/>
  <c r="DZ322" i="1" s="1"/>
  <c r="E322" i="1"/>
  <c r="BW322" i="1" s="1"/>
  <c r="D322" i="1"/>
  <c r="B322" i="1"/>
  <c r="O322" i="1" s="1"/>
  <c r="DQ321" i="1"/>
  <c r="DE321" i="1"/>
  <c r="DF321" i="1" s="1"/>
  <c r="DN321" i="1" s="1"/>
  <c r="DC321" i="1"/>
  <c r="DK321" i="1" s="1"/>
  <c r="CM321" i="1"/>
  <c r="CK321" i="1"/>
  <c r="CJ321" i="1"/>
  <c r="CI321" i="1"/>
  <c r="BZ321" i="1"/>
  <c r="DX321" i="1" s="1"/>
  <c r="BQ321" i="1"/>
  <c r="BP321" i="1"/>
  <c r="BJ321" i="1"/>
  <c r="BI321" i="1"/>
  <c r="BH321" i="1"/>
  <c r="BC321" i="1"/>
  <c r="AJ321" i="1"/>
  <c r="AK321" i="1" s="1"/>
  <c r="AI321" i="1"/>
  <c r="M321" i="1"/>
  <c r="X321" i="1" s="1"/>
  <c r="Y321" i="1" s="1"/>
  <c r="K321" i="1"/>
  <c r="J321" i="1"/>
  <c r="H321" i="1"/>
  <c r="G321" i="1"/>
  <c r="E321" i="1"/>
  <c r="BW321" i="1" s="1"/>
  <c r="DB321" i="1" s="1"/>
  <c r="D321" i="1"/>
  <c r="BV321" i="1" s="1"/>
  <c r="B321" i="1"/>
  <c r="O321" i="1" s="1"/>
  <c r="CM320" i="1"/>
  <c r="CK320" i="1"/>
  <c r="CJ320" i="1"/>
  <c r="CI320" i="1"/>
  <c r="BW320" i="1"/>
  <c r="S320" i="1" s="1"/>
  <c r="R320" i="1" s="1" a="1"/>
  <c r="R320" i="1" s="1"/>
  <c r="BV320" i="1"/>
  <c r="BP320" i="1"/>
  <c r="BJ320" i="1"/>
  <c r="BI320" i="1"/>
  <c r="BH320" i="1"/>
  <c r="BC320" i="1"/>
  <c r="V320" i="1"/>
  <c r="AR320" i="1" s="1"/>
  <c r="AS320" i="1" s="1"/>
  <c r="U320" i="1"/>
  <c r="M320" i="1"/>
  <c r="X320" i="1" s="1"/>
  <c r="Y320" i="1" s="1"/>
  <c r="K320" i="1"/>
  <c r="AJ320" i="1" s="1"/>
  <c r="AK320" i="1" s="1"/>
  <c r="J320" i="1"/>
  <c r="AI320" i="1" s="1"/>
  <c r="H320" i="1"/>
  <c r="BQ320" i="1" s="1"/>
  <c r="G320" i="1"/>
  <c r="E320" i="1"/>
  <c r="D320" i="1"/>
  <c r="B320" i="1"/>
  <c r="O320" i="1" s="1"/>
  <c r="DR319" i="1"/>
  <c r="DQ319" i="1"/>
  <c r="CU319" i="1"/>
  <c r="CM319" i="1"/>
  <c r="CK319" i="1"/>
  <c r="CJ319" i="1"/>
  <c r="CI319" i="1"/>
  <c r="CA319" i="1"/>
  <c r="BJ319" i="1"/>
  <c r="BI319" i="1"/>
  <c r="BH319" i="1"/>
  <c r="BC319" i="1"/>
  <c r="AM319" i="1" a="1"/>
  <c r="AM319" i="1" s="1"/>
  <c r="Y319" i="1"/>
  <c r="AG319" i="1" s="1"/>
  <c r="X319" i="1"/>
  <c r="Q319" i="1"/>
  <c r="M319" i="1"/>
  <c r="K319" i="1"/>
  <c r="AJ319" i="1" s="1"/>
  <c r="AK319" i="1" s="1"/>
  <c r="J319" i="1"/>
  <c r="AI319" i="1" s="1"/>
  <c r="H319" i="1"/>
  <c r="BQ319" i="1" s="1"/>
  <c r="G319" i="1"/>
  <c r="BP319" i="1" s="1"/>
  <c r="E319" i="1"/>
  <c r="BW319" i="1" s="1"/>
  <c r="D319" i="1"/>
  <c r="BV319" i="1" s="1"/>
  <c r="B319" i="1"/>
  <c r="O319" i="1" s="1"/>
  <c r="DW318" i="1"/>
  <c r="EC318" i="1" s="1"/>
  <c r="DE318" i="1"/>
  <c r="DF318" i="1" s="1"/>
  <c r="DN318" i="1" s="1"/>
  <c r="DB318" i="1"/>
  <c r="CM318" i="1"/>
  <c r="CK318" i="1"/>
  <c r="CJ318" i="1"/>
  <c r="CI318" i="1"/>
  <c r="BZ318" i="1"/>
  <c r="DX318" i="1" s="1"/>
  <c r="BW318" i="1"/>
  <c r="DC318" i="1" s="1"/>
  <c r="DK318" i="1" s="1"/>
  <c r="BQ318" i="1"/>
  <c r="BP318" i="1"/>
  <c r="BJ318" i="1"/>
  <c r="BI318" i="1"/>
  <c r="BH318" i="1"/>
  <c r="BC318" i="1"/>
  <c r="AJ318" i="1"/>
  <c r="AK318" i="1" s="1"/>
  <c r="AI318" i="1"/>
  <c r="O318" i="1"/>
  <c r="M318" i="1"/>
  <c r="X318" i="1" s="1"/>
  <c r="Y318" i="1" s="1"/>
  <c r="K318" i="1"/>
  <c r="J318" i="1"/>
  <c r="H318" i="1"/>
  <c r="G318" i="1"/>
  <c r="E318" i="1"/>
  <c r="D318" i="1"/>
  <c r="BV318" i="1" s="1"/>
  <c r="B318" i="1"/>
  <c r="CM317" i="1"/>
  <c r="CK317" i="1"/>
  <c r="CJ317" i="1"/>
  <c r="CI317" i="1"/>
  <c r="BV317" i="1"/>
  <c r="BJ317" i="1"/>
  <c r="BI317" i="1"/>
  <c r="BH317" i="1"/>
  <c r="BC317" i="1"/>
  <c r="AY317" i="1"/>
  <c r="BD317" i="1" s="1"/>
  <c r="AM317" i="1" a="1"/>
  <c r="AM317" i="1" s="1"/>
  <c r="AI317" i="1"/>
  <c r="V317" i="1"/>
  <c r="AR317" i="1" s="1"/>
  <c r="AS317" i="1" s="1"/>
  <c r="U317" i="1"/>
  <c r="Q317" i="1"/>
  <c r="O317" i="1"/>
  <c r="P317" i="1" s="1"/>
  <c r="M317" i="1"/>
  <c r="X317" i="1" s="1"/>
  <c r="Y317" i="1" s="1"/>
  <c r="Z317" i="1" s="1"/>
  <c r="AA317" i="1" s="1"/>
  <c r="K317" i="1"/>
  <c r="AJ317" i="1" s="1"/>
  <c r="AK317" i="1" s="1"/>
  <c r="J317" i="1"/>
  <c r="H317" i="1"/>
  <c r="BQ317" i="1" s="1"/>
  <c r="G317" i="1"/>
  <c r="BP317" i="1" s="1"/>
  <c r="E317" i="1"/>
  <c r="BW317" i="1" s="1"/>
  <c r="D317" i="1"/>
  <c r="B317" i="1"/>
  <c r="DZ316" i="1"/>
  <c r="DW316" i="1"/>
  <c r="EC316" i="1" s="1"/>
  <c r="CM316" i="1"/>
  <c r="CK316" i="1"/>
  <c r="CJ316" i="1"/>
  <c r="CI316" i="1"/>
  <c r="CA316" i="1"/>
  <c r="BZ316" i="1"/>
  <c r="DX316" i="1" s="1"/>
  <c r="EI316" i="1" s="1"/>
  <c r="BS316" i="1"/>
  <c r="BJ316" i="1"/>
  <c r="BI316" i="1"/>
  <c r="BH316" i="1"/>
  <c r="BC316" i="1"/>
  <c r="AJ316" i="1"/>
  <c r="AK316" i="1" s="1"/>
  <c r="M316" i="1"/>
  <c r="X316" i="1" s="1"/>
  <c r="Y316" i="1" s="1"/>
  <c r="AG316" i="1" s="1"/>
  <c r="K316" i="1"/>
  <c r="J316" i="1"/>
  <c r="AI316" i="1" s="1"/>
  <c r="H316" i="1"/>
  <c r="BQ316" i="1" s="1"/>
  <c r="G316" i="1"/>
  <c r="BP316" i="1" s="1"/>
  <c r="BR316" i="1" s="1"/>
  <c r="E316" i="1"/>
  <c r="BW316" i="1" s="1"/>
  <c r="D316" i="1"/>
  <c r="BV316" i="1" s="1"/>
  <c r="B316" i="1"/>
  <c r="O316" i="1" s="1"/>
  <c r="Q316" i="1" s="1"/>
  <c r="DE315" i="1"/>
  <c r="DF315" i="1" s="1"/>
  <c r="DN315" i="1" s="1"/>
  <c r="DB315" i="1"/>
  <c r="CM315" i="1"/>
  <c r="CK315" i="1"/>
  <c r="CJ315" i="1"/>
  <c r="CI315" i="1"/>
  <c r="BX315" i="1"/>
  <c r="BW315" i="1"/>
  <c r="DC315" i="1" s="1"/>
  <c r="DK315" i="1" s="1"/>
  <c r="BV315" i="1"/>
  <c r="BT315" i="1"/>
  <c r="BP315" i="1"/>
  <c r="BJ315" i="1"/>
  <c r="BI315" i="1"/>
  <c r="BH315" i="1"/>
  <c r="BC315" i="1"/>
  <c r="X315" i="1"/>
  <c r="Y315" i="1" s="1"/>
  <c r="O315" i="1"/>
  <c r="M315" i="1"/>
  <c r="K315" i="1"/>
  <c r="AJ315" i="1" s="1"/>
  <c r="AK315" i="1" s="1"/>
  <c r="J315" i="1"/>
  <c r="AI315" i="1" s="1"/>
  <c r="H315" i="1"/>
  <c r="BQ315" i="1" s="1"/>
  <c r="G315" i="1"/>
  <c r="E315" i="1"/>
  <c r="D315" i="1"/>
  <c r="B315" i="1"/>
  <c r="DS314" i="1"/>
  <c r="DR314" i="1"/>
  <c r="DE314" i="1"/>
  <c r="DF314" i="1" s="1"/>
  <c r="DN314" i="1" s="1"/>
  <c r="CU314" i="1"/>
  <c r="CM314" i="1"/>
  <c r="CK314" i="1"/>
  <c r="CJ314" i="1"/>
  <c r="CI314" i="1"/>
  <c r="CA314" i="1"/>
  <c r="BS314" i="1"/>
  <c r="DZ314" i="1" s="1"/>
  <c r="BQ314" i="1"/>
  <c r="BJ314" i="1"/>
  <c r="BI314" i="1"/>
  <c r="BH314" i="1"/>
  <c r="BC314" i="1"/>
  <c r="AY314" i="1"/>
  <c r="BD314" i="1" s="1"/>
  <c r="AM314" i="1" a="1"/>
  <c r="AM314" i="1" s="1"/>
  <c r="AL314" i="1"/>
  <c r="Y314" i="1"/>
  <c r="Z314" i="1" s="1"/>
  <c r="AA314" i="1" s="1"/>
  <c r="X314" i="1"/>
  <c r="U314" i="1"/>
  <c r="S314" i="1"/>
  <c r="R314" i="1" s="1" a="1"/>
  <c r="R314" i="1" s="1"/>
  <c r="Q314" i="1"/>
  <c r="M314" i="1"/>
  <c r="K314" i="1"/>
  <c r="AJ314" i="1" s="1"/>
  <c r="AK314" i="1" s="1"/>
  <c r="J314" i="1"/>
  <c r="AI314" i="1" s="1"/>
  <c r="H314" i="1"/>
  <c r="G314" i="1"/>
  <c r="BP314" i="1" s="1"/>
  <c r="BR314" i="1" s="1"/>
  <c r="E314" i="1"/>
  <c r="BW314" i="1" s="1"/>
  <c r="D314" i="1"/>
  <c r="BV314" i="1" s="1"/>
  <c r="B314" i="1"/>
  <c r="O314" i="1" s="1"/>
  <c r="V314" i="1" s="1"/>
  <c r="AR314" i="1" s="1"/>
  <c r="AS314" i="1" s="1"/>
  <c r="CM313" i="1"/>
  <c r="CK313" i="1"/>
  <c r="CJ313" i="1"/>
  <c r="CI313" i="1"/>
  <c r="CA313" i="1"/>
  <c r="BW313" i="1"/>
  <c r="DR313" i="1" s="1"/>
  <c r="BQ313" i="1"/>
  <c r="BJ313" i="1"/>
  <c r="BI313" i="1"/>
  <c r="BH313" i="1"/>
  <c r="BC313" i="1"/>
  <c r="AL313" i="1"/>
  <c r="AK313" i="1"/>
  <c r="AI313" i="1"/>
  <c r="X313" i="1"/>
  <c r="Y313" i="1" s="1"/>
  <c r="O313" i="1"/>
  <c r="CU313" i="1" s="1"/>
  <c r="M313" i="1"/>
  <c r="K313" i="1"/>
  <c r="AJ313" i="1" s="1"/>
  <c r="J313" i="1"/>
  <c r="H313" i="1"/>
  <c r="G313" i="1"/>
  <c r="BP313" i="1" s="1"/>
  <c r="E313" i="1"/>
  <c r="D313" i="1"/>
  <c r="BV313" i="1" s="1"/>
  <c r="B313" i="1"/>
  <c r="DW312" i="1"/>
  <c r="EC312" i="1" s="1"/>
  <c r="DH312" i="1"/>
  <c r="DI312" i="1" s="1"/>
  <c r="CM312" i="1"/>
  <c r="CK312" i="1"/>
  <c r="CJ312" i="1"/>
  <c r="CI312" i="1"/>
  <c r="BW312" i="1"/>
  <c r="BV312" i="1"/>
  <c r="BJ312" i="1"/>
  <c r="BI312" i="1"/>
  <c r="BH312" i="1"/>
  <c r="BC312" i="1"/>
  <c r="U312" i="1"/>
  <c r="O312" i="1"/>
  <c r="M312" i="1"/>
  <c r="X312" i="1" s="1"/>
  <c r="Y312" i="1" s="1"/>
  <c r="Z312" i="1" s="1"/>
  <c r="AA312" i="1" s="1"/>
  <c r="K312" i="1"/>
  <c r="AJ312" i="1" s="1"/>
  <c r="AK312" i="1" s="1"/>
  <c r="J312" i="1"/>
  <c r="AI312" i="1" s="1"/>
  <c r="H312" i="1"/>
  <c r="BQ312" i="1" s="1"/>
  <c r="G312" i="1"/>
  <c r="BP312" i="1" s="1"/>
  <c r="E312" i="1"/>
  <c r="D312" i="1"/>
  <c r="B312" i="1"/>
  <c r="DS311" i="1"/>
  <c r="DQ311" i="1"/>
  <c r="CM311" i="1"/>
  <c r="CK311" i="1"/>
  <c r="CJ311" i="1"/>
  <c r="CI311" i="1"/>
  <c r="BJ311" i="1"/>
  <c r="BI311" i="1"/>
  <c r="BH311" i="1"/>
  <c r="BC311" i="1"/>
  <c r="X311" i="1"/>
  <c r="Y311" i="1" s="1"/>
  <c r="AG311" i="1" s="1"/>
  <c r="M311" i="1"/>
  <c r="K311" i="1"/>
  <c r="AJ311" i="1" s="1"/>
  <c r="AK311" i="1" s="1"/>
  <c r="J311" i="1"/>
  <c r="AI311" i="1" s="1"/>
  <c r="H311" i="1"/>
  <c r="BQ311" i="1" s="1"/>
  <c r="G311" i="1"/>
  <c r="BP311" i="1" s="1"/>
  <c r="BR311" i="1" s="1"/>
  <c r="E311" i="1"/>
  <c r="BW311" i="1" s="1"/>
  <c r="DH311" i="1" s="1"/>
  <c r="DI311" i="1" s="1"/>
  <c r="D311" i="1"/>
  <c r="BV311" i="1" s="1"/>
  <c r="B311" i="1"/>
  <c r="O311" i="1" s="1"/>
  <c r="Q311" i="1" s="1"/>
  <c r="DQ310" i="1"/>
  <c r="DB310" i="1"/>
  <c r="CM310" i="1"/>
  <c r="CK310" i="1"/>
  <c r="CJ310" i="1"/>
  <c r="CI310" i="1"/>
  <c r="BZ310" i="1"/>
  <c r="DX310" i="1" s="1"/>
  <c r="BV310" i="1"/>
  <c r="BQ310" i="1"/>
  <c r="BP310" i="1"/>
  <c r="BS310" i="1" s="1"/>
  <c r="DZ310" i="1" s="1"/>
  <c r="BJ310" i="1"/>
  <c r="BI310" i="1"/>
  <c r="BH310" i="1"/>
  <c r="BC310" i="1"/>
  <c r="AJ310" i="1"/>
  <c r="AK310" i="1" s="1"/>
  <c r="U310" i="1"/>
  <c r="S310" i="1"/>
  <c r="R310" i="1" s="1" a="1"/>
  <c r="R310" i="1" s="1"/>
  <c r="O310" i="1"/>
  <c r="M310" i="1"/>
  <c r="X310" i="1" s="1"/>
  <c r="Y310" i="1" s="1"/>
  <c r="AG310" i="1" s="1"/>
  <c r="K310" i="1"/>
  <c r="J310" i="1"/>
  <c r="AI310" i="1" s="1"/>
  <c r="H310" i="1"/>
  <c r="G310" i="1"/>
  <c r="E310" i="1"/>
  <c r="BW310" i="1" s="1"/>
  <c r="D310" i="1"/>
  <c r="B310" i="1"/>
  <c r="DU309" i="1"/>
  <c r="CU309" i="1"/>
  <c r="CM309" i="1"/>
  <c r="CK309" i="1"/>
  <c r="CJ309" i="1"/>
  <c r="CI309" i="1"/>
  <c r="BW309" i="1"/>
  <c r="BV309" i="1"/>
  <c r="BJ309" i="1"/>
  <c r="BI309" i="1"/>
  <c r="BH309" i="1"/>
  <c r="BC309" i="1"/>
  <c r="AE309" i="1"/>
  <c r="U309" i="1"/>
  <c r="Q309" i="1"/>
  <c r="M309" i="1"/>
  <c r="X309" i="1" s="1"/>
  <c r="Y309" i="1" s="1"/>
  <c r="Z309" i="1" s="1"/>
  <c r="AA309" i="1" s="1"/>
  <c r="K309" i="1"/>
  <c r="AJ309" i="1" s="1"/>
  <c r="AK309" i="1" s="1"/>
  <c r="J309" i="1"/>
  <c r="AI309" i="1" s="1"/>
  <c r="H309" i="1"/>
  <c r="BQ309" i="1" s="1"/>
  <c r="G309" i="1"/>
  <c r="BP309" i="1" s="1"/>
  <c r="E309" i="1"/>
  <c r="D309" i="1"/>
  <c r="B309" i="1"/>
  <c r="O309" i="1" s="1"/>
  <c r="DW308" i="1"/>
  <c r="EC308" i="1" s="1"/>
  <c r="DR308" i="1"/>
  <c r="DQ308" i="1"/>
  <c r="DE308" i="1"/>
  <c r="DF308" i="1" s="1"/>
  <c r="DN308" i="1" s="1"/>
  <c r="DB308" i="1"/>
  <c r="CU308" i="1"/>
  <c r="CM308" i="1"/>
  <c r="CK308" i="1"/>
  <c r="CJ308" i="1"/>
  <c r="CI308" i="1"/>
  <c r="BX308" i="1"/>
  <c r="BS308" i="1"/>
  <c r="DZ308" i="1" s="1"/>
  <c r="BQ308" i="1"/>
  <c r="BJ308" i="1"/>
  <c r="BI308" i="1"/>
  <c r="BH308" i="1"/>
  <c r="BC308" i="1"/>
  <c r="AL308" i="1"/>
  <c r="AJ308" i="1"/>
  <c r="AK308" i="1" s="1"/>
  <c r="V308" i="1"/>
  <c r="AR308" i="1" s="1"/>
  <c r="AS308" i="1" s="1"/>
  <c r="O308" i="1"/>
  <c r="U308" i="1" s="1"/>
  <c r="M308" i="1"/>
  <c r="X308" i="1" s="1"/>
  <c r="Y308" i="1" s="1"/>
  <c r="K308" i="1"/>
  <c r="J308" i="1"/>
  <c r="AI308" i="1" s="1"/>
  <c r="H308" i="1"/>
  <c r="G308" i="1"/>
  <c r="BP308" i="1" s="1"/>
  <c r="BR308" i="1" s="1"/>
  <c r="E308" i="1"/>
  <c r="BW308" i="1" s="1"/>
  <c r="D308" i="1"/>
  <c r="BV308" i="1" s="1"/>
  <c r="B308" i="1"/>
  <c r="DW307" i="1"/>
  <c r="EC307" i="1" s="1"/>
  <c r="DU307" i="1"/>
  <c r="DS307" i="1"/>
  <c r="DC307" i="1"/>
  <c r="DK307" i="1" s="1"/>
  <c r="DB307" i="1"/>
  <c r="CM307" i="1"/>
  <c r="CK307" i="1"/>
  <c r="CJ307" i="1"/>
  <c r="CI307" i="1"/>
  <c r="BX307" i="1"/>
  <c r="BW307" i="1"/>
  <c r="BQ307" i="1"/>
  <c r="BP307" i="1"/>
  <c r="BJ307" i="1"/>
  <c r="BI307" i="1"/>
  <c r="BH307" i="1"/>
  <c r="BC307" i="1"/>
  <c r="AJ307" i="1"/>
  <c r="AK307" i="1" s="1"/>
  <c r="AI307" i="1"/>
  <c r="S307" i="1"/>
  <c r="R307" i="1" s="1" a="1"/>
  <c r="R307" i="1" s="1"/>
  <c r="M307" i="1"/>
  <c r="X307" i="1" s="1"/>
  <c r="Y307" i="1" s="1"/>
  <c r="K307" i="1"/>
  <c r="J307" i="1"/>
  <c r="H307" i="1"/>
  <c r="G307" i="1"/>
  <c r="E307" i="1"/>
  <c r="D307" i="1"/>
  <c r="BV307" i="1" s="1"/>
  <c r="B307" i="1"/>
  <c r="O307" i="1" s="1"/>
  <c r="DR306" i="1"/>
  <c r="DL306" i="1"/>
  <c r="AN306" i="1" s="1" a="1"/>
  <c r="AN306" i="1" s="1"/>
  <c r="DH306" i="1"/>
  <c r="DI306" i="1" s="1"/>
  <c r="DC306" i="1"/>
  <c r="DK306" i="1" s="1"/>
  <c r="CM306" i="1"/>
  <c r="CK306" i="1"/>
  <c r="CJ306" i="1"/>
  <c r="CI306" i="1"/>
  <c r="BW306" i="1"/>
  <c r="BV306" i="1"/>
  <c r="BJ306" i="1"/>
  <c r="BI306" i="1"/>
  <c r="BH306" i="1"/>
  <c r="BC306" i="1"/>
  <c r="AY306" i="1"/>
  <c r="BD306" i="1" s="1"/>
  <c r="AK306" i="1"/>
  <c r="AI306" i="1"/>
  <c r="V306" i="1"/>
  <c r="AR306" i="1" s="1"/>
  <c r="AS306" i="1" s="1"/>
  <c r="AU306" i="1" s="1"/>
  <c r="U306" i="1"/>
  <c r="O306" i="1"/>
  <c r="M306" i="1"/>
  <c r="X306" i="1" s="1"/>
  <c r="Y306" i="1" s="1"/>
  <c r="Z306" i="1" s="1"/>
  <c r="AE306" i="1" s="1"/>
  <c r="K306" i="1"/>
  <c r="AJ306" i="1" s="1"/>
  <c r="J306" i="1"/>
  <c r="H306" i="1"/>
  <c r="BQ306" i="1" s="1"/>
  <c r="G306" i="1"/>
  <c r="BP306" i="1" s="1"/>
  <c r="BR306" i="1" s="1"/>
  <c r="E306" i="1"/>
  <c r="D306" i="1"/>
  <c r="B306" i="1"/>
  <c r="DH305" i="1"/>
  <c r="DI305" i="1" s="1"/>
  <c r="DC305" i="1"/>
  <c r="DK305" i="1" s="1"/>
  <c r="CM305" i="1"/>
  <c r="CK305" i="1"/>
  <c r="CJ305" i="1"/>
  <c r="CI305" i="1"/>
  <c r="BJ305" i="1"/>
  <c r="BI305" i="1"/>
  <c r="BH305" i="1"/>
  <c r="BC305" i="1"/>
  <c r="AK305" i="1"/>
  <c r="X305" i="1"/>
  <c r="Y305" i="1" s="1"/>
  <c r="S305" i="1"/>
  <c r="R305" i="1" s="1" a="1"/>
  <c r="R305" i="1" s="1"/>
  <c r="M305" i="1"/>
  <c r="K305" i="1"/>
  <c r="AJ305" i="1" s="1"/>
  <c r="J305" i="1"/>
  <c r="AI305" i="1" s="1"/>
  <c r="H305" i="1"/>
  <c r="BQ305" i="1" s="1"/>
  <c r="G305" i="1"/>
  <c r="BP305" i="1" s="1"/>
  <c r="E305" i="1"/>
  <c r="BW305" i="1" s="1"/>
  <c r="DS305" i="1" s="1"/>
  <c r="D305" i="1"/>
  <c r="BV305" i="1" s="1"/>
  <c r="B305" i="1"/>
  <c r="O305" i="1" s="1"/>
  <c r="CM304" i="1"/>
  <c r="CK304" i="1"/>
  <c r="CJ304" i="1"/>
  <c r="CI304" i="1"/>
  <c r="BV304" i="1"/>
  <c r="BQ304" i="1"/>
  <c r="BJ304" i="1"/>
  <c r="BI304" i="1"/>
  <c r="BH304" i="1"/>
  <c r="BC304" i="1"/>
  <c r="Y304" i="1"/>
  <c r="AG304" i="1" s="1"/>
  <c r="X304" i="1"/>
  <c r="S304" i="1"/>
  <c r="R304" i="1" s="1" a="1"/>
  <c r="R304" i="1" s="1"/>
  <c r="M304" i="1"/>
  <c r="K304" i="1"/>
  <c r="AJ304" i="1" s="1"/>
  <c r="AK304" i="1" s="1"/>
  <c r="J304" i="1"/>
  <c r="AI304" i="1" s="1"/>
  <c r="H304" i="1"/>
  <c r="G304" i="1"/>
  <c r="BP304" i="1" s="1"/>
  <c r="E304" i="1"/>
  <c r="BW304" i="1" s="1"/>
  <c r="DE304" i="1" s="1"/>
  <c r="DF304" i="1" s="1"/>
  <c r="DN304" i="1" s="1"/>
  <c r="D304" i="1"/>
  <c r="B304" i="1"/>
  <c r="O304" i="1" s="1"/>
  <c r="CU303" i="1"/>
  <c r="CM303" i="1"/>
  <c r="CK303" i="1"/>
  <c r="CJ303" i="1"/>
  <c r="CI303" i="1"/>
  <c r="BV303" i="1"/>
  <c r="BR303" i="1"/>
  <c r="BJ303" i="1"/>
  <c r="BI303" i="1"/>
  <c r="BH303" i="1"/>
  <c r="BC303" i="1"/>
  <c r="AJ303" i="1"/>
  <c r="AK303" i="1" s="1"/>
  <c r="AI303" i="1"/>
  <c r="U303" i="1"/>
  <c r="Q303" i="1"/>
  <c r="O303" i="1"/>
  <c r="M303" i="1"/>
  <c r="X303" i="1" s="1"/>
  <c r="Y303" i="1" s="1"/>
  <c r="Z303" i="1" s="1"/>
  <c r="K303" i="1"/>
  <c r="J303" i="1"/>
  <c r="H303" i="1"/>
  <c r="BQ303" i="1" s="1"/>
  <c r="G303" i="1"/>
  <c r="BP303" i="1" s="1"/>
  <c r="BS303" i="1" s="1"/>
  <c r="DZ303" i="1" s="1"/>
  <c r="E303" i="1"/>
  <c r="BW303" i="1" s="1"/>
  <c r="D303" i="1"/>
  <c r="B303" i="1"/>
  <c r="DR302" i="1"/>
  <c r="DQ302" i="1"/>
  <c r="DK302" i="1"/>
  <c r="EB302" i="1" s="1"/>
  <c r="DC302" i="1"/>
  <c r="DB302" i="1"/>
  <c r="CU302" i="1"/>
  <c r="CM302" i="1"/>
  <c r="CK302" i="1"/>
  <c r="CJ302" i="1"/>
  <c r="CI302" i="1"/>
  <c r="CA302" i="1"/>
  <c r="BZ302" i="1"/>
  <c r="DX302" i="1" s="1"/>
  <c r="BP302" i="1"/>
  <c r="BS302" i="1" s="1"/>
  <c r="DZ302" i="1" s="1"/>
  <c r="BJ302" i="1"/>
  <c r="BI302" i="1"/>
  <c r="BH302" i="1"/>
  <c r="BC302" i="1"/>
  <c r="AJ302" i="1"/>
  <c r="AK302" i="1" s="1"/>
  <c r="X302" i="1"/>
  <c r="Y302" i="1" s="1"/>
  <c r="AG302" i="1" s="1"/>
  <c r="V302" i="1"/>
  <c r="AR302" i="1" s="1"/>
  <c r="AS302" i="1" s="1"/>
  <c r="S302" i="1"/>
  <c r="R302" i="1" s="1" a="1"/>
  <c r="R302" i="1" s="1"/>
  <c r="Q302" i="1"/>
  <c r="O302" i="1"/>
  <c r="U302" i="1" s="1"/>
  <c r="M302" i="1"/>
  <c r="K302" i="1"/>
  <c r="J302" i="1"/>
  <c r="AI302" i="1" s="1"/>
  <c r="H302" i="1"/>
  <c r="BQ302" i="1" s="1"/>
  <c r="G302" i="1"/>
  <c r="E302" i="1"/>
  <c r="BW302" i="1" s="1"/>
  <c r="DW302" i="1" s="1"/>
  <c r="EC302" i="1" s="1"/>
  <c r="D302" i="1"/>
  <c r="BV302" i="1" s="1"/>
  <c r="B302" i="1"/>
  <c r="CM301" i="1"/>
  <c r="CK301" i="1"/>
  <c r="CJ301" i="1"/>
  <c r="CI301" i="1"/>
  <c r="BW301" i="1"/>
  <c r="DR301" i="1" s="1"/>
  <c r="BQ301" i="1"/>
  <c r="BP301" i="1"/>
  <c r="BS301" i="1" s="1"/>
  <c r="DZ301" i="1" s="1"/>
  <c r="BJ301" i="1"/>
  <c r="BI301" i="1"/>
  <c r="BH301" i="1"/>
  <c r="BC301" i="1"/>
  <c r="AI301" i="1"/>
  <c r="Y301" i="1"/>
  <c r="V301" i="1"/>
  <c r="AR301" i="1" s="1"/>
  <c r="AS301" i="1" s="1"/>
  <c r="S301" i="1"/>
  <c r="R301" i="1" s="1" a="1"/>
  <c r="R301" i="1" s="1"/>
  <c r="M301" i="1"/>
  <c r="X301" i="1" s="1"/>
  <c r="K301" i="1"/>
  <c r="AJ301" i="1" s="1"/>
  <c r="AK301" i="1" s="1"/>
  <c r="J301" i="1"/>
  <c r="H301" i="1"/>
  <c r="G301" i="1"/>
  <c r="E301" i="1"/>
  <c r="D301" i="1"/>
  <c r="BV301" i="1" s="1"/>
  <c r="B301" i="1"/>
  <c r="O301" i="1" s="1"/>
  <c r="CM300" i="1"/>
  <c r="CK300" i="1"/>
  <c r="CJ300" i="1"/>
  <c r="CI300" i="1"/>
  <c r="BV300" i="1"/>
  <c r="BJ300" i="1"/>
  <c r="BI300" i="1"/>
  <c r="BH300" i="1"/>
  <c r="BC300" i="1"/>
  <c r="AI300" i="1"/>
  <c r="M300" i="1"/>
  <c r="X300" i="1" s="1"/>
  <c r="Y300" i="1" s="1"/>
  <c r="AG300" i="1" s="1"/>
  <c r="K300" i="1"/>
  <c r="AJ300" i="1" s="1"/>
  <c r="AK300" i="1" s="1"/>
  <c r="J300" i="1"/>
  <c r="H300" i="1"/>
  <c r="BQ300" i="1" s="1"/>
  <c r="G300" i="1"/>
  <c r="BP300" i="1" s="1"/>
  <c r="BS300" i="1" s="1"/>
  <c r="DZ300" i="1" s="1"/>
  <c r="E300" i="1"/>
  <c r="BW300" i="1" s="1"/>
  <c r="D300" i="1"/>
  <c r="B300" i="1"/>
  <c r="O300" i="1" s="1"/>
  <c r="CU300" i="1" s="1"/>
  <c r="CM299" i="1"/>
  <c r="CK299" i="1"/>
  <c r="CJ299" i="1"/>
  <c r="CI299" i="1"/>
  <c r="BQ299" i="1"/>
  <c r="BP299" i="1"/>
  <c r="BJ299" i="1"/>
  <c r="BI299" i="1"/>
  <c r="BH299" i="1"/>
  <c r="BC299" i="1"/>
  <c r="AJ299" i="1"/>
  <c r="AK299" i="1" s="1"/>
  <c r="AI299" i="1"/>
  <c r="X299" i="1"/>
  <c r="Y299" i="1" s="1"/>
  <c r="P299" i="1"/>
  <c r="O299" i="1"/>
  <c r="M299" i="1"/>
  <c r="K299" i="1"/>
  <c r="J299" i="1"/>
  <c r="H299" i="1"/>
  <c r="G299" i="1"/>
  <c r="E299" i="1"/>
  <c r="BW299" i="1" s="1"/>
  <c r="D299" i="1"/>
  <c r="BV299" i="1" s="1"/>
  <c r="B299" i="1"/>
  <c r="CM298" i="1"/>
  <c r="CK298" i="1"/>
  <c r="CJ298" i="1"/>
  <c r="CI298" i="1"/>
  <c r="BW298" i="1"/>
  <c r="BV298" i="1"/>
  <c r="BP298" i="1"/>
  <c r="BJ298" i="1"/>
  <c r="BI298" i="1"/>
  <c r="BH298" i="1"/>
  <c r="BC298" i="1"/>
  <c r="AI298" i="1"/>
  <c r="X298" i="1"/>
  <c r="Y298" i="1" s="1"/>
  <c r="Z298" i="1" s="1"/>
  <c r="S298" i="1"/>
  <c r="R298" i="1" s="1" a="1"/>
  <c r="R298" i="1" s="1"/>
  <c r="M298" i="1"/>
  <c r="K298" i="1"/>
  <c r="AJ298" i="1" s="1"/>
  <c r="AK298" i="1" s="1"/>
  <c r="AY298" i="1" s="1"/>
  <c r="BD298" i="1" s="1"/>
  <c r="J298" i="1"/>
  <c r="H298" i="1"/>
  <c r="BQ298" i="1" s="1"/>
  <c r="G298" i="1"/>
  <c r="E298" i="1"/>
  <c r="D298" i="1"/>
  <c r="B298" i="1"/>
  <c r="O298" i="1" s="1"/>
  <c r="CU297" i="1"/>
  <c r="CM297" i="1"/>
  <c r="CK297" i="1"/>
  <c r="CJ297" i="1"/>
  <c r="CI297" i="1"/>
  <c r="BJ297" i="1"/>
  <c r="BI297" i="1"/>
  <c r="BH297" i="1"/>
  <c r="BC297" i="1"/>
  <c r="AM297" i="1"/>
  <c r="AM297" i="1" a="1"/>
  <c r="Y297" i="1"/>
  <c r="AG297" i="1" s="1"/>
  <c r="X297" i="1"/>
  <c r="M297" i="1"/>
  <c r="K297" i="1"/>
  <c r="AJ297" i="1" s="1"/>
  <c r="AK297" i="1" s="1"/>
  <c r="J297" i="1"/>
  <c r="AI297" i="1" s="1"/>
  <c r="H297" i="1"/>
  <c r="BQ297" i="1" s="1"/>
  <c r="G297" i="1"/>
  <c r="BP297" i="1" s="1"/>
  <c r="BS297" i="1" s="1"/>
  <c r="DZ297" i="1" s="1"/>
  <c r="E297" i="1"/>
  <c r="BW297" i="1" s="1"/>
  <c r="DR297" i="1" s="1"/>
  <c r="D297" i="1"/>
  <c r="BV297" i="1" s="1"/>
  <c r="B297" i="1"/>
  <c r="O297" i="1" s="1"/>
  <c r="DU296" i="1"/>
  <c r="DE296" i="1"/>
  <c r="DF296" i="1" s="1"/>
  <c r="DN296" i="1" s="1"/>
  <c r="DC296" i="1"/>
  <c r="DK296" i="1" s="1"/>
  <c r="DB296" i="1"/>
  <c r="CM296" i="1"/>
  <c r="CK296" i="1"/>
  <c r="CJ296" i="1"/>
  <c r="CI296" i="1"/>
  <c r="CA296" i="1"/>
  <c r="BW296" i="1"/>
  <c r="DW296" i="1" s="1"/>
  <c r="EC296" i="1" s="1"/>
  <c r="BQ296" i="1"/>
  <c r="BP296" i="1"/>
  <c r="BJ296" i="1"/>
  <c r="BI296" i="1"/>
  <c r="BH296" i="1"/>
  <c r="BC296" i="1"/>
  <c r="AK296" i="1"/>
  <c r="AY296" i="1" s="1"/>
  <c r="BD296" i="1" s="1"/>
  <c r="AJ296" i="1"/>
  <c r="AI296" i="1"/>
  <c r="Y296" i="1"/>
  <c r="X296" i="1"/>
  <c r="M296" i="1"/>
  <c r="K296" i="1"/>
  <c r="J296" i="1"/>
  <c r="H296" i="1"/>
  <c r="G296" i="1"/>
  <c r="E296" i="1"/>
  <c r="D296" i="1"/>
  <c r="BV296" i="1" s="1"/>
  <c r="B296" i="1"/>
  <c r="O296" i="1" s="1"/>
  <c r="DS295" i="1"/>
  <c r="CM295" i="1"/>
  <c r="CK295" i="1"/>
  <c r="CJ295" i="1"/>
  <c r="CI295" i="1"/>
  <c r="BW295" i="1"/>
  <c r="BV295" i="1"/>
  <c r="BJ295" i="1"/>
  <c r="BI295" i="1"/>
  <c r="BH295" i="1"/>
  <c r="BC295" i="1"/>
  <c r="V295" i="1"/>
  <c r="AR295" i="1" s="1"/>
  <c r="AS295" i="1" s="1"/>
  <c r="U295" i="1"/>
  <c r="S295" i="1"/>
  <c r="R295" i="1" s="1" a="1"/>
  <c r="R295" i="1" s="1"/>
  <c r="Q295" i="1"/>
  <c r="O295" i="1"/>
  <c r="P295" i="1" s="1"/>
  <c r="M295" i="1"/>
  <c r="X295" i="1" s="1"/>
  <c r="Y295" i="1" s="1"/>
  <c r="Z295" i="1" s="1"/>
  <c r="AA295" i="1" s="1"/>
  <c r="K295" i="1"/>
  <c r="AJ295" i="1" s="1"/>
  <c r="AK295" i="1" s="1"/>
  <c r="J295" i="1"/>
  <c r="AI295" i="1" s="1"/>
  <c r="H295" i="1"/>
  <c r="BQ295" i="1" s="1"/>
  <c r="G295" i="1"/>
  <c r="BP295" i="1" s="1"/>
  <c r="E295" i="1"/>
  <c r="D295" i="1"/>
  <c r="B295" i="1"/>
  <c r="DS294" i="1"/>
  <c r="DR294" i="1"/>
  <c r="DQ294" i="1"/>
  <c r="DE294" i="1"/>
  <c r="DF294" i="1" s="1"/>
  <c r="DN294" i="1" s="1"/>
  <c r="CU294" i="1"/>
  <c r="CM294" i="1"/>
  <c r="CK294" i="1"/>
  <c r="CJ294" i="1"/>
  <c r="CI294" i="1"/>
  <c r="CA294" i="1"/>
  <c r="BZ294" i="1"/>
  <c r="DX294" i="1" s="1"/>
  <c r="EK294" i="1" s="1"/>
  <c r="BP294" i="1"/>
  <c r="BS294" i="1" s="1"/>
  <c r="DZ294" i="1" s="1"/>
  <c r="BJ294" i="1"/>
  <c r="BI294" i="1"/>
  <c r="BH294" i="1"/>
  <c r="BG294" i="1"/>
  <c r="BC294" i="1"/>
  <c r="AJ294" i="1"/>
  <c r="AK294" i="1" s="1"/>
  <c r="AY294" i="1" s="1"/>
  <c r="BD294" i="1" s="1"/>
  <c r="BE294" i="1" s="1"/>
  <c r="X294" i="1"/>
  <c r="Y294" i="1" s="1"/>
  <c r="P294" i="1"/>
  <c r="M294" i="1"/>
  <c r="K294" i="1"/>
  <c r="J294" i="1"/>
  <c r="AI294" i="1" s="1"/>
  <c r="H294" i="1"/>
  <c r="BQ294" i="1" s="1"/>
  <c r="G294" i="1"/>
  <c r="E294" i="1"/>
  <c r="BW294" i="1" s="1"/>
  <c r="DH294" i="1" s="1"/>
  <c r="DI294" i="1" s="1"/>
  <c r="D294" i="1"/>
  <c r="BV294" i="1" s="1"/>
  <c r="B294" i="1"/>
  <c r="O294" i="1" s="1"/>
  <c r="DE293" i="1"/>
  <c r="DF293" i="1" s="1"/>
  <c r="DN293" i="1" s="1"/>
  <c r="CM293" i="1"/>
  <c r="CK293" i="1"/>
  <c r="CJ293" i="1"/>
  <c r="CI293" i="1"/>
  <c r="BW293" i="1"/>
  <c r="DC293" i="1" s="1"/>
  <c r="DK293" i="1" s="1"/>
  <c r="BV293" i="1"/>
  <c r="BP293" i="1"/>
  <c r="BJ293" i="1"/>
  <c r="BI293" i="1"/>
  <c r="BH293" i="1"/>
  <c r="BC293" i="1"/>
  <c r="AJ293" i="1"/>
  <c r="AK293" i="1" s="1"/>
  <c r="AI293" i="1"/>
  <c r="M293" i="1"/>
  <c r="X293" i="1" s="1"/>
  <c r="Y293" i="1" s="1"/>
  <c r="Z293" i="1" s="1"/>
  <c r="K293" i="1"/>
  <c r="J293" i="1"/>
  <c r="H293" i="1"/>
  <c r="BQ293" i="1" s="1"/>
  <c r="G293" i="1"/>
  <c r="E293" i="1"/>
  <c r="D293" i="1"/>
  <c r="B293" i="1"/>
  <c r="O293" i="1" s="1"/>
  <c r="DS292" i="1"/>
  <c r="DR292" i="1"/>
  <c r="DH292" i="1"/>
  <c r="DI292" i="1" s="1"/>
  <c r="DF292" i="1"/>
  <c r="DN292" i="1" s="1"/>
  <c r="DE292" i="1"/>
  <c r="CU292" i="1"/>
  <c r="CM292" i="1"/>
  <c r="CK292" i="1"/>
  <c r="CJ292" i="1"/>
  <c r="CI292" i="1"/>
  <c r="CA292" i="1"/>
  <c r="BZ292" i="1"/>
  <c r="DX292" i="1" s="1"/>
  <c r="EI292" i="1" s="1"/>
  <c r="BW292" i="1"/>
  <c r="DC292" i="1" s="1"/>
  <c r="DK292" i="1" s="1"/>
  <c r="BV292" i="1"/>
  <c r="BS292" i="1"/>
  <c r="DZ292" i="1" s="1"/>
  <c r="BJ292" i="1"/>
  <c r="BI292" i="1"/>
  <c r="BH292" i="1"/>
  <c r="BC292" i="1"/>
  <c r="U292" i="1"/>
  <c r="S292" i="1"/>
  <c r="R292" i="1" s="1" a="1"/>
  <c r="R292" i="1" s="1"/>
  <c r="Q292" i="1"/>
  <c r="M292" i="1"/>
  <c r="X292" i="1" s="1"/>
  <c r="Y292" i="1" s="1"/>
  <c r="Z292" i="1" s="1"/>
  <c r="AE292" i="1" s="1"/>
  <c r="K292" i="1"/>
  <c r="AJ292" i="1" s="1"/>
  <c r="AK292" i="1" s="1"/>
  <c r="J292" i="1"/>
  <c r="AI292" i="1" s="1"/>
  <c r="H292" i="1"/>
  <c r="BQ292" i="1" s="1"/>
  <c r="G292" i="1"/>
  <c r="BP292" i="1" s="1"/>
  <c r="BR292" i="1" s="1"/>
  <c r="E292" i="1"/>
  <c r="D292" i="1"/>
  <c r="B292" i="1"/>
  <c r="O292" i="1" s="1"/>
  <c r="CM291" i="1"/>
  <c r="CK291" i="1"/>
  <c r="CJ291" i="1"/>
  <c r="CI291" i="1"/>
  <c r="BQ291" i="1"/>
  <c r="BJ291" i="1"/>
  <c r="BI291" i="1"/>
  <c r="BH291" i="1"/>
  <c r="BC291" i="1"/>
  <c r="AI291" i="1"/>
  <c r="Y291" i="1"/>
  <c r="AG291" i="1" s="1"/>
  <c r="X291" i="1"/>
  <c r="M291" i="1"/>
  <c r="K291" i="1"/>
  <c r="AJ291" i="1" s="1"/>
  <c r="AK291" i="1" s="1"/>
  <c r="J291" i="1"/>
  <c r="H291" i="1"/>
  <c r="G291" i="1"/>
  <c r="BP291" i="1" s="1"/>
  <c r="E291" i="1"/>
  <c r="BW291" i="1" s="1"/>
  <c r="D291" i="1"/>
  <c r="BV291" i="1" s="1"/>
  <c r="B291" i="1"/>
  <c r="O291" i="1" s="1"/>
  <c r="Q291" i="1" s="1"/>
  <c r="DW290" i="1"/>
  <c r="EC290" i="1" s="1"/>
  <c r="DU290" i="1"/>
  <c r="DC290" i="1"/>
  <c r="DK290" i="1" s="1"/>
  <c r="DB290" i="1"/>
  <c r="CM290" i="1"/>
  <c r="CK290" i="1"/>
  <c r="CJ290" i="1"/>
  <c r="CI290" i="1"/>
  <c r="BX290" i="1"/>
  <c r="BW290" i="1"/>
  <c r="DS290" i="1" s="1"/>
  <c r="BV290" i="1"/>
  <c r="BJ290" i="1"/>
  <c r="BI290" i="1"/>
  <c r="BH290" i="1"/>
  <c r="BC290" i="1"/>
  <c r="AY290" i="1"/>
  <c r="BD290" i="1" s="1"/>
  <c r="AK290" i="1"/>
  <c r="AJ290" i="1"/>
  <c r="V290" i="1"/>
  <c r="AR290" i="1" s="1"/>
  <c r="AS290" i="1" s="1"/>
  <c r="U290" i="1"/>
  <c r="O290" i="1"/>
  <c r="M290" i="1"/>
  <c r="X290" i="1" s="1"/>
  <c r="Y290" i="1" s="1"/>
  <c r="Z290" i="1" s="1"/>
  <c r="AA290" i="1" s="1"/>
  <c r="K290" i="1"/>
  <c r="J290" i="1"/>
  <c r="AI290" i="1" s="1"/>
  <c r="H290" i="1"/>
  <c r="BQ290" i="1" s="1"/>
  <c r="G290" i="1"/>
  <c r="BP290" i="1" s="1"/>
  <c r="E290" i="1"/>
  <c r="D290" i="1"/>
  <c r="B290" i="1"/>
  <c r="DR289" i="1"/>
  <c r="DI289" i="1"/>
  <c r="DH289" i="1"/>
  <c r="CM289" i="1"/>
  <c r="CK289" i="1"/>
  <c r="CJ289" i="1"/>
  <c r="CI289" i="1"/>
  <c r="BZ289" i="1"/>
  <c r="DX289" i="1" s="1"/>
  <c r="BV289" i="1"/>
  <c r="BJ289" i="1"/>
  <c r="BI289" i="1"/>
  <c r="BH289" i="1"/>
  <c r="BC289" i="1"/>
  <c r="AK289" i="1"/>
  <c r="X289" i="1"/>
  <c r="Y289" i="1" s="1"/>
  <c r="AG289" i="1" s="1"/>
  <c r="O289" i="1"/>
  <c r="M289" i="1"/>
  <c r="K289" i="1"/>
  <c r="AJ289" i="1" s="1"/>
  <c r="J289" i="1"/>
  <c r="AI289" i="1" s="1"/>
  <c r="H289" i="1"/>
  <c r="BQ289" i="1" s="1"/>
  <c r="G289" i="1"/>
  <c r="BP289" i="1" s="1"/>
  <c r="E289" i="1"/>
  <c r="BW289" i="1" s="1"/>
  <c r="D289" i="1"/>
  <c r="B289" i="1"/>
  <c r="DX288" i="1"/>
  <c r="DW288" i="1"/>
  <c r="EC288" i="1" s="1"/>
  <c r="DQ288" i="1"/>
  <c r="DK288" i="1"/>
  <c r="DC288" i="1"/>
  <c r="CM288" i="1"/>
  <c r="CK288" i="1"/>
  <c r="CJ288" i="1"/>
  <c r="CI288" i="1"/>
  <c r="BZ288" i="1"/>
  <c r="BX288" i="1"/>
  <c r="BV288" i="1"/>
  <c r="BR288" i="1"/>
  <c r="BQ288" i="1"/>
  <c r="BP288" i="1"/>
  <c r="BS288" i="1" s="1"/>
  <c r="DZ288" i="1" s="1"/>
  <c r="BJ288" i="1"/>
  <c r="BI288" i="1"/>
  <c r="BH288" i="1"/>
  <c r="BC288" i="1"/>
  <c r="AJ288" i="1"/>
  <c r="AK288" i="1" s="1"/>
  <c r="X288" i="1"/>
  <c r="Y288" i="1" s="1"/>
  <c r="Z288" i="1" s="1"/>
  <c r="S288" i="1"/>
  <c r="R288" i="1" s="1" a="1"/>
  <c r="R288" i="1" s="1"/>
  <c r="M288" i="1"/>
  <c r="K288" i="1"/>
  <c r="J288" i="1"/>
  <c r="AI288" i="1" s="1"/>
  <c r="H288" i="1"/>
  <c r="G288" i="1"/>
  <c r="E288" i="1"/>
  <c r="BW288" i="1" s="1"/>
  <c r="DE288" i="1" s="1"/>
  <c r="DF288" i="1" s="1"/>
  <c r="DN288" i="1" s="1"/>
  <c r="D288" i="1"/>
  <c r="B288" i="1"/>
  <c r="O288" i="1" s="1"/>
  <c r="CM287" i="1"/>
  <c r="CK287" i="1"/>
  <c r="CJ287" i="1"/>
  <c r="CI287" i="1"/>
  <c r="BV287" i="1"/>
  <c r="BS287" i="1"/>
  <c r="DZ287" i="1" s="1"/>
  <c r="BR287" i="1"/>
  <c r="BJ287" i="1"/>
  <c r="BI287" i="1"/>
  <c r="BH287" i="1"/>
  <c r="BC287" i="1"/>
  <c r="AY287" i="1"/>
  <c r="BD287" i="1" s="1"/>
  <c r="AJ287" i="1"/>
  <c r="AK287" i="1" s="1"/>
  <c r="AI287" i="1"/>
  <c r="M287" i="1"/>
  <c r="X287" i="1" s="1"/>
  <c r="Y287" i="1" s="1"/>
  <c r="AG287" i="1" s="1"/>
  <c r="K287" i="1"/>
  <c r="J287" i="1"/>
  <c r="H287" i="1"/>
  <c r="BQ287" i="1" s="1"/>
  <c r="G287" i="1"/>
  <c r="BP287" i="1" s="1"/>
  <c r="E287" i="1"/>
  <c r="BW287" i="1" s="1"/>
  <c r="D287" i="1"/>
  <c r="B287" i="1"/>
  <c r="O287" i="1" s="1"/>
  <c r="DQ286" i="1"/>
  <c r="DI286" i="1"/>
  <c r="DH286" i="1"/>
  <c r="CM286" i="1"/>
  <c r="CK286" i="1"/>
  <c r="CJ286" i="1"/>
  <c r="CI286" i="1"/>
  <c r="CA286" i="1"/>
  <c r="BZ286" i="1"/>
  <c r="DX286" i="1" s="1"/>
  <c r="BQ286" i="1"/>
  <c r="BJ286" i="1"/>
  <c r="BI286" i="1"/>
  <c r="BH286" i="1"/>
  <c r="BC286" i="1"/>
  <c r="AJ286" i="1"/>
  <c r="AK286" i="1" s="1"/>
  <c r="P286" i="1"/>
  <c r="O286" i="1"/>
  <c r="M286" i="1"/>
  <c r="X286" i="1" s="1"/>
  <c r="Y286" i="1" s="1"/>
  <c r="K286" i="1"/>
  <c r="J286" i="1"/>
  <c r="AI286" i="1" s="1"/>
  <c r="H286" i="1"/>
  <c r="G286" i="1"/>
  <c r="BP286" i="1" s="1"/>
  <c r="BS286" i="1" s="1"/>
  <c r="DZ286" i="1" s="1"/>
  <c r="E286" i="1"/>
  <c r="BW286" i="1" s="1"/>
  <c r="D286" i="1"/>
  <c r="BV286" i="1" s="1"/>
  <c r="B286" i="1"/>
  <c r="CM285" i="1"/>
  <c r="CK285" i="1"/>
  <c r="CJ285" i="1"/>
  <c r="CI285" i="1"/>
  <c r="BW285" i="1"/>
  <c r="BP285" i="1"/>
  <c r="BJ285" i="1"/>
  <c r="BI285" i="1"/>
  <c r="BH285" i="1"/>
  <c r="BC285" i="1"/>
  <c r="AI285" i="1"/>
  <c r="X285" i="1"/>
  <c r="Y285" i="1" s="1"/>
  <c r="V285" i="1"/>
  <c r="AR285" i="1" s="1"/>
  <c r="AS285" i="1" s="1"/>
  <c r="U285" i="1"/>
  <c r="M285" i="1"/>
  <c r="K285" i="1"/>
  <c r="AJ285" i="1" s="1"/>
  <c r="AK285" i="1" s="1"/>
  <c r="J285" i="1"/>
  <c r="H285" i="1"/>
  <c r="BQ285" i="1" s="1"/>
  <c r="G285" i="1"/>
  <c r="E285" i="1"/>
  <c r="D285" i="1"/>
  <c r="BV285" i="1" s="1"/>
  <c r="B285" i="1"/>
  <c r="O285" i="1" s="1"/>
  <c r="DR284" i="1"/>
  <c r="DH284" i="1"/>
  <c r="DI284" i="1" s="1"/>
  <c r="CM284" i="1"/>
  <c r="CK284" i="1"/>
  <c r="CJ284" i="1"/>
  <c r="CI284" i="1"/>
  <c r="BS284" i="1"/>
  <c r="DZ284" i="1" s="1"/>
  <c r="BR284" i="1"/>
  <c r="BJ284" i="1"/>
  <c r="BI284" i="1"/>
  <c r="BH284" i="1"/>
  <c r="BC284" i="1"/>
  <c r="AY284" i="1"/>
  <c r="BD284" i="1" s="1"/>
  <c r="AL284" i="1"/>
  <c r="AI284" i="1"/>
  <c r="S284" i="1"/>
  <c r="R284" i="1" s="1" a="1"/>
  <c r="R284" i="1" s="1"/>
  <c r="M284" i="1"/>
  <c r="X284" i="1" s="1"/>
  <c r="Y284" i="1" s="1"/>
  <c r="Z284" i="1" s="1"/>
  <c r="K284" i="1"/>
  <c r="AJ284" i="1" s="1"/>
  <c r="AK284" i="1" s="1"/>
  <c r="J284" i="1"/>
  <c r="H284" i="1"/>
  <c r="BQ284" i="1" s="1"/>
  <c r="G284" i="1"/>
  <c r="BP284" i="1" s="1"/>
  <c r="E284" i="1"/>
  <c r="BW284" i="1" s="1"/>
  <c r="D284" i="1"/>
  <c r="BV284" i="1" s="1"/>
  <c r="B284" i="1"/>
  <c r="O284" i="1" s="1"/>
  <c r="DZ283" i="1"/>
  <c r="CM283" i="1"/>
  <c r="CK283" i="1"/>
  <c r="CJ283" i="1"/>
  <c r="CI283" i="1"/>
  <c r="BX283" i="1"/>
  <c r="BW283" i="1"/>
  <c r="DH283" i="1" s="1"/>
  <c r="DI283" i="1" s="1"/>
  <c r="BR283" i="1"/>
  <c r="BQ283" i="1"/>
  <c r="BP283" i="1"/>
  <c r="BS283" i="1" s="1"/>
  <c r="BJ283" i="1"/>
  <c r="BI283" i="1"/>
  <c r="BH283" i="1"/>
  <c r="BC283" i="1"/>
  <c r="AJ283" i="1"/>
  <c r="AK283" i="1" s="1"/>
  <c r="AI283" i="1"/>
  <c r="M283" i="1"/>
  <c r="X283" i="1" s="1"/>
  <c r="Y283" i="1" s="1"/>
  <c r="AG283" i="1" s="1"/>
  <c r="K283" i="1"/>
  <c r="J283" i="1"/>
  <c r="H283" i="1"/>
  <c r="G283" i="1"/>
  <c r="E283" i="1"/>
  <c r="D283" i="1"/>
  <c r="BV283" i="1" s="1"/>
  <c r="B283" i="1"/>
  <c r="O283" i="1" s="1"/>
  <c r="DW282" i="1"/>
  <c r="EC282" i="1" s="1"/>
  <c r="DU282" i="1"/>
  <c r="DR282" i="1"/>
  <c r="DH282" i="1"/>
  <c r="DI282" i="1" s="1"/>
  <c r="CM282" i="1"/>
  <c r="CK282" i="1"/>
  <c r="CJ282" i="1"/>
  <c r="CI282" i="1"/>
  <c r="BX282" i="1"/>
  <c r="BW282" i="1"/>
  <c r="DB282" i="1" s="1"/>
  <c r="BV282" i="1"/>
  <c r="BP282" i="1"/>
  <c r="BR282" i="1" s="1"/>
  <c r="BJ282" i="1"/>
  <c r="BI282" i="1"/>
  <c r="BH282" i="1"/>
  <c r="BC282" i="1"/>
  <c r="AY282" i="1"/>
  <c r="BD282" i="1" s="1"/>
  <c r="AJ282" i="1"/>
  <c r="AK282" i="1" s="1"/>
  <c r="AI282" i="1"/>
  <c r="S282" i="1"/>
  <c r="R282" i="1" s="1" a="1"/>
  <c r="R282" i="1" s="1"/>
  <c r="M282" i="1"/>
  <c r="X282" i="1" s="1"/>
  <c r="Y282" i="1" s="1"/>
  <c r="K282" i="1"/>
  <c r="J282" i="1"/>
  <c r="H282" i="1"/>
  <c r="BQ282" i="1" s="1"/>
  <c r="G282" i="1"/>
  <c r="E282" i="1"/>
  <c r="D282" i="1"/>
  <c r="B282" i="1"/>
  <c r="O282" i="1" s="1"/>
  <c r="CU281" i="1"/>
  <c r="CM281" i="1"/>
  <c r="CK281" i="1"/>
  <c r="CJ281" i="1"/>
  <c r="CI281" i="1"/>
  <c r="CA281" i="1"/>
  <c r="BQ281" i="1"/>
  <c r="BJ281" i="1"/>
  <c r="BI281" i="1"/>
  <c r="BH281" i="1"/>
  <c r="BC281" i="1"/>
  <c r="AK281" i="1"/>
  <c r="Y281" i="1"/>
  <c r="AG281" i="1" s="1"/>
  <c r="X281" i="1"/>
  <c r="O281" i="1"/>
  <c r="M281" i="1"/>
  <c r="K281" i="1"/>
  <c r="AJ281" i="1" s="1"/>
  <c r="J281" i="1"/>
  <c r="AI281" i="1" s="1"/>
  <c r="H281" i="1"/>
  <c r="G281" i="1"/>
  <c r="BP281" i="1" s="1"/>
  <c r="E281" i="1"/>
  <c r="BW281" i="1" s="1"/>
  <c r="D281" i="1"/>
  <c r="BV281" i="1" s="1"/>
  <c r="B281" i="1"/>
  <c r="DE280" i="1"/>
  <c r="DF280" i="1" s="1"/>
  <c r="DN280" i="1" s="1"/>
  <c r="DC280" i="1"/>
  <c r="DK280" i="1" s="1"/>
  <c r="CM280" i="1"/>
  <c r="CK280" i="1"/>
  <c r="CJ280" i="1"/>
  <c r="CI280" i="1"/>
  <c r="BW280" i="1"/>
  <c r="DW280" i="1" s="1"/>
  <c r="EC280" i="1" s="1"/>
  <c r="BV280" i="1"/>
  <c r="BQ280" i="1"/>
  <c r="BP280" i="1"/>
  <c r="BJ280" i="1"/>
  <c r="BI280" i="1"/>
  <c r="BH280" i="1"/>
  <c r="BC280" i="1"/>
  <c r="AM280" i="1" a="1"/>
  <c r="AM280" i="1" s="1"/>
  <c r="AL280" i="1"/>
  <c r="V280" i="1"/>
  <c r="AR280" i="1" s="1"/>
  <c r="AS280" i="1" s="1"/>
  <c r="Q280" i="1"/>
  <c r="P280" i="1"/>
  <c r="O280" i="1"/>
  <c r="M280" i="1"/>
  <c r="X280" i="1" s="1"/>
  <c r="Y280" i="1" s="1"/>
  <c r="K280" i="1"/>
  <c r="AJ280" i="1" s="1"/>
  <c r="AK280" i="1" s="1"/>
  <c r="J280" i="1"/>
  <c r="AI280" i="1" s="1"/>
  <c r="H280" i="1"/>
  <c r="G280" i="1"/>
  <c r="E280" i="1"/>
  <c r="D280" i="1"/>
  <c r="B280" i="1"/>
  <c r="DZ279" i="1"/>
  <c r="DU279" i="1"/>
  <c r="DS279" i="1"/>
  <c r="DQ279" i="1"/>
  <c r="CM279" i="1"/>
  <c r="CK279" i="1"/>
  <c r="CJ279" i="1"/>
  <c r="CI279" i="1"/>
  <c r="CA279" i="1"/>
  <c r="BW279" i="1"/>
  <c r="DH279" i="1" s="1"/>
  <c r="DI279" i="1" s="1"/>
  <c r="BV279" i="1"/>
  <c r="BR279" i="1"/>
  <c r="BJ279" i="1"/>
  <c r="BI279" i="1"/>
  <c r="BH279" i="1"/>
  <c r="BC279" i="1"/>
  <c r="AY279" i="1"/>
  <c r="BD279" i="1" s="1"/>
  <c r="AI279" i="1"/>
  <c r="M279" i="1"/>
  <c r="X279" i="1" s="1"/>
  <c r="Y279" i="1" s="1"/>
  <c r="Z279" i="1" s="1"/>
  <c r="AA279" i="1" s="1"/>
  <c r="K279" i="1"/>
  <c r="AJ279" i="1" s="1"/>
  <c r="AK279" i="1" s="1"/>
  <c r="J279" i="1"/>
  <c r="H279" i="1"/>
  <c r="BQ279" i="1" s="1"/>
  <c r="G279" i="1"/>
  <c r="BP279" i="1" s="1"/>
  <c r="BS279" i="1" s="1"/>
  <c r="E279" i="1"/>
  <c r="D279" i="1"/>
  <c r="B279" i="1"/>
  <c r="O279" i="1" s="1"/>
  <c r="Q279" i="1" s="1"/>
  <c r="DW278" i="1"/>
  <c r="EC278" i="1" s="1"/>
  <c r="CU278" i="1"/>
  <c r="CM278" i="1"/>
  <c r="CK278" i="1"/>
  <c r="CJ278" i="1"/>
  <c r="CI278" i="1"/>
  <c r="BZ278" i="1"/>
  <c r="DX278" i="1" s="1"/>
  <c r="BX278" i="1"/>
  <c r="BJ278" i="1"/>
  <c r="BI278" i="1"/>
  <c r="BH278" i="1"/>
  <c r="BC278" i="1"/>
  <c r="AJ278" i="1"/>
  <c r="AK278" i="1" s="1"/>
  <c r="Z278" i="1"/>
  <c r="AE278" i="1" s="1"/>
  <c r="Q278" i="1"/>
  <c r="P278" i="1"/>
  <c r="M278" i="1"/>
  <c r="X278" i="1" s="1"/>
  <c r="Y278" i="1" s="1"/>
  <c r="AG278" i="1" s="1"/>
  <c r="K278" i="1"/>
  <c r="J278" i="1"/>
  <c r="AI278" i="1" s="1"/>
  <c r="H278" i="1"/>
  <c r="BQ278" i="1" s="1"/>
  <c r="G278" i="1"/>
  <c r="BP278" i="1" s="1"/>
  <c r="E278" i="1"/>
  <c r="BW278" i="1" s="1"/>
  <c r="D278" i="1"/>
  <c r="BV278" i="1" s="1"/>
  <c r="B278" i="1"/>
  <c r="O278" i="1" s="1"/>
  <c r="DW277" i="1"/>
  <c r="EC277" i="1" s="1"/>
  <c r="DU277" i="1"/>
  <c r="CM277" i="1"/>
  <c r="CK277" i="1"/>
  <c r="CJ277" i="1"/>
  <c r="CI277" i="1"/>
  <c r="BW277" i="1"/>
  <c r="DE277" i="1" s="1"/>
  <c r="DF277" i="1" s="1"/>
  <c r="DN277" i="1" s="1"/>
  <c r="BV277" i="1"/>
  <c r="BP277" i="1"/>
  <c r="BJ277" i="1"/>
  <c r="BI277" i="1"/>
  <c r="BH277" i="1"/>
  <c r="BC277" i="1"/>
  <c r="X277" i="1"/>
  <c r="Y277" i="1" s="1"/>
  <c r="U277" i="1"/>
  <c r="M277" i="1"/>
  <c r="K277" i="1"/>
  <c r="AJ277" i="1" s="1"/>
  <c r="AK277" i="1" s="1"/>
  <c r="J277" i="1"/>
  <c r="AI277" i="1" s="1"/>
  <c r="H277" i="1"/>
  <c r="BQ277" i="1" s="1"/>
  <c r="G277" i="1"/>
  <c r="E277" i="1"/>
  <c r="D277" i="1"/>
  <c r="B277" i="1"/>
  <c r="O277" i="1" s="1"/>
  <c r="DE276" i="1"/>
  <c r="DF276" i="1" s="1"/>
  <c r="DN276" i="1" s="1"/>
  <c r="CM276" i="1"/>
  <c r="CK276" i="1"/>
  <c r="CJ276" i="1"/>
  <c r="CI276" i="1"/>
  <c r="BV276" i="1"/>
  <c r="BJ276" i="1"/>
  <c r="BI276" i="1"/>
  <c r="BH276" i="1"/>
  <c r="BC276" i="1"/>
  <c r="AY276" i="1"/>
  <c r="BD276" i="1" s="1"/>
  <c r="AM276" i="1" a="1"/>
  <c r="AM276" i="1" s="1"/>
  <c r="AL276" i="1"/>
  <c r="Y276" i="1"/>
  <c r="Z276" i="1" s="1"/>
  <c r="AE276" i="1" s="1"/>
  <c r="X276" i="1"/>
  <c r="S276" i="1"/>
  <c r="R276" i="1" s="1" a="1"/>
  <c r="R276" i="1" s="1"/>
  <c r="Q276" i="1"/>
  <c r="P276" i="1"/>
  <c r="M276" i="1"/>
  <c r="K276" i="1"/>
  <c r="AJ276" i="1" s="1"/>
  <c r="AK276" i="1" s="1"/>
  <c r="J276" i="1"/>
  <c r="AI276" i="1" s="1"/>
  <c r="H276" i="1"/>
  <c r="BQ276" i="1" s="1"/>
  <c r="G276" i="1"/>
  <c r="BP276" i="1" s="1"/>
  <c r="E276" i="1"/>
  <c r="BW276" i="1" s="1"/>
  <c r="CA276" i="1" s="1"/>
  <c r="D276" i="1"/>
  <c r="B276" i="1"/>
  <c r="O276" i="1" s="1"/>
  <c r="DZ275" i="1"/>
  <c r="DR275" i="1"/>
  <c r="DQ275" i="1"/>
  <c r="DH275" i="1"/>
  <c r="DI275" i="1" s="1"/>
  <c r="DF275" i="1"/>
  <c r="DN275" i="1" s="1"/>
  <c r="DE275" i="1"/>
  <c r="DC275" i="1"/>
  <c r="DK275" i="1" s="1"/>
  <c r="DB275" i="1"/>
  <c r="CM275" i="1"/>
  <c r="CK275" i="1"/>
  <c r="CJ275" i="1"/>
  <c r="CI275" i="1"/>
  <c r="CA275" i="1"/>
  <c r="BZ275" i="1"/>
  <c r="DX275" i="1" s="1"/>
  <c r="BX275" i="1"/>
  <c r="BS275" i="1"/>
  <c r="BR275" i="1"/>
  <c r="BQ275" i="1"/>
  <c r="BJ275" i="1"/>
  <c r="BI275" i="1"/>
  <c r="BH275" i="1"/>
  <c r="BD275" i="1"/>
  <c r="BG275" i="1" s="1"/>
  <c r="BC275" i="1"/>
  <c r="AM275" i="1"/>
  <c r="AM275" i="1" a="1"/>
  <c r="AL275" i="1"/>
  <c r="AK275" i="1"/>
  <c r="AY275" i="1" s="1"/>
  <c r="AJ275" i="1"/>
  <c r="AI275" i="1"/>
  <c r="Y275" i="1"/>
  <c r="AG275" i="1" s="1"/>
  <c r="O275" i="1"/>
  <c r="U275" i="1" s="1"/>
  <c r="M275" i="1"/>
  <c r="X275" i="1" s="1"/>
  <c r="K275" i="1"/>
  <c r="J275" i="1"/>
  <c r="H275" i="1"/>
  <c r="G275" i="1"/>
  <c r="BP275" i="1" s="1"/>
  <c r="E275" i="1"/>
  <c r="BW275" i="1" s="1"/>
  <c r="D275" i="1"/>
  <c r="BV275" i="1" s="1"/>
  <c r="B275" i="1"/>
  <c r="DW274" i="1"/>
  <c r="EC274" i="1" s="1"/>
  <c r="DU274" i="1"/>
  <c r="DS274" i="1"/>
  <c r="DC274" i="1"/>
  <c r="DK274" i="1" s="1"/>
  <c r="DB274" i="1"/>
  <c r="CM274" i="1"/>
  <c r="CK274" i="1"/>
  <c r="CJ274" i="1"/>
  <c r="EE274" i="1" s="1"/>
  <c r="CI274" i="1"/>
  <c r="BY274" i="1"/>
  <c r="CR274" i="1" s="1"/>
  <c r="BX274" i="1"/>
  <c r="BW274" i="1"/>
  <c r="BQ274" i="1"/>
  <c r="BP274" i="1"/>
  <c r="BJ274" i="1"/>
  <c r="BI274" i="1"/>
  <c r="BH274" i="1"/>
  <c r="BC274" i="1"/>
  <c r="AJ274" i="1"/>
  <c r="AK274" i="1" s="1"/>
  <c r="AI274" i="1"/>
  <c r="S274" i="1"/>
  <c r="R274" i="1" s="1" a="1"/>
  <c r="R274" i="1" s="1"/>
  <c r="M274" i="1"/>
  <c r="X274" i="1" s="1"/>
  <c r="Y274" i="1" s="1"/>
  <c r="K274" i="1"/>
  <c r="J274" i="1"/>
  <c r="H274" i="1"/>
  <c r="G274" i="1"/>
  <c r="E274" i="1"/>
  <c r="D274" i="1"/>
  <c r="BV274" i="1" s="1"/>
  <c r="B274" i="1"/>
  <c r="O274" i="1" s="1"/>
  <c r="CM273" i="1"/>
  <c r="CK273" i="1"/>
  <c r="CJ273" i="1"/>
  <c r="CI273" i="1"/>
  <c r="BZ273" i="1"/>
  <c r="DX273" i="1" s="1"/>
  <c r="EK273" i="1" s="1"/>
  <c r="BW273" i="1"/>
  <c r="DH273" i="1" s="1"/>
  <c r="DI273" i="1" s="1"/>
  <c r="BQ273" i="1"/>
  <c r="BJ273" i="1"/>
  <c r="BI273" i="1"/>
  <c r="BH273" i="1"/>
  <c r="BC273" i="1"/>
  <c r="Y273" i="1"/>
  <c r="Z273" i="1" s="1"/>
  <c r="X273" i="1"/>
  <c r="M273" i="1"/>
  <c r="K273" i="1"/>
  <c r="AJ273" i="1" s="1"/>
  <c r="AK273" i="1" s="1"/>
  <c r="AL273" i="1" s="1"/>
  <c r="J273" i="1"/>
  <c r="AI273" i="1" s="1"/>
  <c r="H273" i="1"/>
  <c r="G273" i="1"/>
  <c r="BP273" i="1" s="1"/>
  <c r="BS273" i="1" s="1"/>
  <c r="DZ273" i="1" s="1"/>
  <c r="E273" i="1"/>
  <c r="D273" i="1"/>
  <c r="BV273" i="1" s="1"/>
  <c r="B273" i="1"/>
  <c r="O273" i="1" s="1"/>
  <c r="DZ272" i="1"/>
  <c r="DW272" i="1"/>
  <c r="EC272" i="1" s="1"/>
  <c r="DU272" i="1"/>
  <c r="DH272" i="1"/>
  <c r="DI272" i="1" s="1"/>
  <c r="CM272" i="1"/>
  <c r="CK272" i="1"/>
  <c r="CJ272" i="1"/>
  <c r="CI272" i="1"/>
  <c r="BX272" i="1"/>
  <c r="BW272" i="1"/>
  <c r="DE272" i="1" s="1"/>
  <c r="DF272" i="1" s="1"/>
  <c r="DN272" i="1" s="1"/>
  <c r="BR272" i="1"/>
  <c r="BQ272" i="1"/>
  <c r="BP272" i="1"/>
  <c r="BS272" i="1" s="1"/>
  <c r="BJ272" i="1"/>
  <c r="BI272" i="1"/>
  <c r="BH272" i="1"/>
  <c r="BC272" i="1"/>
  <c r="AI272" i="1"/>
  <c r="M272" i="1"/>
  <c r="X272" i="1" s="1"/>
  <c r="Y272" i="1" s="1"/>
  <c r="K272" i="1"/>
  <c r="AJ272" i="1" s="1"/>
  <c r="AK272" i="1" s="1"/>
  <c r="J272" i="1"/>
  <c r="H272" i="1"/>
  <c r="G272" i="1"/>
  <c r="E272" i="1"/>
  <c r="D272" i="1"/>
  <c r="BV272" i="1" s="1"/>
  <c r="B272" i="1"/>
  <c r="O272" i="1" s="1"/>
  <c r="DU271" i="1"/>
  <c r="DR271" i="1"/>
  <c r="DH271" i="1"/>
  <c r="DI271" i="1" s="1"/>
  <c r="DB271" i="1"/>
  <c r="CM271" i="1"/>
  <c r="CK271" i="1"/>
  <c r="CJ271" i="1"/>
  <c r="CI271" i="1"/>
  <c r="BW271" i="1"/>
  <c r="DW271" i="1" s="1"/>
  <c r="EC271" i="1" s="1"/>
  <c r="BV271" i="1"/>
  <c r="BQ271" i="1"/>
  <c r="BP271" i="1"/>
  <c r="BR271" i="1" s="1"/>
  <c r="BJ271" i="1"/>
  <c r="BI271" i="1"/>
  <c r="BH271" i="1"/>
  <c r="BC271" i="1"/>
  <c r="AY271" i="1"/>
  <c r="BD271" i="1" s="1"/>
  <c r="AJ271" i="1"/>
  <c r="AK271" i="1" s="1"/>
  <c r="AI271" i="1"/>
  <c r="M271" i="1"/>
  <c r="X271" i="1" s="1"/>
  <c r="Y271" i="1" s="1"/>
  <c r="K271" i="1"/>
  <c r="J271" i="1"/>
  <c r="H271" i="1"/>
  <c r="G271" i="1"/>
  <c r="E271" i="1"/>
  <c r="D271" i="1"/>
  <c r="B271" i="1"/>
  <c r="O271" i="1" s="1"/>
  <c r="CU271" i="1" s="1"/>
  <c r="DS270" i="1"/>
  <c r="DH270" i="1"/>
  <c r="DI270" i="1" s="1"/>
  <c r="DC270" i="1"/>
  <c r="DK270" i="1" s="1"/>
  <c r="DL270" i="1" s="1"/>
  <c r="CM270" i="1"/>
  <c r="CK270" i="1"/>
  <c r="CJ270" i="1"/>
  <c r="CI270" i="1"/>
  <c r="CA270" i="1"/>
  <c r="BT270" i="1"/>
  <c r="ED270" i="1" s="1"/>
  <c r="BQ270" i="1"/>
  <c r="BJ270" i="1"/>
  <c r="BI270" i="1"/>
  <c r="BH270" i="1"/>
  <c r="BC270" i="1"/>
  <c r="AN270" i="1" a="1"/>
  <c r="AN270" i="1" s="1"/>
  <c r="Y270" i="1"/>
  <c r="Z270" i="1" s="1"/>
  <c r="X270" i="1"/>
  <c r="M270" i="1"/>
  <c r="K270" i="1"/>
  <c r="AJ270" i="1" s="1"/>
  <c r="AK270" i="1" s="1"/>
  <c r="J270" i="1"/>
  <c r="AI270" i="1" s="1"/>
  <c r="H270" i="1"/>
  <c r="G270" i="1"/>
  <c r="BP270" i="1" s="1"/>
  <c r="E270" i="1"/>
  <c r="BW270" i="1" s="1"/>
  <c r="D270" i="1"/>
  <c r="BV270" i="1" s="1"/>
  <c r="B270" i="1"/>
  <c r="O270" i="1" s="1"/>
  <c r="DX269" i="1"/>
  <c r="DW269" i="1"/>
  <c r="EC269" i="1" s="1"/>
  <c r="DU269" i="1"/>
  <c r="DF269" i="1"/>
  <c r="DN269" i="1" s="1"/>
  <c r="DE269" i="1"/>
  <c r="DC269" i="1"/>
  <c r="DK269" i="1" s="1"/>
  <c r="CM269" i="1"/>
  <c r="CK269" i="1"/>
  <c r="CJ269" i="1"/>
  <c r="CI269" i="1"/>
  <c r="CA269" i="1"/>
  <c r="BZ269" i="1"/>
  <c r="BW269" i="1"/>
  <c r="DB269" i="1" s="1"/>
  <c r="BV269" i="1"/>
  <c r="BQ269" i="1"/>
  <c r="BP269" i="1"/>
  <c r="BJ269" i="1"/>
  <c r="BI269" i="1"/>
  <c r="BH269" i="1"/>
  <c r="BC269" i="1"/>
  <c r="AJ269" i="1"/>
  <c r="AK269" i="1" s="1"/>
  <c r="X269" i="1"/>
  <c r="Y269" i="1" s="1"/>
  <c r="S269" i="1"/>
  <c r="R269" i="1" s="1" a="1"/>
  <c r="R269" i="1" s="1"/>
  <c r="M269" i="1"/>
  <c r="K269" i="1"/>
  <c r="J269" i="1"/>
  <c r="AI269" i="1" s="1"/>
  <c r="H269" i="1"/>
  <c r="G269" i="1"/>
  <c r="E269" i="1"/>
  <c r="D269" i="1"/>
  <c r="B269" i="1"/>
  <c r="O269" i="1" s="1"/>
  <c r="Q269" i="1" s="1"/>
  <c r="CM268" i="1"/>
  <c r="CK268" i="1"/>
  <c r="CJ268" i="1"/>
  <c r="CI268" i="1"/>
  <c r="BV268" i="1"/>
  <c r="BR268" i="1"/>
  <c r="BP268" i="1"/>
  <c r="BS268" i="1" s="1"/>
  <c r="DZ268" i="1" s="1"/>
  <c r="BJ268" i="1"/>
  <c r="BI268" i="1"/>
  <c r="BH268" i="1"/>
  <c r="BC268" i="1"/>
  <c r="AY268" i="1"/>
  <c r="BD268" i="1" s="1"/>
  <c r="AM268" i="1" a="1"/>
  <c r="AM268" i="1" s="1"/>
  <c r="AI268" i="1"/>
  <c r="Y268" i="1"/>
  <c r="AG268" i="1" s="1"/>
  <c r="X268" i="1"/>
  <c r="M268" i="1"/>
  <c r="K268" i="1"/>
  <c r="AJ268" i="1" s="1"/>
  <c r="AK268" i="1" s="1"/>
  <c r="J268" i="1"/>
  <c r="H268" i="1"/>
  <c r="BQ268" i="1" s="1"/>
  <c r="G268" i="1"/>
  <c r="E268" i="1"/>
  <c r="BW268" i="1" s="1"/>
  <c r="DS268" i="1" s="1"/>
  <c r="D268" i="1"/>
  <c r="B268" i="1"/>
  <c r="O268" i="1" s="1"/>
  <c r="DR267" i="1"/>
  <c r="DQ267" i="1"/>
  <c r="CU267" i="1"/>
  <c r="CM267" i="1"/>
  <c r="CK267" i="1"/>
  <c r="CJ267" i="1"/>
  <c r="CI267" i="1"/>
  <c r="CA267" i="1"/>
  <c r="BZ267" i="1"/>
  <c r="DX267" i="1" s="1"/>
  <c r="BX267" i="1"/>
  <c r="BJ267" i="1"/>
  <c r="BI267" i="1"/>
  <c r="BH267" i="1"/>
  <c r="BD267" i="1"/>
  <c r="BE267" i="1" s="1"/>
  <c r="BC267" i="1"/>
  <c r="AM267" i="1" a="1"/>
  <c r="AM267" i="1" s="1"/>
  <c r="AL267" i="1"/>
  <c r="AJ267" i="1"/>
  <c r="AK267" i="1" s="1"/>
  <c r="AY267" i="1" s="1"/>
  <c r="AI267" i="1"/>
  <c r="Y267" i="1"/>
  <c r="X267" i="1"/>
  <c r="V267" i="1"/>
  <c r="AR267" i="1" s="1"/>
  <c r="AS267" i="1" s="1"/>
  <c r="AW267" i="1" s="1"/>
  <c r="Q267" i="1"/>
  <c r="P267" i="1"/>
  <c r="M267" i="1"/>
  <c r="K267" i="1"/>
  <c r="J267" i="1"/>
  <c r="H267" i="1"/>
  <c r="BQ267" i="1" s="1"/>
  <c r="G267" i="1"/>
  <c r="BP267" i="1" s="1"/>
  <c r="E267" i="1"/>
  <c r="BW267" i="1" s="1"/>
  <c r="D267" i="1"/>
  <c r="BV267" i="1" s="1"/>
  <c r="B267" i="1"/>
  <c r="O267" i="1" s="1"/>
  <c r="U267" i="1" s="1"/>
  <c r="CM266" i="1"/>
  <c r="CK266" i="1"/>
  <c r="CJ266" i="1"/>
  <c r="CI266" i="1"/>
  <c r="BY266" i="1"/>
  <c r="EE266" i="1" s="1"/>
  <c r="BX266" i="1"/>
  <c r="BW266" i="1"/>
  <c r="BV266" i="1"/>
  <c r="BP266" i="1"/>
  <c r="BJ266" i="1"/>
  <c r="BI266" i="1"/>
  <c r="BH266" i="1"/>
  <c r="BC266" i="1"/>
  <c r="AJ266" i="1"/>
  <c r="AK266" i="1" s="1"/>
  <c r="AI266" i="1"/>
  <c r="X266" i="1"/>
  <c r="Y266" i="1" s="1"/>
  <c r="M266" i="1"/>
  <c r="K266" i="1"/>
  <c r="J266" i="1"/>
  <c r="H266" i="1"/>
  <c r="BQ266" i="1" s="1"/>
  <c r="G266" i="1"/>
  <c r="E266" i="1"/>
  <c r="D266" i="1"/>
  <c r="B266" i="1"/>
  <c r="O266" i="1" s="1"/>
  <c r="DZ265" i="1"/>
  <c r="DS265" i="1"/>
  <c r="DR265" i="1"/>
  <c r="DK265" i="1"/>
  <c r="DI265" i="1"/>
  <c r="DH265" i="1"/>
  <c r="DE265" i="1"/>
  <c r="DF265" i="1" s="1"/>
  <c r="DN265" i="1" s="1"/>
  <c r="DC265" i="1"/>
  <c r="CU265" i="1"/>
  <c r="CM265" i="1"/>
  <c r="CK265" i="1"/>
  <c r="CJ265" i="1"/>
  <c r="CI265" i="1"/>
  <c r="CA265" i="1"/>
  <c r="BZ265" i="1"/>
  <c r="DX265" i="1" s="1"/>
  <c r="EI265" i="1" s="1"/>
  <c r="BW265" i="1"/>
  <c r="DW265" i="1" s="1"/>
  <c r="EC265" i="1" s="1"/>
  <c r="BV265" i="1"/>
  <c r="BT265" i="1"/>
  <c r="BS265" i="1"/>
  <c r="BJ265" i="1"/>
  <c r="BI265" i="1"/>
  <c r="BH265" i="1"/>
  <c r="BC265" i="1"/>
  <c r="Y265" i="1"/>
  <c r="Z265" i="1" s="1"/>
  <c r="AE265" i="1" s="1"/>
  <c r="X265" i="1"/>
  <c r="U265" i="1"/>
  <c r="S265" i="1"/>
  <c r="R265" i="1" s="1" a="1"/>
  <c r="R265" i="1" s="1"/>
  <c r="Q265" i="1"/>
  <c r="P265" i="1"/>
  <c r="O265" i="1"/>
  <c r="V265" i="1" s="1"/>
  <c r="AR265" i="1" s="1"/>
  <c r="AS265" i="1" s="1"/>
  <c r="AU265" i="1" s="1"/>
  <c r="M265" i="1"/>
  <c r="K265" i="1"/>
  <c r="AJ265" i="1" s="1"/>
  <c r="AK265" i="1" s="1"/>
  <c r="AM265" i="1" s="1" a="1"/>
  <c r="AM265" i="1" s="1"/>
  <c r="J265" i="1"/>
  <c r="AI265" i="1" s="1"/>
  <c r="H265" i="1"/>
  <c r="BQ265" i="1" s="1"/>
  <c r="G265" i="1"/>
  <c r="BP265" i="1" s="1"/>
  <c r="BR265" i="1" s="1"/>
  <c r="E265" i="1"/>
  <c r="D265" i="1"/>
  <c r="B265" i="1"/>
  <c r="DZ264" i="1"/>
  <c r="CM264" i="1"/>
  <c r="CK264" i="1"/>
  <c r="CJ264" i="1"/>
  <c r="CI264" i="1"/>
  <c r="BS264" i="1"/>
  <c r="BR264" i="1"/>
  <c r="BQ264" i="1"/>
  <c r="BP264" i="1"/>
  <c r="BJ264" i="1"/>
  <c r="BI264" i="1"/>
  <c r="BH264" i="1"/>
  <c r="BC264" i="1"/>
  <c r="AK264" i="1"/>
  <c r="AI264" i="1"/>
  <c r="Y264" i="1"/>
  <c r="AG264" i="1" s="1"/>
  <c r="X264" i="1"/>
  <c r="M264" i="1"/>
  <c r="K264" i="1"/>
  <c r="AJ264" i="1" s="1"/>
  <c r="J264" i="1"/>
  <c r="H264" i="1"/>
  <c r="G264" i="1"/>
  <c r="E264" i="1"/>
  <c r="BW264" i="1" s="1"/>
  <c r="D264" i="1"/>
  <c r="BV264" i="1" s="1"/>
  <c r="B264" i="1"/>
  <c r="O264" i="1" s="1"/>
  <c r="CM263" i="1"/>
  <c r="CK263" i="1"/>
  <c r="CJ263" i="1"/>
  <c r="CI263" i="1"/>
  <c r="BW263" i="1"/>
  <c r="DW263" i="1" s="1"/>
  <c r="EC263" i="1" s="1"/>
  <c r="BV263" i="1"/>
  <c r="BJ263" i="1"/>
  <c r="BI263" i="1"/>
  <c r="BH263" i="1"/>
  <c r="BC263" i="1"/>
  <c r="AJ263" i="1"/>
  <c r="AK263" i="1" s="1"/>
  <c r="AI263" i="1"/>
  <c r="V263" i="1"/>
  <c r="AR263" i="1" s="1"/>
  <c r="AS263" i="1" s="1"/>
  <c r="U263" i="1"/>
  <c r="O263" i="1"/>
  <c r="CU263" i="1" s="1"/>
  <c r="M263" i="1"/>
  <c r="X263" i="1" s="1"/>
  <c r="Y263" i="1" s="1"/>
  <c r="Z263" i="1" s="1"/>
  <c r="AE263" i="1" s="1"/>
  <c r="K263" i="1"/>
  <c r="J263" i="1"/>
  <c r="H263" i="1"/>
  <c r="BQ263" i="1" s="1"/>
  <c r="G263" i="1"/>
  <c r="BP263" i="1" s="1"/>
  <c r="BR263" i="1" s="1"/>
  <c r="E263" i="1"/>
  <c r="D263" i="1"/>
  <c r="B263" i="1"/>
  <c r="DS262" i="1"/>
  <c r="DR262" i="1"/>
  <c r="DQ262" i="1"/>
  <c r="DK262" i="1"/>
  <c r="DE262" i="1"/>
  <c r="DF262" i="1" s="1"/>
  <c r="DN262" i="1" s="1"/>
  <c r="DC262" i="1"/>
  <c r="CU262" i="1"/>
  <c r="CM262" i="1"/>
  <c r="CK262" i="1"/>
  <c r="CJ262" i="1"/>
  <c r="CI262" i="1"/>
  <c r="CA262" i="1"/>
  <c r="BZ262" i="1"/>
  <c r="DX262" i="1" s="1"/>
  <c r="BV262" i="1"/>
  <c r="BJ262" i="1"/>
  <c r="BI262" i="1"/>
  <c r="BH262" i="1"/>
  <c r="BE262" i="1"/>
  <c r="BC262" i="1"/>
  <c r="AL262" i="1"/>
  <c r="AK262" i="1"/>
  <c r="AY262" i="1" s="1"/>
  <c r="BD262" i="1" s="1"/>
  <c r="AJ262" i="1"/>
  <c r="X262" i="1"/>
  <c r="Y262" i="1" s="1"/>
  <c r="S262" i="1"/>
  <c r="R262" i="1" s="1" a="1"/>
  <c r="R262" i="1" s="1"/>
  <c r="M262" i="1"/>
  <c r="K262" i="1"/>
  <c r="J262" i="1"/>
  <c r="AI262" i="1" s="1"/>
  <c r="H262" i="1"/>
  <c r="BQ262" i="1" s="1"/>
  <c r="G262" i="1"/>
  <c r="BP262" i="1" s="1"/>
  <c r="E262" i="1"/>
  <c r="BW262" i="1" s="1"/>
  <c r="D262" i="1"/>
  <c r="B262" i="1"/>
  <c r="O262" i="1" s="1"/>
  <c r="DC261" i="1"/>
  <c r="DK261" i="1" s="1"/>
  <c r="DB261" i="1"/>
  <c r="CM261" i="1"/>
  <c r="CK261" i="1"/>
  <c r="CJ261" i="1"/>
  <c r="CI261" i="1"/>
  <c r="BZ261" i="1"/>
  <c r="DX261" i="1" s="1"/>
  <c r="BR261" i="1"/>
  <c r="BQ261" i="1"/>
  <c r="BP261" i="1"/>
  <c r="BS261" i="1" s="1"/>
  <c r="DZ261" i="1" s="1"/>
  <c r="BJ261" i="1"/>
  <c r="BI261" i="1"/>
  <c r="BH261" i="1"/>
  <c r="BC261" i="1"/>
  <c r="AL261" i="1"/>
  <c r="AK261" i="1"/>
  <c r="AM261" i="1" s="1" a="1"/>
  <c r="AM261" i="1" s="1"/>
  <c r="AJ261" i="1"/>
  <c r="S261" i="1"/>
  <c r="R261" i="1" s="1" a="1"/>
  <c r="R261" i="1" s="1"/>
  <c r="M261" i="1"/>
  <c r="X261" i="1" s="1"/>
  <c r="Y261" i="1" s="1"/>
  <c r="K261" i="1"/>
  <c r="J261" i="1"/>
  <c r="AI261" i="1" s="1"/>
  <c r="H261" i="1"/>
  <c r="G261" i="1"/>
  <c r="E261" i="1"/>
  <c r="BW261" i="1" s="1"/>
  <c r="BX261" i="1" s="1"/>
  <c r="D261" i="1"/>
  <c r="BV261" i="1" s="1"/>
  <c r="B261" i="1"/>
  <c r="O261" i="1" s="1"/>
  <c r="DW260" i="1"/>
  <c r="EC260" i="1" s="1"/>
  <c r="DQ260" i="1"/>
  <c r="DB260" i="1"/>
  <c r="CU260" i="1"/>
  <c r="CM260" i="1"/>
  <c r="CK260" i="1"/>
  <c r="CJ260" i="1"/>
  <c r="CI260" i="1"/>
  <c r="CA260" i="1"/>
  <c r="BX260" i="1"/>
  <c r="BW260" i="1"/>
  <c r="BV260" i="1"/>
  <c r="BS260" i="1"/>
  <c r="DZ260" i="1" s="1"/>
  <c r="BJ260" i="1"/>
  <c r="BI260" i="1"/>
  <c r="BH260" i="1"/>
  <c r="BC260" i="1"/>
  <c r="U260" i="1"/>
  <c r="Q260" i="1"/>
  <c r="P260" i="1"/>
  <c r="O260" i="1"/>
  <c r="V260" i="1" s="1"/>
  <c r="AR260" i="1" s="1"/>
  <c r="AS260" i="1" s="1"/>
  <c r="M260" i="1"/>
  <c r="X260" i="1" s="1"/>
  <c r="Y260" i="1" s="1"/>
  <c r="K260" i="1"/>
  <c r="AJ260" i="1" s="1"/>
  <c r="AK260" i="1" s="1"/>
  <c r="AM260" i="1" s="1" a="1"/>
  <c r="AM260" i="1" s="1"/>
  <c r="J260" i="1"/>
  <c r="AI260" i="1" s="1"/>
  <c r="H260" i="1"/>
  <c r="BQ260" i="1" s="1"/>
  <c r="G260" i="1"/>
  <c r="BP260" i="1" s="1"/>
  <c r="BR260" i="1" s="1"/>
  <c r="E260" i="1"/>
  <c r="D260" i="1"/>
  <c r="B260" i="1"/>
  <c r="DU259" i="1"/>
  <c r="CM259" i="1"/>
  <c r="CK259" i="1"/>
  <c r="CJ259" i="1"/>
  <c r="CI259" i="1"/>
  <c r="BS259" i="1"/>
  <c r="DZ259" i="1" s="1"/>
  <c r="BR259" i="1"/>
  <c r="BQ259" i="1"/>
  <c r="BJ259" i="1"/>
  <c r="BI259" i="1"/>
  <c r="BH259" i="1"/>
  <c r="BC259" i="1"/>
  <c r="AM259" i="1" a="1"/>
  <c r="AM259" i="1" s="1"/>
  <c r="AL259" i="1"/>
  <c r="AI259" i="1"/>
  <c r="Y259" i="1"/>
  <c r="AG259" i="1" s="1"/>
  <c r="P259" i="1"/>
  <c r="O259" i="1"/>
  <c r="M259" i="1"/>
  <c r="X259" i="1" s="1"/>
  <c r="K259" i="1"/>
  <c r="AJ259" i="1" s="1"/>
  <c r="AK259" i="1" s="1"/>
  <c r="J259" i="1"/>
  <c r="H259" i="1"/>
  <c r="G259" i="1"/>
  <c r="BP259" i="1" s="1"/>
  <c r="E259" i="1"/>
  <c r="BW259" i="1" s="1"/>
  <c r="DW259" i="1" s="1"/>
  <c r="EC259" i="1" s="1"/>
  <c r="D259" i="1"/>
  <c r="BV259" i="1" s="1"/>
  <c r="B259" i="1"/>
  <c r="DW258" i="1"/>
  <c r="EC258" i="1" s="1"/>
  <c r="DC258" i="1"/>
  <c r="DK258" i="1" s="1"/>
  <c r="DB258" i="1"/>
  <c r="CU258" i="1"/>
  <c r="CM258" i="1"/>
  <c r="CK258" i="1"/>
  <c r="CJ258" i="1"/>
  <c r="CI258" i="1"/>
  <c r="BS258" i="1"/>
  <c r="DZ258" i="1" s="1"/>
  <c r="BQ258" i="1"/>
  <c r="BP258" i="1"/>
  <c r="BR258" i="1" s="1"/>
  <c r="BJ258" i="1"/>
  <c r="BI258" i="1"/>
  <c r="BH258" i="1"/>
  <c r="BC258" i="1"/>
  <c r="AI258" i="1"/>
  <c r="Y258" i="1"/>
  <c r="AG258" i="1" s="1"/>
  <c r="X258" i="1"/>
  <c r="U258" i="1"/>
  <c r="P258" i="1"/>
  <c r="O258" i="1"/>
  <c r="M258" i="1"/>
  <c r="K258" i="1"/>
  <c r="AJ258" i="1" s="1"/>
  <c r="AK258" i="1" s="1"/>
  <c r="J258" i="1"/>
  <c r="H258" i="1"/>
  <c r="G258" i="1"/>
  <c r="E258" i="1"/>
  <c r="BW258" i="1" s="1"/>
  <c r="D258" i="1"/>
  <c r="BV258" i="1" s="1"/>
  <c r="B258" i="1"/>
  <c r="CM257" i="1"/>
  <c r="CK257" i="1"/>
  <c r="CJ257" i="1"/>
  <c r="CI257" i="1"/>
  <c r="BX257" i="1"/>
  <c r="BW257" i="1"/>
  <c r="DH257" i="1" s="1"/>
  <c r="DI257" i="1" s="1"/>
  <c r="BV257" i="1"/>
  <c r="BJ257" i="1"/>
  <c r="BI257" i="1"/>
  <c r="BH257" i="1"/>
  <c r="BC257" i="1"/>
  <c r="V257" i="1"/>
  <c r="AR257" i="1" s="1"/>
  <c r="AS257" i="1" s="1"/>
  <c r="U257" i="1"/>
  <c r="O257" i="1"/>
  <c r="M257" i="1"/>
  <c r="X257" i="1" s="1"/>
  <c r="Y257" i="1" s="1"/>
  <c r="Z257" i="1" s="1"/>
  <c r="AE257" i="1" s="1"/>
  <c r="K257" i="1"/>
  <c r="AJ257" i="1" s="1"/>
  <c r="AK257" i="1" s="1"/>
  <c r="J257" i="1"/>
  <c r="AI257" i="1" s="1"/>
  <c r="H257" i="1"/>
  <c r="BQ257" i="1" s="1"/>
  <c r="G257" i="1"/>
  <c r="BP257" i="1" s="1"/>
  <c r="E257" i="1"/>
  <c r="D257" i="1"/>
  <c r="B257" i="1"/>
  <c r="DS256" i="1"/>
  <c r="DR256" i="1"/>
  <c r="DH256" i="1"/>
  <c r="DI256" i="1" s="1"/>
  <c r="DF256" i="1"/>
  <c r="DN256" i="1" s="1"/>
  <c r="DE256" i="1"/>
  <c r="DC256" i="1"/>
  <c r="DK256" i="1" s="1"/>
  <c r="CM256" i="1"/>
  <c r="CK256" i="1"/>
  <c r="CJ256" i="1"/>
  <c r="CI256" i="1"/>
  <c r="BV256" i="1"/>
  <c r="BT256" i="1"/>
  <c r="BP256" i="1"/>
  <c r="BS256" i="1" s="1"/>
  <c r="DZ256" i="1" s="1"/>
  <c r="BJ256" i="1"/>
  <c r="BI256" i="1"/>
  <c r="BH256" i="1"/>
  <c r="BE256" i="1"/>
  <c r="BC256" i="1"/>
  <c r="AM256" i="1" a="1"/>
  <c r="AM256" i="1" s="1"/>
  <c r="AL256" i="1"/>
  <c r="X256" i="1"/>
  <c r="Y256" i="1" s="1"/>
  <c r="AG256" i="1" s="1"/>
  <c r="S256" i="1"/>
  <c r="R256" i="1" s="1" a="1"/>
  <c r="R256" i="1" s="1"/>
  <c r="M256" i="1"/>
  <c r="K256" i="1"/>
  <c r="AJ256" i="1" s="1"/>
  <c r="AK256" i="1" s="1"/>
  <c r="AY256" i="1" s="1"/>
  <c r="BD256" i="1" s="1"/>
  <c r="J256" i="1"/>
  <c r="AI256" i="1" s="1"/>
  <c r="H256" i="1"/>
  <c r="BQ256" i="1" s="1"/>
  <c r="G256" i="1"/>
  <c r="E256" i="1"/>
  <c r="BW256" i="1" s="1"/>
  <c r="DQ256" i="1" s="1"/>
  <c r="D256" i="1"/>
  <c r="B256" i="1"/>
  <c r="O256" i="1" s="1"/>
  <c r="DB255" i="1"/>
  <c r="CM255" i="1"/>
  <c r="CK255" i="1"/>
  <c r="CJ255" i="1"/>
  <c r="CI255" i="1"/>
  <c r="BX255" i="1"/>
  <c r="BQ255" i="1"/>
  <c r="BP255" i="1"/>
  <c r="BS255" i="1" s="1"/>
  <c r="DZ255" i="1" s="1"/>
  <c r="BJ255" i="1"/>
  <c r="BI255" i="1"/>
  <c r="BH255" i="1"/>
  <c r="BC255" i="1"/>
  <c r="AK255" i="1"/>
  <c r="AJ255" i="1"/>
  <c r="U255" i="1"/>
  <c r="O255" i="1"/>
  <c r="M255" i="1"/>
  <c r="X255" i="1" s="1"/>
  <c r="Y255" i="1" s="1"/>
  <c r="K255" i="1"/>
  <c r="J255" i="1"/>
  <c r="AI255" i="1" s="1"/>
  <c r="H255" i="1"/>
  <c r="G255" i="1"/>
  <c r="E255" i="1"/>
  <c r="BW255" i="1" s="1"/>
  <c r="D255" i="1"/>
  <c r="BV255" i="1" s="1"/>
  <c r="B255" i="1"/>
  <c r="CM254" i="1"/>
  <c r="CK254" i="1"/>
  <c r="CJ254" i="1"/>
  <c r="CI254" i="1"/>
  <c r="BW254" i="1"/>
  <c r="DW254" i="1" s="1"/>
  <c r="EC254" i="1" s="1"/>
  <c r="BV254" i="1"/>
  <c r="BJ254" i="1"/>
  <c r="BI254" i="1"/>
  <c r="BH254" i="1"/>
  <c r="BC254" i="1"/>
  <c r="M254" i="1"/>
  <c r="X254" i="1" s="1"/>
  <c r="Y254" i="1" s="1"/>
  <c r="AG254" i="1" s="1"/>
  <c r="K254" i="1"/>
  <c r="AJ254" i="1" s="1"/>
  <c r="AK254" i="1" s="1"/>
  <c r="J254" i="1"/>
  <c r="AI254" i="1" s="1"/>
  <c r="H254" i="1"/>
  <c r="BQ254" i="1" s="1"/>
  <c r="G254" i="1"/>
  <c r="BP254" i="1" s="1"/>
  <c r="BS254" i="1" s="1"/>
  <c r="DZ254" i="1" s="1"/>
  <c r="E254" i="1"/>
  <c r="D254" i="1"/>
  <c r="B254" i="1"/>
  <c r="O254" i="1" s="1"/>
  <c r="CU254" i="1" s="1"/>
  <c r="DX253" i="1"/>
  <c r="EK253" i="1" s="1"/>
  <c r="DW253" i="1"/>
  <c r="EC253" i="1" s="1"/>
  <c r="DR253" i="1"/>
  <c r="DQ253" i="1"/>
  <c r="DH253" i="1"/>
  <c r="DI253" i="1" s="1"/>
  <c r="DF253" i="1"/>
  <c r="DN253" i="1" s="1"/>
  <c r="DE253" i="1"/>
  <c r="DC253" i="1"/>
  <c r="DK253" i="1" s="1"/>
  <c r="DB253" i="1"/>
  <c r="CM253" i="1"/>
  <c r="CK253" i="1"/>
  <c r="CJ253" i="1"/>
  <c r="CI253" i="1"/>
  <c r="BZ253" i="1"/>
  <c r="BX253" i="1"/>
  <c r="BS253" i="1"/>
  <c r="DZ253" i="1" s="1"/>
  <c r="BR253" i="1"/>
  <c r="BQ253" i="1"/>
  <c r="BJ253" i="1"/>
  <c r="BI253" i="1"/>
  <c r="BH253" i="1"/>
  <c r="BC253" i="1"/>
  <c r="AJ253" i="1"/>
  <c r="AK253" i="1" s="1"/>
  <c r="Y253" i="1"/>
  <c r="AG253" i="1" s="1"/>
  <c r="O253" i="1"/>
  <c r="V253" i="1" s="1"/>
  <c r="AR253" i="1" s="1"/>
  <c r="AS253" i="1" s="1"/>
  <c r="M253" i="1"/>
  <c r="X253" i="1" s="1"/>
  <c r="K253" i="1"/>
  <c r="J253" i="1"/>
  <c r="AI253" i="1" s="1"/>
  <c r="H253" i="1"/>
  <c r="G253" i="1"/>
  <c r="BP253" i="1" s="1"/>
  <c r="E253" i="1"/>
  <c r="BW253" i="1" s="1"/>
  <c r="D253" i="1"/>
  <c r="BV253" i="1" s="1"/>
  <c r="B253" i="1"/>
  <c r="DW252" i="1"/>
  <c r="EC252" i="1" s="1"/>
  <c r="DU252" i="1"/>
  <c r="DS252" i="1"/>
  <c r="DC252" i="1"/>
  <c r="DK252" i="1" s="1"/>
  <c r="DB252" i="1"/>
  <c r="CM252" i="1"/>
  <c r="CK252" i="1"/>
  <c r="CJ252" i="1"/>
  <c r="CI252" i="1"/>
  <c r="CE252" i="1"/>
  <c r="BY252" i="1"/>
  <c r="BX252" i="1"/>
  <c r="BW252" i="1"/>
  <c r="BQ252" i="1"/>
  <c r="BP252" i="1"/>
  <c r="BJ252" i="1"/>
  <c r="BI252" i="1"/>
  <c r="BH252" i="1"/>
  <c r="BC252" i="1"/>
  <c r="AK252" i="1"/>
  <c r="AJ252" i="1"/>
  <c r="AI252" i="1"/>
  <c r="S252" i="1"/>
  <c r="R252" i="1" s="1" a="1"/>
  <c r="R252" i="1" s="1"/>
  <c r="M252" i="1"/>
  <c r="X252" i="1" s="1"/>
  <c r="Y252" i="1" s="1"/>
  <c r="K252" i="1"/>
  <c r="J252" i="1"/>
  <c r="H252" i="1"/>
  <c r="G252" i="1"/>
  <c r="E252" i="1"/>
  <c r="D252" i="1"/>
  <c r="BV252" i="1" s="1"/>
  <c r="B252" i="1"/>
  <c r="O252" i="1" s="1"/>
  <c r="DU251" i="1"/>
  <c r="CU251" i="1"/>
  <c r="CM251" i="1"/>
  <c r="CK251" i="1"/>
  <c r="CJ251" i="1"/>
  <c r="CI251" i="1"/>
  <c r="BZ251" i="1"/>
  <c r="DX251" i="1" s="1"/>
  <c r="BW251" i="1"/>
  <c r="BQ251" i="1"/>
  <c r="BJ251" i="1"/>
  <c r="BI251" i="1"/>
  <c r="BH251" i="1"/>
  <c r="BC251" i="1"/>
  <c r="Y251" i="1"/>
  <c r="AG251" i="1" s="1"/>
  <c r="M251" i="1"/>
  <c r="X251" i="1" s="1"/>
  <c r="K251" i="1"/>
  <c r="AJ251" i="1" s="1"/>
  <c r="AK251" i="1" s="1"/>
  <c r="J251" i="1"/>
  <c r="AI251" i="1" s="1"/>
  <c r="H251" i="1"/>
  <c r="G251" i="1"/>
  <c r="BP251" i="1" s="1"/>
  <c r="BS251" i="1" s="1"/>
  <c r="DZ251" i="1" s="1"/>
  <c r="E251" i="1"/>
  <c r="D251" i="1"/>
  <c r="BV251" i="1" s="1"/>
  <c r="B251" i="1"/>
  <c r="O251" i="1" s="1"/>
  <c r="CM250" i="1"/>
  <c r="CK250" i="1"/>
  <c r="CJ250" i="1"/>
  <c r="CI250" i="1"/>
  <c r="BQ250" i="1"/>
  <c r="BP250" i="1"/>
  <c r="BS250" i="1" s="1"/>
  <c r="DZ250" i="1" s="1"/>
  <c r="BJ250" i="1"/>
  <c r="BI250" i="1"/>
  <c r="BH250" i="1"/>
  <c r="BC250" i="1"/>
  <c r="AI250" i="1"/>
  <c r="X250" i="1"/>
  <c r="Y250" i="1" s="1"/>
  <c r="U250" i="1"/>
  <c r="M250" i="1"/>
  <c r="K250" i="1"/>
  <c r="AJ250" i="1" s="1"/>
  <c r="AK250" i="1" s="1"/>
  <c r="J250" i="1"/>
  <c r="H250" i="1"/>
  <c r="G250" i="1"/>
  <c r="E250" i="1"/>
  <c r="BW250" i="1" s="1"/>
  <c r="D250" i="1"/>
  <c r="BV250" i="1" s="1"/>
  <c r="B250" i="1"/>
  <c r="O250" i="1" s="1"/>
  <c r="CU249" i="1"/>
  <c r="CM249" i="1"/>
  <c r="CK249" i="1"/>
  <c r="CJ249" i="1"/>
  <c r="CI249" i="1"/>
  <c r="BW249" i="1"/>
  <c r="DR249" i="1" s="1"/>
  <c r="BV249" i="1"/>
  <c r="BJ249" i="1"/>
  <c r="BI249" i="1"/>
  <c r="BH249" i="1"/>
  <c r="BC249" i="1"/>
  <c r="X249" i="1"/>
  <c r="Y249" i="1" s="1"/>
  <c r="V249" i="1"/>
  <c r="AR249" i="1" s="1"/>
  <c r="AS249" i="1" s="1"/>
  <c r="M249" i="1"/>
  <c r="K249" i="1"/>
  <c r="AJ249" i="1" s="1"/>
  <c r="AK249" i="1" s="1"/>
  <c r="J249" i="1"/>
  <c r="AI249" i="1" s="1"/>
  <c r="H249" i="1"/>
  <c r="BQ249" i="1" s="1"/>
  <c r="G249" i="1"/>
  <c r="BP249" i="1" s="1"/>
  <c r="E249" i="1"/>
  <c r="D249" i="1"/>
  <c r="B249" i="1"/>
  <c r="O249" i="1" s="1"/>
  <c r="U249" i="1" s="1"/>
  <c r="DS248" i="1"/>
  <c r="DR248" i="1"/>
  <c r="DQ248" i="1"/>
  <c r="DC248" i="1"/>
  <c r="DK248" i="1" s="1"/>
  <c r="CU248" i="1"/>
  <c r="CM248" i="1"/>
  <c r="CK248" i="1"/>
  <c r="CJ248" i="1"/>
  <c r="CI248" i="1"/>
  <c r="BV248" i="1"/>
  <c r="BT248" i="1"/>
  <c r="BS248" i="1"/>
  <c r="DZ248" i="1" s="1"/>
  <c r="BR248" i="1"/>
  <c r="BP248" i="1"/>
  <c r="BJ248" i="1"/>
  <c r="BI248" i="1"/>
  <c r="BH248" i="1"/>
  <c r="BC248" i="1"/>
  <c r="Y248" i="1"/>
  <c r="AG248" i="1" s="1"/>
  <c r="X248" i="1"/>
  <c r="O248" i="1"/>
  <c r="M248" i="1"/>
  <c r="K248" i="1"/>
  <c r="AJ248" i="1" s="1"/>
  <c r="AK248" i="1" s="1"/>
  <c r="J248" i="1"/>
  <c r="AI248" i="1" s="1"/>
  <c r="H248" i="1"/>
  <c r="BQ248" i="1" s="1"/>
  <c r="G248" i="1"/>
  <c r="E248" i="1"/>
  <c r="BW248" i="1" s="1"/>
  <c r="CA248" i="1" s="1"/>
  <c r="D248" i="1"/>
  <c r="B248" i="1"/>
  <c r="DC247" i="1"/>
  <c r="DK247" i="1" s="1"/>
  <c r="DB247" i="1"/>
  <c r="CM247" i="1"/>
  <c r="CK247" i="1"/>
  <c r="CJ247" i="1"/>
  <c r="CI247" i="1"/>
  <c r="CA247" i="1"/>
  <c r="BZ247" i="1"/>
  <c r="DX247" i="1" s="1"/>
  <c r="BW247" i="1"/>
  <c r="DE247" i="1" s="1"/>
  <c r="DF247" i="1" s="1"/>
  <c r="DN247" i="1" s="1"/>
  <c r="BQ247" i="1"/>
  <c r="BP247" i="1"/>
  <c r="BJ247" i="1"/>
  <c r="BI247" i="1"/>
  <c r="BH247" i="1"/>
  <c r="BC247" i="1"/>
  <c r="AK247" i="1"/>
  <c r="AM247" i="1" s="1" a="1"/>
  <c r="AM247" i="1" s="1"/>
  <c r="AJ247" i="1"/>
  <c r="AI247" i="1"/>
  <c r="M247" i="1"/>
  <c r="X247" i="1" s="1"/>
  <c r="Y247" i="1" s="1"/>
  <c r="K247" i="1"/>
  <c r="J247" i="1"/>
  <c r="H247" i="1"/>
  <c r="G247" i="1"/>
  <c r="E247" i="1"/>
  <c r="D247" i="1"/>
  <c r="BV247" i="1" s="1"/>
  <c r="B247" i="1"/>
  <c r="O247" i="1" s="1"/>
  <c r="DZ246" i="1"/>
  <c r="DH246" i="1"/>
  <c r="DI246" i="1" s="1"/>
  <c r="CM246" i="1"/>
  <c r="CK246" i="1"/>
  <c r="CJ246" i="1"/>
  <c r="CI246" i="1"/>
  <c r="CA246" i="1"/>
  <c r="BW246" i="1"/>
  <c r="S246" i="1" s="1"/>
  <c r="R246" i="1" s="1" a="1"/>
  <c r="R246" i="1" s="1"/>
  <c r="BV246" i="1"/>
  <c r="BR246" i="1"/>
  <c r="BJ246" i="1"/>
  <c r="BI246" i="1"/>
  <c r="BH246" i="1"/>
  <c r="BC246" i="1"/>
  <c r="AM246" i="1" a="1"/>
  <c r="AM246" i="1" s="1"/>
  <c r="V246" i="1"/>
  <c r="AR246" i="1" s="1"/>
  <c r="AS246" i="1" s="1"/>
  <c r="AW246" i="1" s="1"/>
  <c r="U246" i="1"/>
  <c r="M246" i="1"/>
  <c r="X246" i="1" s="1"/>
  <c r="Y246" i="1" s="1"/>
  <c r="AG246" i="1" s="1"/>
  <c r="K246" i="1"/>
  <c r="AJ246" i="1" s="1"/>
  <c r="AK246" i="1" s="1"/>
  <c r="J246" i="1"/>
  <c r="AI246" i="1" s="1"/>
  <c r="H246" i="1"/>
  <c r="BQ246" i="1" s="1"/>
  <c r="G246" i="1"/>
  <c r="BP246" i="1" s="1"/>
  <c r="BS246" i="1" s="1"/>
  <c r="E246" i="1"/>
  <c r="D246" i="1"/>
  <c r="B246" i="1"/>
  <c r="O246" i="1" s="1"/>
  <c r="DW245" i="1"/>
  <c r="EC245" i="1" s="1"/>
  <c r="DS245" i="1"/>
  <c r="DR245" i="1"/>
  <c r="DQ245" i="1"/>
  <c r="DE245" i="1"/>
  <c r="DF245" i="1" s="1"/>
  <c r="DN245" i="1" s="1"/>
  <c r="DB245" i="1"/>
  <c r="CU245" i="1"/>
  <c r="CM245" i="1"/>
  <c r="CK245" i="1"/>
  <c r="CJ245" i="1"/>
  <c r="CI245" i="1"/>
  <c r="CA245" i="1"/>
  <c r="BZ245" i="1"/>
  <c r="DX245" i="1" s="1"/>
  <c r="EK245" i="1" s="1"/>
  <c r="BJ245" i="1"/>
  <c r="BI245" i="1"/>
  <c r="BH245" i="1"/>
  <c r="BC245" i="1"/>
  <c r="AM245" i="1" a="1"/>
  <c r="AM245" i="1" s="1"/>
  <c r="AJ245" i="1"/>
  <c r="AK245" i="1" s="1"/>
  <c r="X245" i="1"/>
  <c r="Y245" i="1" s="1"/>
  <c r="V245" i="1"/>
  <c r="AR245" i="1" s="1"/>
  <c r="AS245" i="1" s="1"/>
  <c r="AT245" i="1" s="1"/>
  <c r="Q245" i="1"/>
  <c r="M245" i="1"/>
  <c r="K245" i="1"/>
  <c r="J245" i="1"/>
  <c r="AI245" i="1" s="1"/>
  <c r="H245" i="1"/>
  <c r="BQ245" i="1" s="1"/>
  <c r="G245" i="1"/>
  <c r="BP245" i="1" s="1"/>
  <c r="E245" i="1"/>
  <c r="BW245" i="1" s="1"/>
  <c r="D245" i="1"/>
  <c r="BV245" i="1" s="1"/>
  <c r="B245" i="1"/>
  <c r="O245" i="1" s="1"/>
  <c r="U245" i="1" s="1"/>
  <c r="DX244" i="1"/>
  <c r="DS244" i="1"/>
  <c r="DB244" i="1"/>
  <c r="CM244" i="1"/>
  <c r="CK244" i="1"/>
  <c r="CJ244" i="1"/>
  <c r="CI244" i="1"/>
  <c r="BZ244" i="1"/>
  <c r="BX244" i="1"/>
  <c r="BW244" i="1"/>
  <c r="BV244" i="1"/>
  <c r="BP244" i="1"/>
  <c r="BJ244" i="1"/>
  <c r="BI244" i="1"/>
  <c r="BH244" i="1"/>
  <c r="BC244" i="1"/>
  <c r="AJ244" i="1"/>
  <c r="AK244" i="1" s="1"/>
  <c r="X244" i="1"/>
  <c r="Y244" i="1" s="1"/>
  <c r="Z244" i="1" s="1"/>
  <c r="AA244" i="1" s="1"/>
  <c r="M244" i="1"/>
  <c r="K244" i="1"/>
  <c r="J244" i="1"/>
  <c r="AI244" i="1" s="1"/>
  <c r="H244" i="1"/>
  <c r="BQ244" i="1" s="1"/>
  <c r="G244" i="1"/>
  <c r="E244" i="1"/>
  <c r="D244" i="1"/>
  <c r="B244" i="1"/>
  <c r="O244" i="1" s="1"/>
  <c r="DS243" i="1"/>
  <c r="DR243" i="1"/>
  <c r="DI243" i="1"/>
  <c r="DH243" i="1"/>
  <c r="DE243" i="1"/>
  <c r="DF243" i="1" s="1"/>
  <c r="DN243" i="1" s="1"/>
  <c r="CM243" i="1"/>
  <c r="CK243" i="1"/>
  <c r="CJ243" i="1"/>
  <c r="CI243" i="1"/>
  <c r="CA243" i="1"/>
  <c r="BZ243" i="1"/>
  <c r="DX243" i="1" s="1"/>
  <c r="EI243" i="1" s="1"/>
  <c r="BV243" i="1"/>
  <c r="BQ243" i="1"/>
  <c r="BJ243" i="1"/>
  <c r="BI243" i="1"/>
  <c r="BH243" i="1"/>
  <c r="BC243" i="1"/>
  <c r="U243" i="1"/>
  <c r="S243" i="1"/>
  <c r="R243" i="1" s="1" a="1"/>
  <c r="R243" i="1" s="1"/>
  <c r="P243" i="1"/>
  <c r="M243" i="1"/>
  <c r="X243" i="1" s="1"/>
  <c r="Y243" i="1" s="1"/>
  <c r="K243" i="1"/>
  <c r="AJ243" i="1" s="1"/>
  <c r="AK243" i="1" s="1"/>
  <c r="AY243" i="1" s="1"/>
  <c r="BD243" i="1" s="1"/>
  <c r="J243" i="1"/>
  <c r="AI243" i="1" s="1"/>
  <c r="H243" i="1"/>
  <c r="G243" i="1"/>
  <c r="BP243" i="1" s="1"/>
  <c r="BR243" i="1" s="1"/>
  <c r="E243" i="1"/>
  <c r="BW243" i="1" s="1"/>
  <c r="D243" i="1"/>
  <c r="B243" i="1"/>
  <c r="O243" i="1" s="1"/>
  <c r="V243" i="1" s="1"/>
  <c r="AR243" i="1" s="1"/>
  <c r="AS243" i="1" s="1"/>
  <c r="DU242" i="1"/>
  <c r="DR242" i="1"/>
  <c r="DQ242" i="1"/>
  <c r="DF242" i="1"/>
  <c r="DN242" i="1" s="1"/>
  <c r="DE242" i="1"/>
  <c r="DC242" i="1"/>
  <c r="DK242" i="1" s="1"/>
  <c r="CM242" i="1"/>
  <c r="CK242" i="1"/>
  <c r="CJ242" i="1"/>
  <c r="CI242" i="1"/>
  <c r="CA242" i="1"/>
  <c r="BQ242" i="1"/>
  <c r="BP242" i="1"/>
  <c r="BS242" i="1" s="1"/>
  <c r="DZ242" i="1" s="1"/>
  <c r="BJ242" i="1"/>
  <c r="BI242" i="1"/>
  <c r="BH242" i="1"/>
  <c r="BG242" i="1"/>
  <c r="BF242" i="1"/>
  <c r="BE242" i="1"/>
  <c r="BC242" i="1"/>
  <c r="AM242" i="1" a="1"/>
  <c r="AM242" i="1" s="1"/>
  <c r="AK242" i="1"/>
  <c r="AY242" i="1" s="1"/>
  <c r="BD242" i="1" s="1"/>
  <c r="AI242" i="1"/>
  <c r="X242" i="1"/>
  <c r="Y242" i="1" s="1"/>
  <c r="V242" i="1"/>
  <c r="AR242" i="1" s="1"/>
  <c r="AS242" i="1" s="1"/>
  <c r="AU242" i="1" s="1"/>
  <c r="M242" i="1"/>
  <c r="K242" i="1"/>
  <c r="AJ242" i="1" s="1"/>
  <c r="J242" i="1"/>
  <c r="H242" i="1"/>
  <c r="G242" i="1"/>
  <c r="E242" i="1"/>
  <c r="BW242" i="1" s="1"/>
  <c r="D242" i="1"/>
  <c r="BV242" i="1" s="1"/>
  <c r="B242" i="1"/>
  <c r="O242" i="1" s="1"/>
  <c r="U242" i="1" s="1"/>
  <c r="DW241" i="1"/>
  <c r="EC241" i="1" s="1"/>
  <c r="DU241" i="1"/>
  <c r="DS241" i="1"/>
  <c r="DE241" i="1"/>
  <c r="DF241" i="1" s="1"/>
  <c r="DN241" i="1" s="1"/>
  <c r="DC241" i="1"/>
  <c r="DK241" i="1" s="1"/>
  <c r="DL241" i="1" s="1"/>
  <c r="AN241" i="1" s="1" a="1"/>
  <c r="AN241" i="1" s="1"/>
  <c r="DB241" i="1"/>
  <c r="CM241" i="1"/>
  <c r="CK241" i="1"/>
  <c r="CJ241" i="1"/>
  <c r="CI241" i="1"/>
  <c r="BZ241" i="1"/>
  <c r="DX241" i="1" s="1"/>
  <c r="BX241" i="1"/>
  <c r="BY241" i="1" s="1"/>
  <c r="BW241" i="1"/>
  <c r="BV241" i="1"/>
  <c r="BP241" i="1"/>
  <c r="BJ241" i="1"/>
  <c r="BI241" i="1"/>
  <c r="BH241" i="1"/>
  <c r="BC241" i="1"/>
  <c r="AJ241" i="1"/>
  <c r="AK241" i="1" s="1"/>
  <c r="AI241" i="1"/>
  <c r="M241" i="1"/>
  <c r="X241" i="1" s="1"/>
  <c r="Y241" i="1" s="1"/>
  <c r="K241" i="1"/>
  <c r="J241" i="1"/>
  <c r="H241" i="1"/>
  <c r="BQ241" i="1" s="1"/>
  <c r="G241" i="1"/>
  <c r="E241" i="1"/>
  <c r="D241" i="1"/>
  <c r="B241" i="1"/>
  <c r="O241" i="1" s="1"/>
  <c r="DR240" i="1"/>
  <c r="DI240" i="1"/>
  <c r="DH240" i="1"/>
  <c r="CM240" i="1"/>
  <c r="CK240" i="1"/>
  <c r="CJ240" i="1"/>
  <c r="CI240" i="1"/>
  <c r="CA240" i="1"/>
  <c r="BZ240" i="1"/>
  <c r="DX240" i="1" s="1"/>
  <c r="EI240" i="1" s="1"/>
  <c r="BV240" i="1"/>
  <c r="BQ240" i="1"/>
  <c r="BJ240" i="1"/>
  <c r="BI240" i="1"/>
  <c r="BH240" i="1"/>
  <c r="BC240" i="1"/>
  <c r="Q240" i="1"/>
  <c r="M240" i="1"/>
  <c r="X240" i="1" s="1"/>
  <c r="Y240" i="1" s="1"/>
  <c r="K240" i="1"/>
  <c r="AJ240" i="1" s="1"/>
  <c r="AK240" i="1" s="1"/>
  <c r="AM240" i="1" s="1" a="1"/>
  <c r="AM240" i="1" s="1"/>
  <c r="J240" i="1"/>
  <c r="AI240" i="1" s="1"/>
  <c r="H240" i="1"/>
  <c r="G240" i="1"/>
  <c r="BP240" i="1" s="1"/>
  <c r="BR240" i="1" s="1"/>
  <c r="E240" i="1"/>
  <c r="BW240" i="1" s="1"/>
  <c r="D240" i="1"/>
  <c r="B240" i="1"/>
  <c r="O240" i="1" s="1"/>
  <c r="V240" i="1" s="1"/>
  <c r="AR240" i="1" s="1"/>
  <c r="AS240" i="1" s="1"/>
  <c r="DZ239" i="1"/>
  <c r="DU239" i="1"/>
  <c r="CM239" i="1"/>
  <c r="CK239" i="1"/>
  <c r="CJ239" i="1"/>
  <c r="CI239" i="1"/>
  <c r="BW239" i="1"/>
  <c r="DE239" i="1" s="1"/>
  <c r="DF239" i="1" s="1"/>
  <c r="DN239" i="1" s="1"/>
  <c r="BS239" i="1"/>
  <c r="BR239" i="1"/>
  <c r="BQ239" i="1"/>
  <c r="BP239" i="1"/>
  <c r="BJ239" i="1"/>
  <c r="BI239" i="1"/>
  <c r="BH239" i="1"/>
  <c r="BC239" i="1"/>
  <c r="AI239" i="1"/>
  <c r="X239" i="1"/>
  <c r="Y239" i="1" s="1"/>
  <c r="M239" i="1"/>
  <c r="K239" i="1"/>
  <c r="AJ239" i="1" s="1"/>
  <c r="AK239" i="1" s="1"/>
  <c r="J239" i="1"/>
  <c r="H239" i="1"/>
  <c r="G239" i="1"/>
  <c r="E239" i="1"/>
  <c r="D239" i="1"/>
  <c r="BV239" i="1" s="1"/>
  <c r="B239" i="1"/>
  <c r="O239" i="1" s="1"/>
  <c r="DW238" i="1"/>
  <c r="EC238" i="1" s="1"/>
  <c r="DU238" i="1"/>
  <c r="DS238" i="1"/>
  <c r="DR238" i="1"/>
  <c r="DK238" i="1"/>
  <c r="EB238" i="1" s="1"/>
  <c r="DH238" i="1"/>
  <c r="DI238" i="1" s="1"/>
  <c r="DC238" i="1"/>
  <c r="DB238" i="1"/>
  <c r="CM238" i="1"/>
  <c r="CK238" i="1"/>
  <c r="CJ238" i="1"/>
  <c r="CI238" i="1"/>
  <c r="BW238" i="1"/>
  <c r="BV238" i="1"/>
  <c r="BT238" i="1"/>
  <c r="ED238" i="1" s="1"/>
  <c r="BJ238" i="1"/>
  <c r="BI238" i="1"/>
  <c r="BH238" i="1"/>
  <c r="BC238" i="1"/>
  <c r="AJ238" i="1"/>
  <c r="AK238" i="1" s="1"/>
  <c r="AI238" i="1"/>
  <c r="AG238" i="1"/>
  <c r="U238" i="1"/>
  <c r="S238" i="1"/>
  <c r="R238" i="1" s="1" a="1"/>
  <c r="R238" i="1" s="1"/>
  <c r="O238" i="1"/>
  <c r="M238" i="1"/>
  <c r="X238" i="1" s="1"/>
  <c r="Y238" i="1" s="1"/>
  <c r="Z238" i="1" s="1"/>
  <c r="AE238" i="1" s="1"/>
  <c r="K238" i="1"/>
  <c r="J238" i="1"/>
  <c r="H238" i="1"/>
  <c r="BQ238" i="1" s="1"/>
  <c r="G238" i="1"/>
  <c r="BP238" i="1" s="1"/>
  <c r="BR238" i="1" s="1"/>
  <c r="E238" i="1"/>
  <c r="D238" i="1"/>
  <c r="B238" i="1"/>
  <c r="DQ237" i="1"/>
  <c r="CM237" i="1"/>
  <c r="CK237" i="1"/>
  <c r="CJ237" i="1"/>
  <c r="CI237" i="1"/>
  <c r="BJ237" i="1"/>
  <c r="BI237" i="1"/>
  <c r="BH237" i="1"/>
  <c r="BC237" i="1"/>
  <c r="X237" i="1"/>
  <c r="Y237" i="1" s="1"/>
  <c r="AG237" i="1" s="1"/>
  <c r="Q237" i="1"/>
  <c r="O237" i="1"/>
  <c r="CU237" i="1" s="1"/>
  <c r="M237" i="1"/>
  <c r="K237" i="1"/>
  <c r="AJ237" i="1" s="1"/>
  <c r="AK237" i="1" s="1"/>
  <c r="J237" i="1"/>
  <c r="AI237" i="1" s="1"/>
  <c r="H237" i="1"/>
  <c r="BQ237" i="1" s="1"/>
  <c r="G237" i="1"/>
  <c r="BP237" i="1" s="1"/>
  <c r="E237" i="1"/>
  <c r="BW237" i="1" s="1"/>
  <c r="D237" i="1"/>
  <c r="BV237" i="1" s="1"/>
  <c r="B237" i="1"/>
  <c r="DW236" i="1"/>
  <c r="EC236" i="1" s="1"/>
  <c r="DN236" i="1"/>
  <c r="DL236" i="1"/>
  <c r="AN236" i="1" s="1" a="1"/>
  <c r="AN236" i="1" s="1"/>
  <c r="DK236" i="1"/>
  <c r="DE236" i="1"/>
  <c r="DF236" i="1" s="1"/>
  <c r="DC236" i="1"/>
  <c r="CR236" i="1"/>
  <c r="CW236" i="1" s="1"/>
  <c r="CM236" i="1"/>
  <c r="CK236" i="1"/>
  <c r="CJ236" i="1"/>
  <c r="CI236" i="1"/>
  <c r="BY236" i="1"/>
  <c r="EE236" i="1" s="1"/>
  <c r="BX236" i="1"/>
  <c r="BV236" i="1"/>
  <c r="BR236" i="1"/>
  <c r="BQ236" i="1"/>
  <c r="BP236" i="1"/>
  <c r="BS236" i="1" s="1"/>
  <c r="DZ236" i="1" s="1"/>
  <c r="BJ236" i="1"/>
  <c r="BI236" i="1"/>
  <c r="BH236" i="1"/>
  <c r="BC236" i="1"/>
  <c r="AJ236" i="1"/>
  <c r="AK236" i="1" s="1"/>
  <c r="X236" i="1"/>
  <c r="Y236" i="1" s="1"/>
  <c r="M236" i="1"/>
  <c r="K236" i="1"/>
  <c r="J236" i="1"/>
  <c r="AI236" i="1" s="1"/>
  <c r="H236" i="1"/>
  <c r="G236" i="1"/>
  <c r="E236" i="1"/>
  <c r="BW236" i="1" s="1"/>
  <c r="DQ236" i="1" s="1"/>
  <c r="D236" i="1"/>
  <c r="B236" i="1"/>
  <c r="O236" i="1" s="1"/>
  <c r="CM235" i="1"/>
  <c r="CK235" i="1"/>
  <c r="CJ235" i="1"/>
  <c r="CI235" i="1"/>
  <c r="BV235" i="1"/>
  <c r="BJ235" i="1"/>
  <c r="BI235" i="1"/>
  <c r="BH235" i="1"/>
  <c r="BC235" i="1"/>
  <c r="AJ235" i="1"/>
  <c r="AK235" i="1" s="1"/>
  <c r="AY235" i="1" s="1"/>
  <c r="BD235" i="1" s="1"/>
  <c r="AI235" i="1"/>
  <c r="M235" i="1"/>
  <c r="X235" i="1" s="1"/>
  <c r="Y235" i="1" s="1"/>
  <c r="Z235" i="1" s="1"/>
  <c r="K235" i="1"/>
  <c r="J235" i="1"/>
  <c r="H235" i="1"/>
  <c r="BQ235" i="1" s="1"/>
  <c r="G235" i="1"/>
  <c r="BP235" i="1" s="1"/>
  <c r="BS235" i="1" s="1"/>
  <c r="DZ235" i="1" s="1"/>
  <c r="E235" i="1"/>
  <c r="BW235" i="1" s="1"/>
  <c r="D235" i="1"/>
  <c r="B235" i="1"/>
  <c r="O235" i="1" s="1"/>
  <c r="CU235" i="1" s="1"/>
  <c r="CM234" i="1"/>
  <c r="CK234" i="1"/>
  <c r="CJ234" i="1"/>
  <c r="CI234" i="1"/>
  <c r="BQ234" i="1"/>
  <c r="BJ234" i="1"/>
  <c r="BI234" i="1"/>
  <c r="BH234" i="1"/>
  <c r="BC234" i="1"/>
  <c r="AK234" i="1"/>
  <c r="AJ234" i="1"/>
  <c r="O234" i="1"/>
  <c r="U234" i="1" s="1"/>
  <c r="M234" i="1"/>
  <c r="X234" i="1" s="1"/>
  <c r="Y234" i="1" s="1"/>
  <c r="K234" i="1"/>
  <c r="J234" i="1"/>
  <c r="AI234" i="1" s="1"/>
  <c r="H234" i="1"/>
  <c r="G234" i="1"/>
  <c r="BP234" i="1" s="1"/>
  <c r="BS234" i="1" s="1"/>
  <c r="DZ234" i="1" s="1"/>
  <c r="E234" i="1"/>
  <c r="BW234" i="1" s="1"/>
  <c r="D234" i="1"/>
  <c r="BV234" i="1" s="1"/>
  <c r="B234" i="1"/>
  <c r="CM233" i="1"/>
  <c r="CK233" i="1"/>
  <c r="CJ233" i="1"/>
  <c r="CI233" i="1"/>
  <c r="BW233" i="1"/>
  <c r="BP233" i="1"/>
  <c r="BJ233" i="1"/>
  <c r="BI233" i="1"/>
  <c r="BH233" i="1"/>
  <c r="BC233" i="1"/>
  <c r="AI233" i="1"/>
  <c r="Y233" i="1"/>
  <c r="X233" i="1"/>
  <c r="M233" i="1"/>
  <c r="K233" i="1"/>
  <c r="AJ233" i="1" s="1"/>
  <c r="AK233" i="1" s="1"/>
  <c r="J233" i="1"/>
  <c r="H233" i="1"/>
  <c r="BQ233" i="1" s="1"/>
  <c r="G233" i="1"/>
  <c r="E233" i="1"/>
  <c r="D233" i="1"/>
  <c r="BV233" i="1" s="1"/>
  <c r="B233" i="1"/>
  <c r="O233" i="1" s="1"/>
  <c r="DE232" i="1"/>
  <c r="DF232" i="1" s="1"/>
  <c r="DN232" i="1" s="1"/>
  <c r="CM232" i="1"/>
  <c r="CK232" i="1"/>
  <c r="CJ232" i="1"/>
  <c r="CI232" i="1"/>
  <c r="BQ232" i="1"/>
  <c r="BJ232" i="1"/>
  <c r="BI232" i="1"/>
  <c r="BH232" i="1"/>
  <c r="BC232" i="1"/>
  <c r="AY232" i="1"/>
  <c r="BD232" i="1" s="1"/>
  <c r="AL232" i="1"/>
  <c r="AI232" i="1"/>
  <c r="M232" i="1"/>
  <c r="X232" i="1" s="1"/>
  <c r="Y232" i="1" s="1"/>
  <c r="K232" i="1"/>
  <c r="AJ232" i="1" s="1"/>
  <c r="AK232" i="1" s="1"/>
  <c r="J232" i="1"/>
  <c r="H232" i="1"/>
  <c r="G232" i="1"/>
  <c r="BP232" i="1" s="1"/>
  <c r="E232" i="1"/>
  <c r="BW232" i="1" s="1"/>
  <c r="D232" i="1"/>
  <c r="BV232" i="1" s="1"/>
  <c r="B232" i="1"/>
  <c r="O232" i="1" s="1"/>
  <c r="CU232" i="1" s="1"/>
  <c r="DZ231" i="1"/>
  <c r="CM231" i="1"/>
  <c r="CK231" i="1"/>
  <c r="CJ231" i="1"/>
  <c r="CI231" i="1"/>
  <c r="BZ231" i="1"/>
  <c r="DX231" i="1" s="1"/>
  <c r="BW231" i="1"/>
  <c r="DE231" i="1" s="1"/>
  <c r="DF231" i="1" s="1"/>
  <c r="DN231" i="1" s="1"/>
  <c r="BR231" i="1"/>
  <c r="BQ231" i="1"/>
  <c r="BP231" i="1"/>
  <c r="BS231" i="1" s="1"/>
  <c r="BJ231" i="1"/>
  <c r="BI231" i="1"/>
  <c r="BH231" i="1"/>
  <c r="BC231" i="1"/>
  <c r="AI231" i="1"/>
  <c r="M231" i="1"/>
  <c r="X231" i="1" s="1"/>
  <c r="Y231" i="1" s="1"/>
  <c r="K231" i="1"/>
  <c r="AJ231" i="1" s="1"/>
  <c r="AK231" i="1" s="1"/>
  <c r="J231" i="1"/>
  <c r="H231" i="1"/>
  <c r="G231" i="1"/>
  <c r="E231" i="1"/>
  <c r="D231" i="1"/>
  <c r="BV231" i="1" s="1"/>
  <c r="B231" i="1"/>
  <c r="O231" i="1" s="1"/>
  <c r="P231" i="1" s="1"/>
  <c r="DW230" i="1"/>
  <c r="EC230" i="1" s="1"/>
  <c r="DU230" i="1"/>
  <c r="DR230" i="1"/>
  <c r="DI230" i="1"/>
  <c r="DH230" i="1"/>
  <c r="DB230" i="1"/>
  <c r="CM230" i="1"/>
  <c r="CK230" i="1"/>
  <c r="CJ230" i="1"/>
  <c r="CI230" i="1"/>
  <c r="BW230" i="1"/>
  <c r="BV230" i="1"/>
  <c r="BP230" i="1"/>
  <c r="BJ230" i="1"/>
  <c r="BI230" i="1"/>
  <c r="BH230" i="1"/>
  <c r="BC230" i="1"/>
  <c r="AJ230" i="1"/>
  <c r="AK230" i="1" s="1"/>
  <c r="AI230" i="1"/>
  <c r="U230" i="1"/>
  <c r="S230" i="1"/>
  <c r="R230" i="1" s="1" a="1"/>
  <c r="R230" i="1" s="1"/>
  <c r="M230" i="1"/>
  <c r="X230" i="1" s="1"/>
  <c r="Y230" i="1" s="1"/>
  <c r="K230" i="1"/>
  <c r="J230" i="1"/>
  <c r="H230" i="1"/>
  <c r="BQ230" i="1" s="1"/>
  <c r="G230" i="1"/>
  <c r="E230" i="1"/>
  <c r="D230" i="1"/>
  <c r="B230" i="1"/>
  <c r="O230" i="1" s="1"/>
  <c r="CU229" i="1"/>
  <c r="CM229" i="1"/>
  <c r="CK229" i="1"/>
  <c r="CJ229" i="1"/>
  <c r="CI229" i="1"/>
  <c r="BQ229" i="1"/>
  <c r="BP229" i="1"/>
  <c r="BJ229" i="1"/>
  <c r="BI229" i="1"/>
  <c r="BH229" i="1"/>
  <c r="BC229" i="1"/>
  <c r="AK229" i="1"/>
  <c r="X229" i="1"/>
  <c r="Y229" i="1" s="1"/>
  <c r="Q229" i="1"/>
  <c r="M229" i="1"/>
  <c r="K229" i="1"/>
  <c r="AJ229" i="1" s="1"/>
  <c r="J229" i="1"/>
  <c r="AI229" i="1" s="1"/>
  <c r="H229" i="1"/>
  <c r="G229" i="1"/>
  <c r="E229" i="1"/>
  <c r="BW229" i="1" s="1"/>
  <c r="D229" i="1"/>
  <c r="BV229" i="1" s="1"/>
  <c r="B229" i="1"/>
  <c r="O229" i="1" s="1"/>
  <c r="CM228" i="1"/>
  <c r="CK228" i="1"/>
  <c r="CJ228" i="1"/>
  <c r="CI228" i="1"/>
  <c r="BW228" i="1"/>
  <c r="BV228" i="1"/>
  <c r="BQ228" i="1"/>
  <c r="BP228" i="1"/>
  <c r="BJ228" i="1"/>
  <c r="BI228" i="1"/>
  <c r="BH228" i="1"/>
  <c r="BC228" i="1"/>
  <c r="AJ228" i="1"/>
  <c r="AK228" i="1" s="1"/>
  <c r="M228" i="1"/>
  <c r="X228" i="1" s="1"/>
  <c r="Y228" i="1" s="1"/>
  <c r="K228" i="1"/>
  <c r="J228" i="1"/>
  <c r="AI228" i="1" s="1"/>
  <c r="H228" i="1"/>
  <c r="G228" i="1"/>
  <c r="E228" i="1"/>
  <c r="D228" i="1"/>
  <c r="B228" i="1"/>
  <c r="O228" i="1" s="1"/>
  <c r="CM227" i="1"/>
  <c r="CK227" i="1"/>
  <c r="CJ227" i="1"/>
  <c r="CI227" i="1"/>
  <c r="BV227" i="1"/>
  <c r="BJ227" i="1"/>
  <c r="BI227" i="1"/>
  <c r="BH227" i="1"/>
  <c r="BC227" i="1"/>
  <c r="AK227" i="1"/>
  <c r="AI227" i="1"/>
  <c r="M227" i="1"/>
  <c r="X227" i="1" s="1"/>
  <c r="Y227" i="1" s="1"/>
  <c r="Z227" i="1" s="1"/>
  <c r="K227" i="1"/>
  <c r="AJ227" i="1" s="1"/>
  <c r="J227" i="1"/>
  <c r="H227" i="1"/>
  <c r="BQ227" i="1" s="1"/>
  <c r="G227" i="1"/>
  <c r="BP227" i="1" s="1"/>
  <c r="BR227" i="1" s="1"/>
  <c r="E227" i="1"/>
  <c r="BW227" i="1" s="1"/>
  <c r="D227" i="1"/>
  <c r="B227" i="1"/>
  <c r="O227" i="1" s="1"/>
  <c r="U227" i="1" s="1"/>
  <c r="CM226" i="1"/>
  <c r="CK226" i="1"/>
  <c r="CJ226" i="1"/>
  <c r="CI226" i="1"/>
  <c r="BJ226" i="1"/>
  <c r="BI226" i="1"/>
  <c r="BH226" i="1"/>
  <c r="BC226" i="1"/>
  <c r="AY226" i="1"/>
  <c r="BD226" i="1" s="1"/>
  <c r="AM226" i="1"/>
  <c r="AM226" i="1" a="1"/>
  <c r="AK226" i="1"/>
  <c r="AJ226" i="1"/>
  <c r="Y226" i="1"/>
  <c r="X226" i="1"/>
  <c r="V226" i="1"/>
  <c r="AR226" i="1" s="1"/>
  <c r="AS226" i="1" s="1"/>
  <c r="M226" i="1"/>
  <c r="K226" i="1"/>
  <c r="J226" i="1"/>
  <c r="AI226" i="1" s="1"/>
  <c r="H226" i="1"/>
  <c r="BQ226" i="1" s="1"/>
  <c r="G226" i="1"/>
  <c r="BP226" i="1" s="1"/>
  <c r="BR226" i="1" s="1"/>
  <c r="E226" i="1"/>
  <c r="BW226" i="1" s="1"/>
  <c r="BX226" i="1" s="1"/>
  <c r="D226" i="1"/>
  <c r="BV226" i="1" s="1"/>
  <c r="B226" i="1"/>
  <c r="O226" i="1" s="1"/>
  <c r="CM225" i="1"/>
  <c r="CK225" i="1"/>
  <c r="CJ225" i="1"/>
  <c r="CI225" i="1"/>
  <c r="BV225" i="1"/>
  <c r="BQ225" i="1"/>
  <c r="BP225" i="1"/>
  <c r="BJ225" i="1"/>
  <c r="BI225" i="1"/>
  <c r="BH225" i="1"/>
  <c r="BC225" i="1"/>
  <c r="AJ225" i="1"/>
  <c r="AK225" i="1" s="1"/>
  <c r="AI225" i="1"/>
  <c r="Y225" i="1"/>
  <c r="Z225" i="1" s="1"/>
  <c r="X225" i="1"/>
  <c r="U225" i="1"/>
  <c r="Q225" i="1"/>
  <c r="P225" i="1"/>
  <c r="O225" i="1"/>
  <c r="M225" i="1"/>
  <c r="K225" i="1"/>
  <c r="J225" i="1"/>
  <c r="H225" i="1"/>
  <c r="G225" i="1"/>
  <c r="E225" i="1"/>
  <c r="BW225" i="1" s="1"/>
  <c r="S225" i="1" s="1"/>
  <c r="R225" i="1" s="1" a="1"/>
  <c r="R225" i="1" s="1"/>
  <c r="D225" i="1"/>
  <c r="B225" i="1"/>
  <c r="DW224" i="1"/>
  <c r="EC224" i="1" s="1"/>
  <c r="CU224" i="1"/>
  <c r="CM224" i="1"/>
  <c r="CK224" i="1"/>
  <c r="CJ224" i="1"/>
  <c r="CI224" i="1"/>
  <c r="BZ224" i="1"/>
  <c r="DX224" i="1" s="1"/>
  <c r="EK224" i="1" s="1"/>
  <c r="BV224" i="1"/>
  <c r="BJ224" i="1"/>
  <c r="BI224" i="1"/>
  <c r="BH224" i="1"/>
  <c r="BC224" i="1"/>
  <c r="AM224" i="1" a="1"/>
  <c r="AM224" i="1" s="1"/>
  <c r="AI224" i="1"/>
  <c r="V224" i="1"/>
  <c r="AR224" i="1" s="1"/>
  <c r="AS224" i="1" s="1"/>
  <c r="U224" i="1"/>
  <c r="M224" i="1"/>
  <c r="X224" i="1" s="1"/>
  <c r="Y224" i="1" s="1"/>
  <c r="Z224" i="1" s="1"/>
  <c r="AA224" i="1" s="1"/>
  <c r="K224" i="1"/>
  <c r="AJ224" i="1" s="1"/>
  <c r="AK224" i="1" s="1"/>
  <c r="AL224" i="1" s="1"/>
  <c r="J224" i="1"/>
  <c r="H224" i="1"/>
  <c r="BQ224" i="1" s="1"/>
  <c r="G224" i="1"/>
  <c r="BP224" i="1" s="1"/>
  <c r="BR224" i="1" s="1"/>
  <c r="E224" i="1"/>
  <c r="BW224" i="1" s="1"/>
  <c r="D224" i="1"/>
  <c r="B224" i="1"/>
  <c r="O224" i="1" s="1"/>
  <c r="Q224" i="1" s="1"/>
  <c r="DW223" i="1"/>
  <c r="EC223" i="1" s="1"/>
  <c r="DU223" i="1"/>
  <c r="CU223" i="1"/>
  <c r="CM223" i="1"/>
  <c r="CK223" i="1"/>
  <c r="CJ223" i="1"/>
  <c r="CI223" i="1"/>
  <c r="BS223" i="1"/>
  <c r="DZ223" i="1" s="1"/>
  <c r="BJ223" i="1"/>
  <c r="BI223" i="1"/>
  <c r="BH223" i="1"/>
  <c r="BC223" i="1"/>
  <c r="AI223" i="1"/>
  <c r="X223" i="1"/>
  <c r="Y223" i="1" s="1"/>
  <c r="O223" i="1"/>
  <c r="U223" i="1" s="1"/>
  <c r="M223" i="1"/>
  <c r="K223" i="1"/>
  <c r="AJ223" i="1" s="1"/>
  <c r="AK223" i="1" s="1"/>
  <c r="AM223" i="1" s="1" a="1"/>
  <c r="AM223" i="1" s="1"/>
  <c r="J223" i="1"/>
  <c r="H223" i="1"/>
  <c r="BQ223" i="1" s="1"/>
  <c r="G223" i="1"/>
  <c r="BP223" i="1" s="1"/>
  <c r="BR223" i="1" s="1"/>
  <c r="E223" i="1"/>
  <c r="BW223" i="1" s="1"/>
  <c r="BX223" i="1" s="1"/>
  <c r="D223" i="1"/>
  <c r="BV223" i="1" s="1"/>
  <c r="B223" i="1"/>
  <c r="DU222" i="1"/>
  <c r="DS222" i="1"/>
  <c r="DR222" i="1"/>
  <c r="DI222" i="1"/>
  <c r="DH222" i="1"/>
  <c r="DE222" i="1"/>
  <c r="DF222" i="1" s="1"/>
  <c r="DN222" i="1" s="1"/>
  <c r="DB222" i="1"/>
  <c r="CU222" i="1"/>
  <c r="CM222" i="1"/>
  <c r="CK222" i="1"/>
  <c r="CJ222" i="1"/>
  <c r="CI222" i="1"/>
  <c r="BZ222" i="1"/>
  <c r="DX222" i="1" s="1"/>
  <c r="EI222" i="1" s="1"/>
  <c r="BY222" i="1"/>
  <c r="EE222" i="1" s="1"/>
  <c r="BX222" i="1"/>
  <c r="CR222" i="1" s="1"/>
  <c r="BW222" i="1"/>
  <c r="BV222" i="1"/>
  <c r="BQ222" i="1"/>
  <c r="BJ222" i="1"/>
  <c r="BI222" i="1"/>
  <c r="BH222" i="1"/>
  <c r="BC222" i="1"/>
  <c r="AJ222" i="1"/>
  <c r="AK222" i="1" s="1"/>
  <c r="X222" i="1"/>
  <c r="Y222" i="1" s="1"/>
  <c r="Z222" i="1" s="1"/>
  <c r="AE222" i="1" s="1"/>
  <c r="V222" i="1"/>
  <c r="AR222" i="1" s="1"/>
  <c r="AS222" i="1" s="1"/>
  <c r="U222" i="1"/>
  <c r="S222" i="1"/>
  <c r="R222" i="1" s="1" a="1"/>
  <c r="R222" i="1" s="1"/>
  <c r="M222" i="1"/>
  <c r="K222" i="1"/>
  <c r="J222" i="1"/>
  <c r="AI222" i="1" s="1"/>
  <c r="H222" i="1"/>
  <c r="G222" i="1"/>
  <c r="BP222" i="1" s="1"/>
  <c r="E222" i="1"/>
  <c r="D222" i="1"/>
  <c r="B222" i="1"/>
  <c r="O222" i="1" s="1"/>
  <c r="DS221" i="1"/>
  <c r="DR221" i="1"/>
  <c r="DQ221" i="1"/>
  <c r="DC221" i="1"/>
  <c r="DK221" i="1" s="1"/>
  <c r="DL221" i="1" s="1"/>
  <c r="CM221" i="1"/>
  <c r="CK221" i="1"/>
  <c r="CJ221" i="1"/>
  <c r="CI221" i="1"/>
  <c r="CA221" i="1"/>
  <c r="BJ221" i="1"/>
  <c r="BI221" i="1"/>
  <c r="BH221" i="1"/>
  <c r="BC221" i="1"/>
  <c r="AN221" i="1" a="1"/>
  <c r="AN221" i="1" s="1"/>
  <c r="Y221" i="1"/>
  <c r="AG221" i="1" s="1"/>
  <c r="X221" i="1"/>
  <c r="Q221" i="1"/>
  <c r="O221" i="1"/>
  <c r="CU221" i="1" s="1"/>
  <c r="M221" i="1"/>
  <c r="K221" i="1"/>
  <c r="AJ221" i="1" s="1"/>
  <c r="AK221" i="1" s="1"/>
  <c r="J221" i="1"/>
  <c r="AI221" i="1" s="1"/>
  <c r="H221" i="1"/>
  <c r="BQ221" i="1" s="1"/>
  <c r="G221" i="1"/>
  <c r="BP221" i="1" s="1"/>
  <c r="E221" i="1"/>
  <c r="BW221" i="1" s="1"/>
  <c r="D221" i="1"/>
  <c r="BV221" i="1" s="1"/>
  <c r="B221" i="1"/>
  <c r="DX220" i="1"/>
  <c r="DW220" i="1"/>
  <c r="EC220" i="1" s="1"/>
  <c r="DN220" i="1"/>
  <c r="DF220" i="1"/>
  <c r="DE220" i="1"/>
  <c r="DB220" i="1"/>
  <c r="CR220" i="1"/>
  <c r="DO220" i="1" s="1" a="1"/>
  <c r="DO220" i="1" s="1"/>
  <c r="DY220" i="1" s="1"/>
  <c r="CM220" i="1"/>
  <c r="CK220" i="1"/>
  <c r="CJ220" i="1"/>
  <c r="CI220" i="1"/>
  <c r="CA220" i="1"/>
  <c r="BZ220" i="1"/>
  <c r="BY220" i="1"/>
  <c r="EE220" i="1" s="1"/>
  <c r="BX220" i="1"/>
  <c r="BW220" i="1"/>
  <c r="BQ220" i="1"/>
  <c r="BP220" i="1"/>
  <c r="BJ220" i="1"/>
  <c r="BI220" i="1"/>
  <c r="BH220" i="1"/>
  <c r="BC220" i="1"/>
  <c r="AJ220" i="1"/>
  <c r="AK220" i="1" s="1"/>
  <c r="AI220" i="1"/>
  <c r="S220" i="1"/>
  <c r="R220" i="1" s="1" a="1"/>
  <c r="R220" i="1" s="1"/>
  <c r="O220" i="1"/>
  <c r="M220" i="1"/>
  <c r="X220" i="1" s="1"/>
  <c r="Y220" i="1" s="1"/>
  <c r="K220" i="1"/>
  <c r="J220" i="1"/>
  <c r="H220" i="1"/>
  <c r="G220" i="1"/>
  <c r="E220" i="1"/>
  <c r="D220" i="1"/>
  <c r="BV220" i="1" s="1"/>
  <c r="B220" i="1"/>
  <c r="DZ219" i="1"/>
  <c r="CM219" i="1"/>
  <c r="CK219" i="1"/>
  <c r="CJ219" i="1"/>
  <c r="CI219" i="1"/>
  <c r="BV219" i="1"/>
  <c r="BR219" i="1"/>
  <c r="BJ219" i="1"/>
  <c r="BI219" i="1"/>
  <c r="BH219" i="1"/>
  <c r="BC219" i="1"/>
  <c r="AY219" i="1"/>
  <c r="BD219" i="1" s="1"/>
  <c r="AM219" i="1" a="1"/>
  <c r="AM219" i="1" s="1"/>
  <c r="AI219" i="1"/>
  <c r="M219" i="1"/>
  <c r="X219" i="1" s="1"/>
  <c r="Y219" i="1" s="1"/>
  <c r="Z219" i="1" s="1"/>
  <c r="K219" i="1"/>
  <c r="AJ219" i="1" s="1"/>
  <c r="AK219" i="1" s="1"/>
  <c r="J219" i="1"/>
  <c r="H219" i="1"/>
  <c r="BQ219" i="1" s="1"/>
  <c r="G219" i="1"/>
  <c r="BP219" i="1" s="1"/>
  <c r="BS219" i="1" s="1"/>
  <c r="E219" i="1"/>
  <c r="BW219" i="1" s="1"/>
  <c r="D219" i="1"/>
  <c r="B219" i="1"/>
  <c r="O219" i="1" s="1"/>
  <c r="V219" i="1" s="1"/>
  <c r="AR219" i="1" s="1"/>
  <c r="AS219" i="1" s="1"/>
  <c r="DR218" i="1"/>
  <c r="CU218" i="1"/>
  <c r="CM218" i="1"/>
  <c r="CK218" i="1"/>
  <c r="CJ218" i="1"/>
  <c r="CI218" i="1"/>
  <c r="CA218" i="1"/>
  <c r="BZ218" i="1"/>
  <c r="DX218" i="1" s="1"/>
  <c r="EK218" i="1" s="1"/>
  <c r="BJ218" i="1"/>
  <c r="BI218" i="1"/>
  <c r="BH218" i="1"/>
  <c r="BD218" i="1"/>
  <c r="BE218" i="1" s="1"/>
  <c r="BC218" i="1"/>
  <c r="AM218" i="1" a="1"/>
  <c r="AM218" i="1" s="1"/>
  <c r="AL218" i="1"/>
  <c r="AJ218" i="1"/>
  <c r="AK218" i="1" s="1"/>
  <c r="AY218" i="1" s="1"/>
  <c r="X218" i="1"/>
  <c r="Y218" i="1" s="1"/>
  <c r="V218" i="1"/>
  <c r="AR218" i="1" s="1"/>
  <c r="AS218" i="1" s="1"/>
  <c r="Q218" i="1"/>
  <c r="M218" i="1"/>
  <c r="K218" i="1"/>
  <c r="J218" i="1"/>
  <c r="AI218" i="1" s="1"/>
  <c r="H218" i="1"/>
  <c r="BQ218" i="1" s="1"/>
  <c r="G218" i="1"/>
  <c r="BP218" i="1" s="1"/>
  <c r="E218" i="1"/>
  <c r="BW218" i="1" s="1"/>
  <c r="D218" i="1"/>
  <c r="BV218" i="1" s="1"/>
  <c r="B218" i="1"/>
  <c r="O218" i="1" s="1"/>
  <c r="U218" i="1" s="1"/>
  <c r="CM217" i="1"/>
  <c r="CK217" i="1"/>
  <c r="CJ217" i="1"/>
  <c r="CI217" i="1"/>
  <c r="BX217" i="1"/>
  <c r="BW217" i="1"/>
  <c r="BV217" i="1"/>
  <c r="BP217" i="1"/>
  <c r="BJ217" i="1"/>
  <c r="BI217" i="1"/>
  <c r="BH217" i="1"/>
  <c r="BC217" i="1"/>
  <c r="AI217" i="1"/>
  <c r="X217" i="1"/>
  <c r="Y217" i="1" s="1"/>
  <c r="Z217" i="1" s="1"/>
  <c r="AA217" i="1" s="1"/>
  <c r="M217" i="1"/>
  <c r="K217" i="1"/>
  <c r="AJ217" i="1" s="1"/>
  <c r="AK217" i="1" s="1"/>
  <c r="J217" i="1"/>
  <c r="H217" i="1"/>
  <c r="BQ217" i="1" s="1"/>
  <c r="G217" i="1"/>
  <c r="E217" i="1"/>
  <c r="D217" i="1"/>
  <c r="B217" i="1"/>
  <c r="O217" i="1" s="1"/>
  <c r="DR216" i="1"/>
  <c r="DI216" i="1"/>
  <c r="DH216" i="1"/>
  <c r="DF216" i="1"/>
  <c r="DN216" i="1" s="1"/>
  <c r="DE216" i="1"/>
  <c r="CM216" i="1"/>
  <c r="CK216" i="1"/>
  <c r="CJ216" i="1"/>
  <c r="CI216" i="1"/>
  <c r="BV216" i="1"/>
  <c r="BJ216" i="1"/>
  <c r="BI216" i="1"/>
  <c r="BH216" i="1"/>
  <c r="BC216" i="1"/>
  <c r="AM216" i="1" a="1"/>
  <c r="AM216" i="1" s="1"/>
  <c r="Y216" i="1"/>
  <c r="Z216" i="1" s="1"/>
  <c r="AE216" i="1" s="1"/>
  <c r="U216" i="1"/>
  <c r="S216" i="1"/>
  <c r="R216" i="1" s="1" a="1"/>
  <c r="R216" i="1" s="1"/>
  <c r="Q216" i="1"/>
  <c r="M216" i="1"/>
  <c r="X216" i="1" s="1"/>
  <c r="K216" i="1"/>
  <c r="AJ216" i="1" s="1"/>
  <c r="AK216" i="1" s="1"/>
  <c r="AL216" i="1" s="1"/>
  <c r="J216" i="1"/>
  <c r="AI216" i="1" s="1"/>
  <c r="H216" i="1"/>
  <c r="BQ216" i="1" s="1"/>
  <c r="G216" i="1"/>
  <c r="BP216" i="1" s="1"/>
  <c r="BR216" i="1" s="1"/>
  <c r="E216" i="1"/>
  <c r="BW216" i="1" s="1"/>
  <c r="DS216" i="1" s="1"/>
  <c r="D216" i="1"/>
  <c r="B216" i="1"/>
  <c r="O216" i="1" s="1"/>
  <c r="V216" i="1" s="1"/>
  <c r="AR216" i="1" s="1"/>
  <c r="AS216" i="1" s="1"/>
  <c r="CM215" i="1"/>
  <c r="CK215" i="1"/>
  <c r="CJ215" i="1"/>
  <c r="CI215" i="1"/>
  <c r="BQ215" i="1"/>
  <c r="BP215" i="1"/>
  <c r="BS215" i="1" s="1"/>
  <c r="DZ215" i="1" s="1"/>
  <c r="BJ215" i="1"/>
  <c r="BI215" i="1"/>
  <c r="BH215" i="1"/>
  <c r="BF215" i="1"/>
  <c r="BE215" i="1"/>
  <c r="BC215" i="1"/>
  <c r="AM215" i="1" a="1"/>
  <c r="AM215" i="1" s="1"/>
  <c r="AL215" i="1"/>
  <c r="AK215" i="1"/>
  <c r="AY215" i="1" s="1"/>
  <c r="BD215" i="1" s="1"/>
  <c r="BG215" i="1" s="1"/>
  <c r="AI215" i="1"/>
  <c r="X215" i="1"/>
  <c r="Y215" i="1" s="1"/>
  <c r="V215" i="1"/>
  <c r="AR215" i="1" s="1"/>
  <c r="AS215" i="1" s="1"/>
  <c r="U215" i="1"/>
  <c r="Q215" i="1"/>
  <c r="P215" i="1"/>
  <c r="O215" i="1"/>
  <c r="CU215" i="1" s="1"/>
  <c r="M215" i="1"/>
  <c r="K215" i="1"/>
  <c r="AJ215" i="1" s="1"/>
  <c r="J215" i="1"/>
  <c r="H215" i="1"/>
  <c r="G215" i="1"/>
  <c r="E215" i="1"/>
  <c r="BW215" i="1" s="1"/>
  <c r="D215" i="1"/>
  <c r="BV215" i="1" s="1"/>
  <c r="B215" i="1"/>
  <c r="DS214" i="1"/>
  <c r="DR214" i="1"/>
  <c r="CU214" i="1"/>
  <c r="CM214" i="1"/>
  <c r="CK214" i="1"/>
  <c r="CJ214" i="1"/>
  <c r="CI214" i="1"/>
  <c r="BY214" i="1"/>
  <c r="EE214" i="1" s="1"/>
  <c r="BX214" i="1"/>
  <c r="BW214" i="1"/>
  <c r="BV214" i="1"/>
  <c r="BJ214" i="1"/>
  <c r="BI214" i="1"/>
  <c r="BH214" i="1"/>
  <c r="BC214" i="1"/>
  <c r="AI214" i="1"/>
  <c r="V214" i="1"/>
  <c r="AR214" i="1" s="1"/>
  <c r="AS214" i="1" s="1"/>
  <c r="AT214" i="1" s="1"/>
  <c r="O214" i="1"/>
  <c r="M214" i="1"/>
  <c r="X214" i="1" s="1"/>
  <c r="Y214" i="1" s="1"/>
  <c r="Z214" i="1" s="1"/>
  <c r="AE214" i="1" s="1"/>
  <c r="K214" i="1"/>
  <c r="AJ214" i="1" s="1"/>
  <c r="AK214" i="1" s="1"/>
  <c r="J214" i="1"/>
  <c r="H214" i="1"/>
  <c r="BQ214" i="1" s="1"/>
  <c r="G214" i="1"/>
  <c r="BP214" i="1" s="1"/>
  <c r="BR214" i="1" s="1"/>
  <c r="E214" i="1"/>
  <c r="D214" i="1"/>
  <c r="B214" i="1"/>
  <c r="DR213" i="1"/>
  <c r="DI213" i="1"/>
  <c r="DH213" i="1"/>
  <c r="DE213" i="1"/>
  <c r="DF213" i="1" s="1"/>
  <c r="DN213" i="1" s="1"/>
  <c r="DC213" i="1"/>
  <c r="DK213" i="1" s="1"/>
  <c r="CM213" i="1"/>
  <c r="CK213" i="1"/>
  <c r="CJ213" i="1"/>
  <c r="CI213" i="1"/>
  <c r="BJ213" i="1"/>
  <c r="BI213" i="1"/>
  <c r="BH213" i="1"/>
  <c r="BC213" i="1"/>
  <c r="X213" i="1"/>
  <c r="Y213" i="1" s="1"/>
  <c r="AG213" i="1" s="1"/>
  <c r="S213" i="1"/>
  <c r="R213" i="1" s="1" a="1"/>
  <c r="R213" i="1" s="1"/>
  <c r="M213" i="1"/>
  <c r="K213" i="1"/>
  <c r="AJ213" i="1" s="1"/>
  <c r="AK213" i="1" s="1"/>
  <c r="J213" i="1"/>
  <c r="AI213" i="1" s="1"/>
  <c r="H213" i="1"/>
  <c r="BQ213" i="1" s="1"/>
  <c r="G213" i="1"/>
  <c r="BP213" i="1" s="1"/>
  <c r="E213" i="1"/>
  <c r="BW213" i="1" s="1"/>
  <c r="DS213" i="1" s="1"/>
  <c r="D213" i="1"/>
  <c r="BV213" i="1" s="1"/>
  <c r="B213" i="1"/>
  <c r="O213" i="1" s="1"/>
  <c r="DW212" i="1"/>
  <c r="EC212" i="1" s="1"/>
  <c r="DQ212" i="1"/>
  <c r="DC212" i="1"/>
  <c r="DK212" i="1" s="1"/>
  <c r="CM212" i="1"/>
  <c r="CK212" i="1"/>
  <c r="CJ212" i="1"/>
  <c r="CI212" i="1"/>
  <c r="BZ212" i="1"/>
  <c r="DX212" i="1" s="1"/>
  <c r="BQ212" i="1"/>
  <c r="BP212" i="1"/>
  <c r="BS212" i="1" s="1"/>
  <c r="DZ212" i="1" s="1"/>
  <c r="BJ212" i="1"/>
  <c r="BI212" i="1"/>
  <c r="BH212" i="1"/>
  <c r="BC212" i="1"/>
  <c r="AY212" i="1"/>
  <c r="BD212" i="1" s="1"/>
  <c r="AL212" i="1"/>
  <c r="AK212" i="1"/>
  <c r="AM212" i="1" s="1" a="1"/>
  <c r="AM212" i="1" s="1"/>
  <c r="AJ212" i="1"/>
  <c r="V212" i="1"/>
  <c r="AR212" i="1" s="1"/>
  <c r="AS212" i="1" s="1"/>
  <c r="U212" i="1"/>
  <c r="S212" i="1"/>
  <c r="R212" i="1" s="1" a="1"/>
  <c r="R212" i="1" s="1"/>
  <c r="P212" i="1"/>
  <c r="O212" i="1"/>
  <c r="M212" i="1"/>
  <c r="X212" i="1" s="1"/>
  <c r="Y212" i="1" s="1"/>
  <c r="K212" i="1"/>
  <c r="J212" i="1"/>
  <c r="AI212" i="1" s="1"/>
  <c r="H212" i="1"/>
  <c r="G212" i="1"/>
  <c r="E212" i="1"/>
  <c r="BW212" i="1" s="1"/>
  <c r="D212" i="1"/>
  <c r="BV212" i="1" s="1"/>
  <c r="B212" i="1"/>
  <c r="DW211" i="1"/>
  <c r="EC211" i="1" s="1"/>
  <c r="DR211" i="1"/>
  <c r="DQ211" i="1"/>
  <c r="CU211" i="1"/>
  <c r="CM211" i="1"/>
  <c r="CK211" i="1"/>
  <c r="CJ211" i="1"/>
  <c r="CI211" i="1"/>
  <c r="CA211" i="1"/>
  <c r="BX211" i="1"/>
  <c r="BW211" i="1"/>
  <c r="BV211" i="1"/>
  <c r="BJ211" i="1"/>
  <c r="BI211" i="1"/>
  <c r="BH211" i="1"/>
  <c r="BC211" i="1"/>
  <c r="AI211" i="1"/>
  <c r="M211" i="1"/>
  <c r="X211" i="1" s="1"/>
  <c r="Y211" i="1" s="1"/>
  <c r="AG211" i="1" s="1"/>
  <c r="K211" i="1"/>
  <c r="AJ211" i="1" s="1"/>
  <c r="AK211" i="1" s="1"/>
  <c r="J211" i="1"/>
  <c r="H211" i="1"/>
  <c r="BQ211" i="1" s="1"/>
  <c r="G211" i="1"/>
  <c r="BP211" i="1" s="1"/>
  <c r="BS211" i="1" s="1"/>
  <c r="DZ211" i="1" s="1"/>
  <c r="E211" i="1"/>
  <c r="D211" i="1"/>
  <c r="B211" i="1"/>
  <c r="O211" i="1" s="1"/>
  <c r="U211" i="1" s="1"/>
  <c r="DW210" i="1"/>
  <c r="EC210" i="1" s="1"/>
  <c r="DR210" i="1"/>
  <c r="DQ210" i="1"/>
  <c r="DH210" i="1"/>
  <c r="DI210" i="1" s="1"/>
  <c r="DE210" i="1"/>
  <c r="DF210" i="1" s="1"/>
  <c r="DN210" i="1" s="1"/>
  <c r="DC210" i="1"/>
  <c r="DK210" i="1" s="1"/>
  <c r="EB210" i="1" s="1"/>
  <c r="DB210" i="1"/>
  <c r="CM210" i="1"/>
  <c r="CK210" i="1"/>
  <c r="CJ210" i="1"/>
  <c r="CI210" i="1"/>
  <c r="BY210" i="1"/>
  <c r="CC210" i="1" s="1"/>
  <c r="BX210" i="1"/>
  <c r="CE210" i="1" s="1"/>
  <c r="BS210" i="1"/>
  <c r="DZ210" i="1" s="1"/>
  <c r="BR210" i="1"/>
  <c r="BQ210" i="1"/>
  <c r="BJ210" i="1"/>
  <c r="BI210" i="1"/>
  <c r="BH210" i="1"/>
  <c r="BC210" i="1"/>
  <c r="AJ210" i="1"/>
  <c r="AK210" i="1" s="1"/>
  <c r="O210" i="1"/>
  <c r="U210" i="1" s="1"/>
  <c r="M210" i="1"/>
  <c r="X210" i="1" s="1"/>
  <c r="Y210" i="1" s="1"/>
  <c r="K210" i="1"/>
  <c r="J210" i="1"/>
  <c r="AI210" i="1" s="1"/>
  <c r="H210" i="1"/>
  <c r="G210" i="1"/>
  <c r="BP210" i="1" s="1"/>
  <c r="E210" i="1"/>
  <c r="BW210" i="1" s="1"/>
  <c r="D210" i="1"/>
  <c r="BV210" i="1" s="1"/>
  <c r="B210" i="1"/>
  <c r="DW209" i="1"/>
  <c r="EC209" i="1" s="1"/>
  <c r="DU209" i="1"/>
  <c r="DS209" i="1"/>
  <c r="DC209" i="1"/>
  <c r="DK209" i="1" s="1"/>
  <c r="DB209" i="1"/>
  <c r="CM209" i="1"/>
  <c r="CK209" i="1"/>
  <c r="CJ209" i="1"/>
  <c r="CI209" i="1"/>
  <c r="CE209" i="1"/>
  <c r="BY209" i="1"/>
  <c r="EE209" i="1" s="1"/>
  <c r="BX209" i="1"/>
  <c r="CR209" i="1" s="1"/>
  <c r="BW209" i="1"/>
  <c r="BQ209" i="1"/>
  <c r="BP209" i="1"/>
  <c r="BJ209" i="1"/>
  <c r="BI209" i="1"/>
  <c r="BH209" i="1"/>
  <c r="BC209" i="1"/>
  <c r="AK209" i="1"/>
  <c r="AJ209" i="1"/>
  <c r="AI209" i="1"/>
  <c r="S209" i="1"/>
  <c r="R209" i="1" s="1" a="1"/>
  <c r="R209" i="1" s="1"/>
  <c r="O209" i="1"/>
  <c r="M209" i="1"/>
  <c r="X209" i="1" s="1"/>
  <c r="Y209" i="1" s="1"/>
  <c r="K209" i="1"/>
  <c r="J209" i="1"/>
  <c r="H209" i="1"/>
  <c r="G209" i="1"/>
  <c r="E209" i="1"/>
  <c r="D209" i="1"/>
  <c r="BV209" i="1" s="1"/>
  <c r="B209" i="1"/>
  <c r="CU208" i="1"/>
  <c r="CM208" i="1"/>
  <c r="CK208" i="1"/>
  <c r="CJ208" i="1"/>
  <c r="CI208" i="1"/>
  <c r="BV208" i="1"/>
  <c r="BJ208" i="1"/>
  <c r="BI208" i="1"/>
  <c r="BH208" i="1"/>
  <c r="BC208" i="1"/>
  <c r="AL208" i="1"/>
  <c r="AI208" i="1"/>
  <c r="Y208" i="1"/>
  <c r="Z208" i="1" s="1"/>
  <c r="U208" i="1"/>
  <c r="Q208" i="1"/>
  <c r="M208" i="1"/>
  <c r="X208" i="1" s="1"/>
  <c r="K208" i="1"/>
  <c r="AJ208" i="1" s="1"/>
  <c r="AK208" i="1" s="1"/>
  <c r="AM208" i="1" s="1" a="1"/>
  <c r="AM208" i="1" s="1"/>
  <c r="J208" i="1"/>
  <c r="H208" i="1"/>
  <c r="BQ208" i="1" s="1"/>
  <c r="G208" i="1"/>
  <c r="BP208" i="1" s="1"/>
  <c r="BS208" i="1" s="1"/>
  <c r="DZ208" i="1" s="1"/>
  <c r="E208" i="1"/>
  <c r="BW208" i="1" s="1"/>
  <c r="D208" i="1"/>
  <c r="B208" i="1"/>
  <c r="O208" i="1" s="1"/>
  <c r="V208" i="1" s="1"/>
  <c r="AR208" i="1" s="1"/>
  <c r="AS208" i="1" s="1"/>
  <c r="DW207" i="1"/>
  <c r="EC207" i="1" s="1"/>
  <c r="DU207" i="1"/>
  <c r="CU207" i="1"/>
  <c r="CM207" i="1"/>
  <c r="CK207" i="1"/>
  <c r="CJ207" i="1"/>
  <c r="CI207" i="1"/>
  <c r="BW207" i="1"/>
  <c r="S207" i="1" s="1"/>
  <c r="R207" i="1" s="1" a="1"/>
  <c r="R207" i="1" s="1"/>
  <c r="BS207" i="1"/>
  <c r="DZ207" i="1" s="1"/>
  <c r="BR207" i="1"/>
  <c r="BQ207" i="1"/>
  <c r="BP207" i="1"/>
  <c r="BJ207" i="1"/>
  <c r="BI207" i="1"/>
  <c r="BH207" i="1"/>
  <c r="BC207" i="1"/>
  <c r="AJ207" i="1"/>
  <c r="AK207" i="1" s="1"/>
  <c r="AI207" i="1"/>
  <c r="X207" i="1"/>
  <c r="Y207" i="1" s="1"/>
  <c r="V207" i="1"/>
  <c r="AR207" i="1" s="1"/>
  <c r="AS207" i="1" s="1"/>
  <c r="O207" i="1"/>
  <c r="U207" i="1" s="1"/>
  <c r="M207" i="1"/>
  <c r="K207" i="1"/>
  <c r="J207" i="1"/>
  <c r="H207" i="1"/>
  <c r="G207" i="1"/>
  <c r="E207" i="1"/>
  <c r="D207" i="1"/>
  <c r="BV207" i="1" s="1"/>
  <c r="B207" i="1"/>
  <c r="DS206" i="1"/>
  <c r="DR206" i="1"/>
  <c r="CM206" i="1"/>
  <c r="CK206" i="1"/>
  <c r="CJ206" i="1"/>
  <c r="CI206" i="1"/>
  <c r="BW206" i="1"/>
  <c r="CA206" i="1" s="1"/>
  <c r="BV206" i="1"/>
  <c r="BJ206" i="1"/>
  <c r="BI206" i="1"/>
  <c r="BH206" i="1"/>
  <c r="BC206" i="1"/>
  <c r="AI206" i="1"/>
  <c r="X206" i="1"/>
  <c r="Y206" i="1" s="1"/>
  <c r="S206" i="1"/>
  <c r="R206" i="1" s="1" a="1"/>
  <c r="R206" i="1" s="1"/>
  <c r="M206" i="1"/>
  <c r="K206" i="1"/>
  <c r="AJ206" i="1" s="1"/>
  <c r="AK206" i="1" s="1"/>
  <c r="J206" i="1"/>
  <c r="H206" i="1"/>
  <c r="BQ206" i="1" s="1"/>
  <c r="G206" i="1"/>
  <c r="BP206" i="1" s="1"/>
  <c r="BR206" i="1" s="1"/>
  <c r="E206" i="1"/>
  <c r="D206" i="1"/>
  <c r="B206" i="1"/>
  <c r="O206" i="1" s="1"/>
  <c r="DE205" i="1"/>
  <c r="DF205" i="1" s="1"/>
  <c r="DN205" i="1" s="1"/>
  <c r="CM205" i="1"/>
  <c r="CK205" i="1"/>
  <c r="CJ205" i="1"/>
  <c r="CI205" i="1"/>
  <c r="BZ205" i="1"/>
  <c r="DX205" i="1" s="1"/>
  <c r="BQ205" i="1"/>
  <c r="BJ205" i="1"/>
  <c r="BI205" i="1"/>
  <c r="BH205" i="1"/>
  <c r="BC205" i="1"/>
  <c r="AK205" i="1"/>
  <c r="AL205" i="1" s="1"/>
  <c r="AJ205" i="1"/>
  <c r="O205" i="1"/>
  <c r="M205" i="1"/>
  <c r="X205" i="1" s="1"/>
  <c r="Y205" i="1" s="1"/>
  <c r="K205" i="1"/>
  <c r="J205" i="1"/>
  <c r="AI205" i="1" s="1"/>
  <c r="H205" i="1"/>
  <c r="G205" i="1"/>
  <c r="BP205" i="1" s="1"/>
  <c r="E205" i="1"/>
  <c r="BW205" i="1" s="1"/>
  <c r="D205" i="1"/>
  <c r="BV205" i="1" s="1"/>
  <c r="B205" i="1"/>
  <c r="DW204" i="1"/>
  <c r="EC204" i="1" s="1"/>
  <c r="DB204" i="1"/>
  <c r="CM204" i="1"/>
  <c r="CK204" i="1"/>
  <c r="CJ204" i="1"/>
  <c r="CI204" i="1"/>
  <c r="BX204" i="1"/>
  <c r="BW204" i="1"/>
  <c r="DS204" i="1" s="1"/>
  <c r="BV204" i="1"/>
  <c r="BP204" i="1"/>
  <c r="BJ204" i="1"/>
  <c r="BI204" i="1"/>
  <c r="BH204" i="1"/>
  <c r="BC204" i="1"/>
  <c r="AJ204" i="1"/>
  <c r="AK204" i="1" s="1"/>
  <c r="AI204" i="1"/>
  <c r="U204" i="1"/>
  <c r="S204" i="1"/>
  <c r="R204" i="1" s="1" a="1"/>
  <c r="R204" i="1" s="1"/>
  <c r="M204" i="1"/>
  <c r="X204" i="1" s="1"/>
  <c r="Y204" i="1" s="1"/>
  <c r="K204" i="1"/>
  <c r="J204" i="1"/>
  <c r="H204" i="1"/>
  <c r="BQ204" i="1" s="1"/>
  <c r="G204" i="1"/>
  <c r="E204" i="1"/>
  <c r="D204" i="1"/>
  <c r="B204" i="1"/>
  <c r="O204" i="1" s="1"/>
  <c r="CM203" i="1"/>
  <c r="CK203" i="1"/>
  <c r="CJ203" i="1"/>
  <c r="CI203" i="1"/>
  <c r="BV203" i="1"/>
  <c r="BS203" i="1"/>
  <c r="DZ203" i="1" s="1"/>
  <c r="BJ203" i="1"/>
  <c r="BI203" i="1"/>
  <c r="BH203" i="1"/>
  <c r="BC203" i="1"/>
  <c r="AY203" i="1"/>
  <c r="BD203" i="1" s="1"/>
  <c r="Y203" i="1"/>
  <c r="AG203" i="1" s="1"/>
  <c r="X203" i="1"/>
  <c r="M203" i="1"/>
  <c r="K203" i="1"/>
  <c r="AJ203" i="1" s="1"/>
  <c r="AK203" i="1" s="1"/>
  <c r="J203" i="1"/>
  <c r="AI203" i="1" s="1"/>
  <c r="H203" i="1"/>
  <c r="BQ203" i="1" s="1"/>
  <c r="G203" i="1"/>
  <c r="BP203" i="1" s="1"/>
  <c r="BR203" i="1" s="1"/>
  <c r="E203" i="1"/>
  <c r="BW203" i="1" s="1"/>
  <c r="D203" i="1"/>
  <c r="B203" i="1"/>
  <c r="O203" i="1" s="1"/>
  <c r="CU203" i="1" s="1"/>
  <c r="DX202" i="1"/>
  <c r="DW202" i="1"/>
  <c r="EC202" i="1" s="1"/>
  <c r="DF202" i="1"/>
  <c r="DN202" i="1" s="1"/>
  <c r="DE202" i="1"/>
  <c r="DC202" i="1"/>
  <c r="DK202" i="1" s="1"/>
  <c r="DB202" i="1"/>
  <c r="CM202" i="1"/>
  <c r="CK202" i="1"/>
  <c r="CJ202" i="1"/>
  <c r="CI202" i="1"/>
  <c r="CA202" i="1"/>
  <c r="BZ202" i="1"/>
  <c r="BY202" i="1"/>
  <c r="EE202" i="1" s="1"/>
  <c r="BX202" i="1"/>
  <c r="BW202" i="1"/>
  <c r="S202" i="1" s="1"/>
  <c r="R202" i="1" s="1" a="1"/>
  <c r="R202" i="1" s="1"/>
  <c r="BQ202" i="1"/>
  <c r="BP202" i="1"/>
  <c r="BS202" i="1" s="1"/>
  <c r="DZ202" i="1" s="1"/>
  <c r="BJ202" i="1"/>
  <c r="BI202" i="1"/>
  <c r="BH202" i="1"/>
  <c r="BC202" i="1"/>
  <c r="AJ202" i="1"/>
  <c r="AK202" i="1" s="1"/>
  <c r="AI202" i="1"/>
  <c r="X202" i="1"/>
  <c r="Y202" i="1" s="1"/>
  <c r="M202" i="1"/>
  <c r="K202" i="1"/>
  <c r="J202" i="1"/>
  <c r="H202" i="1"/>
  <c r="G202" i="1"/>
  <c r="E202" i="1"/>
  <c r="D202" i="1"/>
  <c r="BV202" i="1" s="1"/>
  <c r="B202" i="1"/>
  <c r="O202" i="1" s="1"/>
  <c r="DU201" i="1"/>
  <c r="CM201" i="1"/>
  <c r="CK201" i="1"/>
  <c r="CJ201" i="1"/>
  <c r="CI201" i="1"/>
  <c r="BW201" i="1"/>
  <c r="BV201" i="1"/>
  <c r="BJ201" i="1"/>
  <c r="BI201" i="1"/>
  <c r="BH201" i="1"/>
  <c r="BC201" i="1"/>
  <c r="AI201" i="1"/>
  <c r="S201" i="1"/>
  <c r="R201" i="1" s="1" a="1"/>
  <c r="R201" i="1" s="1"/>
  <c r="M201" i="1"/>
  <c r="X201" i="1" s="1"/>
  <c r="Y201" i="1" s="1"/>
  <c r="Z201" i="1" s="1"/>
  <c r="K201" i="1"/>
  <c r="AJ201" i="1" s="1"/>
  <c r="AK201" i="1" s="1"/>
  <c r="J201" i="1"/>
  <c r="H201" i="1"/>
  <c r="BQ201" i="1" s="1"/>
  <c r="G201" i="1"/>
  <c r="BP201" i="1" s="1"/>
  <c r="E201" i="1"/>
  <c r="D201" i="1"/>
  <c r="B201" i="1"/>
  <c r="O201" i="1" s="1"/>
  <c r="V201" i="1" s="1"/>
  <c r="AR201" i="1" s="1"/>
  <c r="AS201" i="1" s="1"/>
  <c r="DS200" i="1"/>
  <c r="DR200" i="1"/>
  <c r="DQ200" i="1"/>
  <c r="DH200" i="1"/>
  <c r="DI200" i="1" s="1"/>
  <c r="CM200" i="1"/>
  <c r="CK200" i="1"/>
  <c r="CJ200" i="1"/>
  <c r="CI200" i="1"/>
  <c r="CA200" i="1"/>
  <c r="BJ200" i="1"/>
  <c r="BI200" i="1"/>
  <c r="BH200" i="1"/>
  <c r="BC200" i="1"/>
  <c r="AM200" i="1"/>
  <c r="AM200" i="1" a="1"/>
  <c r="AK200" i="1"/>
  <c r="AY200" i="1" s="1"/>
  <c r="BD200" i="1" s="1"/>
  <c r="AJ200" i="1"/>
  <c r="AI200" i="1"/>
  <c r="Y200" i="1"/>
  <c r="AG200" i="1" s="1"/>
  <c r="X200" i="1"/>
  <c r="Q200" i="1"/>
  <c r="M200" i="1"/>
  <c r="K200" i="1"/>
  <c r="J200" i="1"/>
  <c r="H200" i="1"/>
  <c r="BQ200" i="1" s="1"/>
  <c r="G200" i="1"/>
  <c r="BP200" i="1" s="1"/>
  <c r="BS200" i="1" s="1"/>
  <c r="DZ200" i="1" s="1"/>
  <c r="E200" i="1"/>
  <c r="BW200" i="1" s="1"/>
  <c r="D200" i="1"/>
  <c r="BV200" i="1" s="1"/>
  <c r="B200" i="1"/>
  <c r="O200" i="1" s="1"/>
  <c r="DW199" i="1"/>
  <c r="EC199" i="1" s="1"/>
  <c r="DE199" i="1"/>
  <c r="DF199" i="1" s="1"/>
  <c r="DN199" i="1" s="1"/>
  <c r="DC199" i="1"/>
  <c r="DK199" i="1" s="1"/>
  <c r="DB199" i="1"/>
  <c r="CM199" i="1"/>
  <c r="CK199" i="1"/>
  <c r="CJ199" i="1"/>
  <c r="CI199" i="1"/>
  <c r="BZ199" i="1"/>
  <c r="DX199" i="1" s="1"/>
  <c r="BY199" i="1"/>
  <c r="EE199" i="1" s="1"/>
  <c r="BX199" i="1"/>
  <c r="BW199" i="1"/>
  <c r="BV199" i="1"/>
  <c r="BQ199" i="1"/>
  <c r="BP199" i="1"/>
  <c r="BJ199" i="1"/>
  <c r="BI199" i="1"/>
  <c r="BH199" i="1"/>
  <c r="BC199" i="1"/>
  <c r="AI199" i="1"/>
  <c r="M199" i="1"/>
  <c r="X199" i="1" s="1"/>
  <c r="Y199" i="1" s="1"/>
  <c r="K199" i="1"/>
  <c r="AJ199" i="1" s="1"/>
  <c r="AK199" i="1" s="1"/>
  <c r="J199" i="1"/>
  <c r="H199" i="1"/>
  <c r="G199" i="1"/>
  <c r="E199" i="1"/>
  <c r="D199" i="1"/>
  <c r="B199" i="1"/>
  <c r="O199" i="1" s="1"/>
  <c r="DI198" i="1"/>
  <c r="DH198" i="1"/>
  <c r="CM198" i="1"/>
  <c r="CK198" i="1"/>
  <c r="CJ198" i="1"/>
  <c r="CI198" i="1"/>
  <c r="BV198" i="1"/>
  <c r="BJ198" i="1"/>
  <c r="BI198" i="1"/>
  <c r="BH198" i="1"/>
  <c r="BC198" i="1"/>
  <c r="AY198" i="1"/>
  <c r="BD198" i="1" s="1"/>
  <c r="AG198" i="1"/>
  <c r="M198" i="1"/>
  <c r="X198" i="1" s="1"/>
  <c r="Y198" i="1" s="1"/>
  <c r="Z198" i="1" s="1"/>
  <c r="AA198" i="1" s="1"/>
  <c r="K198" i="1"/>
  <c r="AJ198" i="1" s="1"/>
  <c r="AK198" i="1" s="1"/>
  <c r="J198" i="1"/>
  <c r="AI198" i="1" s="1"/>
  <c r="H198" i="1"/>
  <c r="BQ198" i="1" s="1"/>
  <c r="G198" i="1"/>
  <c r="BP198" i="1" s="1"/>
  <c r="E198" i="1"/>
  <c r="BW198" i="1" s="1"/>
  <c r="D198" i="1"/>
  <c r="B198" i="1"/>
  <c r="O198" i="1" s="1"/>
  <c r="U198" i="1" s="1"/>
  <c r="DE197" i="1"/>
  <c r="DF197" i="1" s="1"/>
  <c r="DN197" i="1" s="1"/>
  <c r="CU197" i="1"/>
  <c r="CM197" i="1"/>
  <c r="CK197" i="1"/>
  <c r="CJ197" i="1"/>
  <c r="CI197" i="1"/>
  <c r="BS197" i="1"/>
  <c r="DZ197" i="1" s="1"/>
  <c r="BQ197" i="1"/>
  <c r="BP197" i="1"/>
  <c r="BR197" i="1" s="1"/>
  <c r="BJ197" i="1"/>
  <c r="BI197" i="1"/>
  <c r="BH197" i="1"/>
  <c r="BG197" i="1"/>
  <c r="BL197" i="1" s="1"/>
  <c r="BF197" i="1"/>
  <c r="BC197" i="1"/>
  <c r="AJ197" i="1"/>
  <c r="AK197" i="1" s="1"/>
  <c r="AY197" i="1" s="1"/>
  <c r="BD197" i="1" s="1"/>
  <c r="BE197" i="1" s="1"/>
  <c r="Y197" i="1"/>
  <c r="AG197" i="1" s="1"/>
  <c r="X197" i="1"/>
  <c r="P197" i="1"/>
  <c r="M197" i="1"/>
  <c r="K197" i="1"/>
  <c r="J197" i="1"/>
  <c r="AI197" i="1" s="1"/>
  <c r="H197" i="1"/>
  <c r="G197" i="1"/>
  <c r="E197" i="1"/>
  <c r="BW197" i="1" s="1"/>
  <c r="CA197" i="1" s="1"/>
  <c r="D197" i="1"/>
  <c r="BV197" i="1" s="1"/>
  <c r="B197" i="1"/>
  <c r="O197" i="1" s="1"/>
  <c r="DU196" i="1"/>
  <c r="DC196" i="1"/>
  <c r="DK196" i="1" s="1"/>
  <c r="DB196" i="1"/>
  <c r="CM196" i="1"/>
  <c r="CK196" i="1"/>
  <c r="CJ196" i="1"/>
  <c r="CI196" i="1"/>
  <c r="BX196" i="1"/>
  <c r="BY196" i="1" s="1"/>
  <c r="EE196" i="1" s="1"/>
  <c r="BW196" i="1"/>
  <c r="DW196" i="1" s="1"/>
  <c r="EC196" i="1" s="1"/>
  <c r="BV196" i="1"/>
  <c r="BJ196" i="1"/>
  <c r="BI196" i="1"/>
  <c r="BH196" i="1"/>
  <c r="BC196" i="1"/>
  <c r="U196" i="1"/>
  <c r="O196" i="1"/>
  <c r="M196" i="1"/>
  <c r="X196" i="1" s="1"/>
  <c r="Y196" i="1" s="1"/>
  <c r="Z196" i="1" s="1"/>
  <c r="K196" i="1"/>
  <c r="AJ196" i="1" s="1"/>
  <c r="AK196" i="1" s="1"/>
  <c r="J196" i="1"/>
  <c r="AI196" i="1" s="1"/>
  <c r="H196" i="1"/>
  <c r="BQ196" i="1" s="1"/>
  <c r="G196" i="1"/>
  <c r="BP196" i="1" s="1"/>
  <c r="E196" i="1"/>
  <c r="D196" i="1"/>
  <c r="B196" i="1"/>
  <c r="DS195" i="1"/>
  <c r="DR195" i="1"/>
  <c r="DH195" i="1"/>
  <c r="DI195" i="1" s="1"/>
  <c r="CM195" i="1"/>
  <c r="CK195" i="1"/>
  <c r="CJ195" i="1"/>
  <c r="CI195" i="1"/>
  <c r="BS195" i="1"/>
  <c r="DZ195" i="1" s="1"/>
  <c r="BJ195" i="1"/>
  <c r="BI195" i="1"/>
  <c r="BH195" i="1"/>
  <c r="BC195" i="1"/>
  <c r="M195" i="1"/>
  <c r="X195" i="1" s="1"/>
  <c r="Y195" i="1" s="1"/>
  <c r="K195" i="1"/>
  <c r="AJ195" i="1" s="1"/>
  <c r="AK195" i="1" s="1"/>
  <c r="AM195" i="1" s="1" a="1"/>
  <c r="AM195" i="1" s="1"/>
  <c r="J195" i="1"/>
  <c r="AI195" i="1" s="1"/>
  <c r="H195" i="1"/>
  <c r="BQ195" i="1" s="1"/>
  <c r="G195" i="1"/>
  <c r="BP195" i="1" s="1"/>
  <c r="BR195" i="1" s="1"/>
  <c r="E195" i="1"/>
  <c r="BW195" i="1" s="1"/>
  <c r="D195" i="1"/>
  <c r="BV195" i="1" s="1"/>
  <c r="B195" i="1"/>
  <c r="O195" i="1" s="1"/>
  <c r="DE194" i="1"/>
  <c r="DF194" i="1" s="1"/>
  <c r="DN194" i="1" s="1"/>
  <c r="DC194" i="1"/>
  <c r="DK194" i="1" s="1"/>
  <c r="CM194" i="1"/>
  <c r="CK194" i="1"/>
  <c r="CJ194" i="1"/>
  <c r="CI194" i="1"/>
  <c r="BQ194" i="1"/>
  <c r="BP194" i="1"/>
  <c r="BS194" i="1" s="1"/>
  <c r="DZ194" i="1" s="1"/>
  <c r="BJ194" i="1"/>
  <c r="BI194" i="1"/>
  <c r="BH194" i="1"/>
  <c r="BC194" i="1"/>
  <c r="AK194" i="1"/>
  <c r="AI194" i="1"/>
  <c r="Y194" i="1"/>
  <c r="AG194" i="1" s="1"/>
  <c r="X194" i="1"/>
  <c r="O194" i="1"/>
  <c r="M194" i="1"/>
  <c r="K194" i="1"/>
  <c r="AJ194" i="1" s="1"/>
  <c r="J194" i="1"/>
  <c r="H194" i="1"/>
  <c r="G194" i="1"/>
  <c r="E194" i="1"/>
  <c r="BW194" i="1" s="1"/>
  <c r="BZ194" i="1" s="1"/>
  <c r="DX194" i="1" s="1"/>
  <c r="D194" i="1"/>
  <c r="BV194" i="1" s="1"/>
  <c r="B194" i="1"/>
  <c r="DW193" i="1"/>
  <c r="EC193" i="1" s="1"/>
  <c r="DU193" i="1"/>
  <c r="DS193" i="1"/>
  <c r="DB193" i="1"/>
  <c r="CM193" i="1"/>
  <c r="CK193" i="1"/>
  <c r="CJ193" i="1"/>
  <c r="CI193" i="1"/>
  <c r="BW193" i="1"/>
  <c r="BV193" i="1"/>
  <c r="BJ193" i="1"/>
  <c r="BI193" i="1"/>
  <c r="BH193" i="1"/>
  <c r="BC193" i="1"/>
  <c r="U193" i="1"/>
  <c r="S193" i="1"/>
  <c r="R193" i="1" s="1" a="1"/>
  <c r="R193" i="1" s="1"/>
  <c r="M193" i="1"/>
  <c r="X193" i="1" s="1"/>
  <c r="Y193" i="1" s="1"/>
  <c r="Z193" i="1" s="1"/>
  <c r="AA193" i="1" s="1"/>
  <c r="K193" i="1"/>
  <c r="AJ193" i="1" s="1"/>
  <c r="AK193" i="1" s="1"/>
  <c r="J193" i="1"/>
  <c r="AI193" i="1" s="1"/>
  <c r="H193" i="1"/>
  <c r="BQ193" i="1" s="1"/>
  <c r="G193" i="1"/>
  <c r="BP193" i="1" s="1"/>
  <c r="E193" i="1"/>
  <c r="D193" i="1"/>
  <c r="B193" i="1"/>
  <c r="O193" i="1" s="1"/>
  <c r="DR192" i="1"/>
  <c r="DQ192" i="1"/>
  <c r="DH192" i="1"/>
  <c r="DI192" i="1" s="1"/>
  <c r="DF192" i="1"/>
  <c r="DN192" i="1" s="1"/>
  <c r="DE192" i="1"/>
  <c r="CM192" i="1"/>
  <c r="CK192" i="1"/>
  <c r="CJ192" i="1"/>
  <c r="CI192" i="1"/>
  <c r="BJ192" i="1"/>
  <c r="BI192" i="1"/>
  <c r="BH192" i="1"/>
  <c r="BC192" i="1"/>
  <c r="AL192" i="1"/>
  <c r="AI192" i="1"/>
  <c r="Z192" i="1"/>
  <c r="AE192" i="1" s="1"/>
  <c r="X192" i="1"/>
  <c r="Y192" i="1" s="1"/>
  <c r="AG192" i="1" s="1"/>
  <c r="Q192" i="1"/>
  <c r="P192" i="1"/>
  <c r="M192" i="1"/>
  <c r="K192" i="1"/>
  <c r="AJ192" i="1" s="1"/>
  <c r="AK192" i="1" s="1"/>
  <c r="AM192" i="1" s="1" a="1"/>
  <c r="AM192" i="1" s="1"/>
  <c r="J192" i="1"/>
  <c r="H192" i="1"/>
  <c r="BQ192" i="1" s="1"/>
  <c r="G192" i="1"/>
  <c r="BP192" i="1" s="1"/>
  <c r="BS192" i="1" s="1"/>
  <c r="DZ192" i="1" s="1"/>
  <c r="E192" i="1"/>
  <c r="BW192" i="1" s="1"/>
  <c r="D192" i="1"/>
  <c r="BV192" i="1" s="1"/>
  <c r="B192" i="1"/>
  <c r="O192" i="1" s="1"/>
  <c r="CU192" i="1" s="1"/>
  <c r="DW191" i="1"/>
  <c r="EC191" i="1" s="1"/>
  <c r="DC191" i="1"/>
  <c r="DK191" i="1" s="1"/>
  <c r="DB191" i="1"/>
  <c r="CM191" i="1"/>
  <c r="CK191" i="1"/>
  <c r="CJ191" i="1"/>
  <c r="CI191" i="1"/>
  <c r="BX191" i="1"/>
  <c r="BW191" i="1"/>
  <c r="DS191" i="1" s="1"/>
  <c r="BQ191" i="1"/>
  <c r="BP191" i="1"/>
  <c r="BJ191" i="1"/>
  <c r="BI191" i="1"/>
  <c r="BH191" i="1"/>
  <c r="BC191" i="1"/>
  <c r="AK191" i="1"/>
  <c r="AJ191" i="1"/>
  <c r="X191" i="1"/>
  <c r="Y191" i="1" s="1"/>
  <c r="V191" i="1"/>
  <c r="AR191" i="1" s="1"/>
  <c r="AS191" i="1" s="1"/>
  <c r="U191" i="1"/>
  <c r="S191" i="1"/>
  <c r="R191" i="1" s="1" a="1"/>
  <c r="R191" i="1" s="1"/>
  <c r="O191" i="1"/>
  <c r="M191" i="1"/>
  <c r="K191" i="1"/>
  <c r="J191" i="1"/>
  <c r="AI191" i="1" s="1"/>
  <c r="H191" i="1"/>
  <c r="G191" i="1"/>
  <c r="E191" i="1"/>
  <c r="D191" i="1"/>
  <c r="BV191" i="1" s="1"/>
  <c r="B191" i="1"/>
  <c r="DQ190" i="1"/>
  <c r="CM190" i="1"/>
  <c r="CK190" i="1"/>
  <c r="CJ190" i="1"/>
  <c r="CI190" i="1"/>
  <c r="BW190" i="1"/>
  <c r="BV190" i="1"/>
  <c r="BR190" i="1"/>
  <c r="BJ190" i="1"/>
  <c r="BI190" i="1"/>
  <c r="BH190" i="1"/>
  <c r="BC190" i="1"/>
  <c r="X190" i="1"/>
  <c r="Y190" i="1" s="1"/>
  <c r="Z190" i="1" s="1"/>
  <c r="S190" i="1"/>
  <c r="R190" i="1" s="1" a="1"/>
  <c r="R190" i="1" s="1"/>
  <c r="M190" i="1"/>
  <c r="K190" i="1"/>
  <c r="AJ190" i="1" s="1"/>
  <c r="AK190" i="1" s="1"/>
  <c r="J190" i="1"/>
  <c r="AI190" i="1" s="1"/>
  <c r="H190" i="1"/>
  <c r="BQ190" i="1" s="1"/>
  <c r="G190" i="1"/>
  <c r="BP190" i="1" s="1"/>
  <c r="BS190" i="1" s="1"/>
  <c r="DZ190" i="1" s="1"/>
  <c r="E190" i="1"/>
  <c r="D190" i="1"/>
  <c r="B190" i="1"/>
  <c r="O190" i="1" s="1"/>
  <c r="DQ189" i="1"/>
  <c r="CM189" i="1"/>
  <c r="CK189" i="1"/>
  <c r="CJ189" i="1"/>
  <c r="CI189" i="1"/>
  <c r="BZ189" i="1"/>
  <c r="DX189" i="1" s="1"/>
  <c r="BQ189" i="1"/>
  <c r="BJ189" i="1"/>
  <c r="BI189" i="1"/>
  <c r="BH189" i="1"/>
  <c r="BC189" i="1"/>
  <c r="AJ189" i="1"/>
  <c r="AK189" i="1" s="1"/>
  <c r="V189" i="1"/>
  <c r="AR189" i="1" s="1"/>
  <c r="AS189" i="1" s="1"/>
  <c r="AT189" i="1" s="1"/>
  <c r="Q189" i="1"/>
  <c r="O189" i="1"/>
  <c r="M189" i="1"/>
  <c r="X189" i="1" s="1"/>
  <c r="Y189" i="1" s="1"/>
  <c r="K189" i="1"/>
  <c r="J189" i="1"/>
  <c r="AI189" i="1" s="1"/>
  <c r="H189" i="1"/>
  <c r="G189" i="1"/>
  <c r="BP189" i="1" s="1"/>
  <c r="E189" i="1"/>
  <c r="BW189" i="1" s="1"/>
  <c r="DH189" i="1" s="1"/>
  <c r="DI189" i="1" s="1"/>
  <c r="D189" i="1"/>
  <c r="BV189" i="1" s="1"/>
  <c r="B189" i="1"/>
  <c r="DS188" i="1"/>
  <c r="DB188" i="1"/>
  <c r="CM188" i="1"/>
  <c r="CK188" i="1"/>
  <c r="CJ188" i="1"/>
  <c r="CI188" i="1"/>
  <c r="BW188" i="1"/>
  <c r="BV188" i="1"/>
  <c r="BP188" i="1"/>
  <c r="BJ188" i="1"/>
  <c r="BI188" i="1"/>
  <c r="BH188" i="1"/>
  <c r="BC188" i="1"/>
  <c r="AJ188" i="1"/>
  <c r="AK188" i="1" s="1"/>
  <c r="AI188" i="1"/>
  <c r="X188" i="1"/>
  <c r="Y188" i="1" s="1"/>
  <c r="V188" i="1"/>
  <c r="AR188" i="1" s="1"/>
  <c r="AS188" i="1" s="1"/>
  <c r="U188" i="1"/>
  <c r="S188" i="1"/>
  <c r="R188" i="1" s="1" a="1"/>
  <c r="R188" i="1" s="1"/>
  <c r="M188" i="1"/>
  <c r="K188" i="1"/>
  <c r="J188" i="1"/>
  <c r="H188" i="1"/>
  <c r="BQ188" i="1" s="1"/>
  <c r="G188" i="1"/>
  <c r="E188" i="1"/>
  <c r="D188" i="1"/>
  <c r="B188" i="1"/>
  <c r="O188" i="1" s="1"/>
  <c r="DW187" i="1"/>
  <c r="EC187" i="1" s="1"/>
  <c r="DS187" i="1"/>
  <c r="DH187" i="1"/>
  <c r="DI187" i="1" s="1"/>
  <c r="DB187" i="1"/>
  <c r="CM187" i="1"/>
  <c r="CK187" i="1"/>
  <c r="CJ187" i="1"/>
  <c r="CI187" i="1"/>
  <c r="CA187" i="1"/>
  <c r="BZ187" i="1"/>
  <c r="DX187" i="1" s="1"/>
  <c r="BV187" i="1"/>
  <c r="BJ187" i="1"/>
  <c r="BI187" i="1"/>
  <c r="BH187" i="1"/>
  <c r="BC187" i="1"/>
  <c r="AJ187" i="1"/>
  <c r="AK187" i="1" s="1"/>
  <c r="S187" i="1"/>
  <c r="R187" i="1" s="1" a="1"/>
  <c r="R187" i="1" s="1"/>
  <c r="O187" i="1"/>
  <c r="U187" i="1" s="1"/>
  <c r="M187" i="1"/>
  <c r="X187" i="1" s="1"/>
  <c r="Y187" i="1" s="1"/>
  <c r="Z187" i="1" s="1"/>
  <c r="K187" i="1"/>
  <c r="J187" i="1"/>
  <c r="AI187" i="1" s="1"/>
  <c r="H187" i="1"/>
  <c r="BQ187" i="1" s="1"/>
  <c r="G187" i="1"/>
  <c r="BP187" i="1" s="1"/>
  <c r="BS187" i="1" s="1"/>
  <c r="DZ187" i="1" s="1"/>
  <c r="E187" i="1"/>
  <c r="BW187" i="1" s="1"/>
  <c r="DU187" i="1" s="1"/>
  <c r="D187" i="1"/>
  <c r="B187" i="1"/>
  <c r="DB186" i="1"/>
  <c r="CM186" i="1"/>
  <c r="CK186" i="1"/>
  <c r="CJ186" i="1"/>
  <c r="CI186" i="1"/>
  <c r="BQ186" i="1"/>
  <c r="BJ186" i="1"/>
  <c r="BI186" i="1"/>
  <c r="BH186" i="1"/>
  <c r="BC186" i="1"/>
  <c r="AJ186" i="1"/>
  <c r="AK186" i="1" s="1"/>
  <c r="AI186" i="1"/>
  <c r="O186" i="1"/>
  <c r="M186" i="1"/>
  <c r="X186" i="1" s="1"/>
  <c r="Y186" i="1" s="1"/>
  <c r="K186" i="1"/>
  <c r="J186" i="1"/>
  <c r="H186" i="1"/>
  <c r="G186" i="1"/>
  <c r="BP186" i="1" s="1"/>
  <c r="E186" i="1"/>
  <c r="BW186" i="1" s="1"/>
  <c r="DE186" i="1" s="1"/>
  <c r="DF186" i="1" s="1"/>
  <c r="DN186" i="1" s="1"/>
  <c r="D186" i="1"/>
  <c r="BV186" i="1" s="1"/>
  <c r="B186" i="1"/>
  <c r="EB185" i="1"/>
  <c r="DW185" i="1"/>
  <c r="EC185" i="1" s="1"/>
  <c r="DS185" i="1"/>
  <c r="DK185" i="1"/>
  <c r="DL185" i="1" s="1"/>
  <c r="AN185" i="1" s="1" a="1"/>
  <c r="AN185" i="1" s="1"/>
  <c r="DC185" i="1"/>
  <c r="DB185" i="1"/>
  <c r="CM185" i="1"/>
  <c r="CK185" i="1"/>
  <c r="CJ185" i="1"/>
  <c r="CI185" i="1"/>
  <c r="CE185" i="1"/>
  <c r="BX185" i="1"/>
  <c r="BY185" i="1" s="1"/>
  <c r="BW185" i="1"/>
  <c r="DR185" i="1" s="1"/>
  <c r="BT185" i="1"/>
  <c r="EA185" i="1" s="1"/>
  <c r="BP185" i="1"/>
  <c r="BS185" i="1" s="1"/>
  <c r="DZ185" i="1" s="1"/>
  <c r="BJ185" i="1"/>
  <c r="BI185" i="1"/>
  <c r="BH185" i="1"/>
  <c r="BC185" i="1"/>
  <c r="AJ185" i="1"/>
  <c r="AK185" i="1" s="1"/>
  <c r="AI185" i="1"/>
  <c r="Y185" i="1"/>
  <c r="S185" i="1"/>
  <c r="R185" i="1" s="1" a="1"/>
  <c r="R185" i="1" s="1"/>
  <c r="M185" i="1"/>
  <c r="X185" i="1" s="1"/>
  <c r="K185" i="1"/>
  <c r="J185" i="1"/>
  <c r="H185" i="1"/>
  <c r="BQ185" i="1" s="1"/>
  <c r="G185" i="1"/>
  <c r="E185" i="1"/>
  <c r="D185" i="1"/>
  <c r="BV185" i="1" s="1"/>
  <c r="B185" i="1"/>
  <c r="O185" i="1" s="1"/>
  <c r="U185" i="1" s="1"/>
  <c r="CU184" i="1"/>
  <c r="CM184" i="1"/>
  <c r="CK184" i="1"/>
  <c r="CJ184" i="1"/>
  <c r="CI184" i="1"/>
  <c r="BR184" i="1"/>
  <c r="BQ184" i="1"/>
  <c r="BJ184" i="1"/>
  <c r="BI184" i="1"/>
  <c r="BH184" i="1"/>
  <c r="BC184" i="1"/>
  <c r="AI184" i="1"/>
  <c r="Y184" i="1"/>
  <c r="AG184" i="1" s="1"/>
  <c r="X184" i="1"/>
  <c r="P184" i="1"/>
  <c r="M184" i="1"/>
  <c r="K184" i="1"/>
  <c r="AJ184" i="1" s="1"/>
  <c r="AK184" i="1" s="1"/>
  <c r="J184" i="1"/>
  <c r="H184" i="1"/>
  <c r="G184" i="1"/>
  <c r="BP184" i="1" s="1"/>
  <c r="BS184" i="1" s="1"/>
  <c r="DZ184" i="1" s="1"/>
  <c r="E184" i="1"/>
  <c r="BW184" i="1" s="1"/>
  <c r="D184" i="1"/>
  <c r="BV184" i="1" s="1"/>
  <c r="B184" i="1"/>
  <c r="O184" i="1" s="1"/>
  <c r="DW183" i="1"/>
  <c r="EC183" i="1" s="1"/>
  <c r="DU183" i="1"/>
  <c r="DH183" i="1"/>
  <c r="DI183" i="1" s="1"/>
  <c r="DC183" i="1"/>
  <c r="DK183" i="1" s="1"/>
  <c r="CM183" i="1"/>
  <c r="CK183" i="1"/>
  <c r="CJ183" i="1"/>
  <c r="CI183" i="1"/>
  <c r="BW183" i="1"/>
  <c r="DB183" i="1" s="1"/>
  <c r="BQ183" i="1"/>
  <c r="BP183" i="1"/>
  <c r="BS183" i="1" s="1"/>
  <c r="DZ183" i="1" s="1"/>
  <c r="BJ183" i="1"/>
  <c r="BI183" i="1"/>
  <c r="BH183" i="1"/>
  <c r="BC183" i="1"/>
  <c r="AJ183" i="1"/>
  <c r="AK183" i="1" s="1"/>
  <c r="AI183" i="1"/>
  <c r="O183" i="1"/>
  <c r="M183" i="1"/>
  <c r="X183" i="1" s="1"/>
  <c r="Y183" i="1" s="1"/>
  <c r="K183" i="1"/>
  <c r="J183" i="1"/>
  <c r="H183" i="1"/>
  <c r="G183" i="1"/>
  <c r="E183" i="1"/>
  <c r="D183" i="1"/>
  <c r="BV183" i="1" s="1"/>
  <c r="B183" i="1"/>
  <c r="DU182" i="1"/>
  <c r="DR182" i="1"/>
  <c r="CM182" i="1"/>
  <c r="CK182" i="1"/>
  <c r="CJ182" i="1"/>
  <c r="CI182" i="1"/>
  <c r="BW182" i="1"/>
  <c r="S182" i="1" s="1"/>
  <c r="R182" i="1" s="1" a="1"/>
  <c r="R182" i="1" s="1"/>
  <c r="BV182" i="1"/>
  <c r="BJ182" i="1"/>
  <c r="BI182" i="1"/>
  <c r="BH182" i="1"/>
  <c r="BC182" i="1"/>
  <c r="AI182" i="1"/>
  <c r="X182" i="1"/>
  <c r="Y182" i="1" s="1"/>
  <c r="M182" i="1"/>
  <c r="K182" i="1"/>
  <c r="AJ182" i="1" s="1"/>
  <c r="AK182" i="1" s="1"/>
  <c r="J182" i="1"/>
  <c r="H182" i="1"/>
  <c r="BQ182" i="1" s="1"/>
  <c r="G182" i="1"/>
  <c r="BP182" i="1" s="1"/>
  <c r="E182" i="1"/>
  <c r="D182" i="1"/>
  <c r="B182" i="1"/>
  <c r="O182" i="1" s="1"/>
  <c r="V182" i="1" s="1"/>
  <c r="AR182" i="1" s="1"/>
  <c r="AS182" i="1" s="1"/>
  <c r="DH181" i="1"/>
  <c r="DI181" i="1" s="1"/>
  <c r="DC181" i="1"/>
  <c r="DK181" i="1" s="1"/>
  <c r="BT181" i="1" s="1"/>
  <c r="CM181" i="1"/>
  <c r="CK181" i="1"/>
  <c r="CJ181" i="1"/>
  <c r="CI181" i="1"/>
  <c r="BV181" i="1"/>
  <c r="BS181" i="1"/>
  <c r="DZ181" i="1" s="1"/>
  <c r="BQ181" i="1"/>
  <c r="BP181" i="1"/>
  <c r="BR181" i="1" s="1"/>
  <c r="BJ181" i="1"/>
  <c r="BI181" i="1"/>
  <c r="BH181" i="1"/>
  <c r="BC181" i="1"/>
  <c r="AK181" i="1"/>
  <c r="AL181" i="1" s="1"/>
  <c r="Y181" i="1"/>
  <c r="AG181" i="1" s="1"/>
  <c r="X181" i="1"/>
  <c r="M181" i="1"/>
  <c r="K181" i="1"/>
  <c r="AJ181" i="1" s="1"/>
  <c r="J181" i="1"/>
  <c r="AI181" i="1" s="1"/>
  <c r="H181" i="1"/>
  <c r="G181" i="1"/>
  <c r="E181" i="1"/>
  <c r="BW181" i="1" s="1"/>
  <c r="DS181" i="1" s="1"/>
  <c r="D181" i="1"/>
  <c r="B181" i="1"/>
  <c r="O181" i="1" s="1"/>
  <c r="DU180" i="1"/>
  <c r="DE180" i="1"/>
  <c r="DF180" i="1" s="1"/>
  <c r="DN180" i="1" s="1"/>
  <c r="CM180" i="1"/>
  <c r="CK180" i="1"/>
  <c r="CJ180" i="1"/>
  <c r="CI180" i="1"/>
  <c r="BZ180" i="1"/>
  <c r="DX180" i="1" s="1"/>
  <c r="BW180" i="1"/>
  <c r="DC180" i="1" s="1"/>
  <c r="DK180" i="1" s="1"/>
  <c r="BQ180" i="1"/>
  <c r="BP180" i="1"/>
  <c r="BJ180" i="1"/>
  <c r="BI180" i="1"/>
  <c r="BH180" i="1"/>
  <c r="BC180" i="1"/>
  <c r="AJ180" i="1"/>
  <c r="AK180" i="1" s="1"/>
  <c r="X180" i="1"/>
  <c r="Y180" i="1" s="1"/>
  <c r="V180" i="1"/>
  <c r="AR180" i="1" s="1"/>
  <c r="AS180" i="1" s="1"/>
  <c r="S180" i="1"/>
  <c r="R180" i="1" s="1" a="1"/>
  <c r="R180" i="1" s="1"/>
  <c r="Q180" i="1"/>
  <c r="P180" i="1"/>
  <c r="O180" i="1"/>
  <c r="M180" i="1"/>
  <c r="K180" i="1"/>
  <c r="J180" i="1"/>
  <c r="AI180" i="1" s="1"/>
  <c r="H180" i="1"/>
  <c r="G180" i="1"/>
  <c r="E180" i="1"/>
  <c r="D180" i="1"/>
  <c r="BV180" i="1" s="1"/>
  <c r="B180" i="1"/>
  <c r="CM179" i="1"/>
  <c r="CK179" i="1"/>
  <c r="CJ179" i="1"/>
  <c r="CI179" i="1"/>
  <c r="BV179" i="1"/>
  <c r="BR179" i="1"/>
  <c r="BP179" i="1"/>
  <c r="BS179" i="1" s="1"/>
  <c r="DZ179" i="1" s="1"/>
  <c r="BJ179" i="1"/>
  <c r="BI179" i="1"/>
  <c r="BH179" i="1"/>
  <c r="BC179" i="1"/>
  <c r="AY179" i="1"/>
  <c r="BD179" i="1" s="1"/>
  <c r="V179" i="1"/>
  <c r="AR179" i="1" s="1"/>
  <c r="AS179" i="1" s="1"/>
  <c r="AU179" i="1" s="1"/>
  <c r="Q179" i="1"/>
  <c r="M179" i="1"/>
  <c r="X179" i="1" s="1"/>
  <c r="Y179" i="1" s="1"/>
  <c r="Z179" i="1" s="1"/>
  <c r="K179" i="1"/>
  <c r="AJ179" i="1" s="1"/>
  <c r="AK179" i="1" s="1"/>
  <c r="AM179" i="1" s="1" a="1"/>
  <c r="AM179" i="1" s="1"/>
  <c r="J179" i="1"/>
  <c r="AI179" i="1" s="1"/>
  <c r="H179" i="1"/>
  <c r="BQ179" i="1" s="1"/>
  <c r="G179" i="1"/>
  <c r="E179" i="1"/>
  <c r="BW179" i="1" s="1"/>
  <c r="D179" i="1"/>
  <c r="B179" i="1"/>
  <c r="O179" i="1" s="1"/>
  <c r="DS178" i="1"/>
  <c r="DH178" i="1"/>
  <c r="DI178" i="1" s="1"/>
  <c r="DE178" i="1"/>
  <c r="DF178" i="1" s="1"/>
  <c r="DN178" i="1" s="1"/>
  <c r="CM178" i="1"/>
  <c r="CK178" i="1"/>
  <c r="CJ178" i="1"/>
  <c r="CI178" i="1"/>
  <c r="BJ178" i="1"/>
  <c r="BI178" i="1"/>
  <c r="BH178" i="1"/>
  <c r="BC178" i="1"/>
  <c r="AJ178" i="1"/>
  <c r="AK178" i="1" s="1"/>
  <c r="AY178" i="1" s="1"/>
  <c r="BD178" i="1" s="1"/>
  <c r="M178" i="1"/>
  <c r="X178" i="1" s="1"/>
  <c r="Y178" i="1" s="1"/>
  <c r="K178" i="1"/>
  <c r="J178" i="1"/>
  <c r="AI178" i="1" s="1"/>
  <c r="H178" i="1"/>
  <c r="BQ178" i="1" s="1"/>
  <c r="G178" i="1"/>
  <c r="BP178" i="1" s="1"/>
  <c r="E178" i="1"/>
  <c r="BW178" i="1" s="1"/>
  <c r="DW178" i="1" s="1"/>
  <c r="EC178" i="1" s="1"/>
  <c r="D178" i="1"/>
  <c r="BV178" i="1" s="1"/>
  <c r="B178" i="1"/>
  <c r="O178" i="1" s="1"/>
  <c r="U178" i="1" s="1"/>
  <c r="DU177" i="1"/>
  <c r="DS177" i="1"/>
  <c r="DE177" i="1"/>
  <c r="DF177" i="1" s="1"/>
  <c r="DN177" i="1" s="1"/>
  <c r="CM177" i="1"/>
  <c r="CK177" i="1"/>
  <c r="CJ177" i="1"/>
  <c r="CI177" i="1"/>
  <c r="BZ177" i="1"/>
  <c r="DX177" i="1" s="1"/>
  <c r="BW177" i="1"/>
  <c r="DC177" i="1" s="1"/>
  <c r="DK177" i="1" s="1"/>
  <c r="BV177" i="1"/>
  <c r="BP177" i="1"/>
  <c r="BJ177" i="1"/>
  <c r="BI177" i="1"/>
  <c r="BH177" i="1"/>
  <c r="BC177" i="1"/>
  <c r="AJ177" i="1"/>
  <c r="AK177" i="1" s="1"/>
  <c r="X177" i="1"/>
  <c r="Y177" i="1" s="1"/>
  <c r="Z177" i="1" s="1"/>
  <c r="AA177" i="1" s="1"/>
  <c r="V177" i="1"/>
  <c r="AR177" i="1" s="1"/>
  <c r="AS177" i="1" s="1"/>
  <c r="U177" i="1"/>
  <c r="P177" i="1"/>
  <c r="O177" i="1"/>
  <c r="M177" i="1"/>
  <c r="K177" i="1"/>
  <c r="J177" i="1"/>
  <c r="AI177" i="1" s="1"/>
  <c r="H177" i="1"/>
  <c r="BQ177" i="1" s="1"/>
  <c r="G177" i="1"/>
  <c r="E177" i="1"/>
  <c r="D177" i="1"/>
  <c r="B177" i="1"/>
  <c r="DS176" i="1"/>
  <c r="DR176" i="1"/>
  <c r="DK176" i="1"/>
  <c r="DL176" i="1" s="1"/>
  <c r="AN176" i="1" s="1" a="1"/>
  <c r="AN176" i="1" s="1"/>
  <c r="AP176" i="1" s="1"/>
  <c r="BN176" i="1" s="1"/>
  <c r="DH176" i="1"/>
  <c r="DI176" i="1" s="1"/>
  <c r="DE176" i="1"/>
  <c r="DF176" i="1" s="1"/>
  <c r="DN176" i="1" s="1"/>
  <c r="CU176" i="1"/>
  <c r="CM176" i="1"/>
  <c r="CK176" i="1"/>
  <c r="CJ176" i="1"/>
  <c r="CI176" i="1"/>
  <c r="CA176" i="1"/>
  <c r="BZ176" i="1"/>
  <c r="DX176" i="1" s="1"/>
  <c r="EI176" i="1" s="1"/>
  <c r="BW176" i="1"/>
  <c r="DC176" i="1" s="1"/>
  <c r="BJ176" i="1"/>
  <c r="BI176" i="1"/>
  <c r="BH176" i="1"/>
  <c r="BC176" i="1"/>
  <c r="AY176" i="1"/>
  <c r="BD176" i="1" s="1"/>
  <c r="AM176" i="1" a="1"/>
  <c r="AM176" i="1" s="1"/>
  <c r="AL176" i="1"/>
  <c r="Y176" i="1"/>
  <c r="Z176" i="1" s="1"/>
  <c r="AA176" i="1" s="1"/>
  <c r="X176" i="1"/>
  <c r="U176" i="1"/>
  <c r="S176" i="1"/>
  <c r="R176" i="1" s="1" a="1"/>
  <c r="R176" i="1" s="1"/>
  <c r="Q176" i="1"/>
  <c r="M176" i="1"/>
  <c r="K176" i="1"/>
  <c r="AJ176" i="1" s="1"/>
  <c r="AK176" i="1" s="1"/>
  <c r="J176" i="1"/>
  <c r="AI176" i="1" s="1"/>
  <c r="H176" i="1"/>
  <c r="BQ176" i="1" s="1"/>
  <c r="G176" i="1"/>
  <c r="BP176" i="1" s="1"/>
  <c r="E176" i="1"/>
  <c r="D176" i="1"/>
  <c r="BV176" i="1" s="1"/>
  <c r="B176" i="1"/>
  <c r="O176" i="1" s="1"/>
  <c r="V176" i="1" s="1"/>
  <c r="AR176" i="1" s="1"/>
  <c r="AS176" i="1" s="1"/>
  <c r="AT176" i="1" s="1"/>
  <c r="CM175" i="1"/>
  <c r="CK175" i="1"/>
  <c r="CJ175" i="1"/>
  <c r="CI175" i="1"/>
  <c r="BW175" i="1"/>
  <c r="BQ175" i="1"/>
  <c r="BJ175" i="1"/>
  <c r="BI175" i="1"/>
  <c r="BH175" i="1"/>
  <c r="BE175" i="1"/>
  <c r="BC175" i="1"/>
  <c r="AM175" i="1" a="1"/>
  <c r="AM175" i="1" s="1"/>
  <c r="AL175" i="1"/>
  <c r="AK175" i="1"/>
  <c r="AY175" i="1" s="1"/>
  <c r="BD175" i="1" s="1"/>
  <c r="BG175" i="1" s="1"/>
  <c r="AI175" i="1"/>
  <c r="Y175" i="1"/>
  <c r="AG175" i="1" s="1"/>
  <c r="X175" i="1"/>
  <c r="O175" i="1"/>
  <c r="M175" i="1"/>
  <c r="K175" i="1"/>
  <c r="AJ175" i="1" s="1"/>
  <c r="J175" i="1"/>
  <c r="H175" i="1"/>
  <c r="G175" i="1"/>
  <c r="BP175" i="1" s="1"/>
  <c r="E175" i="1"/>
  <c r="D175" i="1"/>
  <c r="BV175" i="1" s="1"/>
  <c r="B175" i="1"/>
  <c r="DW174" i="1"/>
  <c r="EC174" i="1" s="1"/>
  <c r="DS174" i="1"/>
  <c r="DR174" i="1"/>
  <c r="DH174" i="1"/>
  <c r="DI174" i="1" s="1"/>
  <c r="CU174" i="1"/>
  <c r="CM174" i="1"/>
  <c r="CK174" i="1"/>
  <c r="CJ174" i="1"/>
  <c r="CI174" i="1"/>
  <c r="BX174" i="1"/>
  <c r="BW174" i="1"/>
  <c r="DC174" i="1" s="1"/>
  <c r="DK174" i="1" s="1"/>
  <c r="BV174" i="1"/>
  <c r="BT174" i="1"/>
  <c r="ED174" i="1" s="1"/>
  <c r="BJ174" i="1"/>
  <c r="BI174" i="1"/>
  <c r="BH174" i="1"/>
  <c r="BC174" i="1"/>
  <c r="U174" i="1"/>
  <c r="O174" i="1"/>
  <c r="V174" i="1" s="1"/>
  <c r="AR174" i="1" s="1"/>
  <c r="AS174" i="1" s="1"/>
  <c r="M174" i="1"/>
  <c r="X174" i="1" s="1"/>
  <c r="Y174" i="1" s="1"/>
  <c r="Z174" i="1" s="1"/>
  <c r="AE174" i="1" s="1"/>
  <c r="K174" i="1"/>
  <c r="AJ174" i="1" s="1"/>
  <c r="AK174" i="1" s="1"/>
  <c r="J174" i="1"/>
  <c r="AI174" i="1" s="1"/>
  <c r="H174" i="1"/>
  <c r="BQ174" i="1" s="1"/>
  <c r="G174" i="1"/>
  <c r="BP174" i="1" s="1"/>
  <c r="E174" i="1"/>
  <c r="D174" i="1"/>
  <c r="B174" i="1"/>
  <c r="DQ173" i="1"/>
  <c r="DE173" i="1"/>
  <c r="DF173" i="1" s="1"/>
  <c r="DN173" i="1" s="1"/>
  <c r="CM173" i="1"/>
  <c r="CK173" i="1"/>
  <c r="CJ173" i="1"/>
  <c r="CI173" i="1"/>
  <c r="BR173" i="1"/>
  <c r="BJ173" i="1"/>
  <c r="BI173" i="1"/>
  <c r="BH173" i="1"/>
  <c r="BC173" i="1"/>
  <c r="AK173" i="1"/>
  <c r="X173" i="1"/>
  <c r="Y173" i="1" s="1"/>
  <c r="S173" i="1"/>
  <c r="R173" i="1" s="1" a="1"/>
  <c r="R173" i="1" s="1"/>
  <c r="Q173" i="1"/>
  <c r="O173" i="1"/>
  <c r="M173" i="1"/>
  <c r="K173" i="1"/>
  <c r="AJ173" i="1" s="1"/>
  <c r="J173" i="1"/>
  <c r="AI173" i="1" s="1"/>
  <c r="H173" i="1"/>
  <c r="BQ173" i="1" s="1"/>
  <c r="G173" i="1"/>
  <c r="BP173" i="1" s="1"/>
  <c r="BS173" i="1" s="1"/>
  <c r="DZ173" i="1" s="1"/>
  <c r="E173" i="1"/>
  <c r="BW173" i="1" s="1"/>
  <c r="D173" i="1"/>
  <c r="BV173" i="1" s="1"/>
  <c r="B173" i="1"/>
  <c r="DC172" i="1"/>
  <c r="DK172" i="1" s="1"/>
  <c r="CM172" i="1"/>
  <c r="CK172" i="1"/>
  <c r="CJ172" i="1"/>
  <c r="CI172" i="1"/>
  <c r="BV172" i="1"/>
  <c r="BQ172" i="1"/>
  <c r="BP172" i="1"/>
  <c r="BS172" i="1" s="1"/>
  <c r="DZ172" i="1" s="1"/>
  <c r="BJ172" i="1"/>
  <c r="BI172" i="1"/>
  <c r="BH172" i="1"/>
  <c r="BC172" i="1"/>
  <c r="AK172" i="1"/>
  <c r="AJ172" i="1"/>
  <c r="M172" i="1"/>
  <c r="X172" i="1" s="1"/>
  <c r="Y172" i="1" s="1"/>
  <c r="AG172" i="1" s="1"/>
  <c r="K172" i="1"/>
  <c r="J172" i="1"/>
  <c r="AI172" i="1" s="1"/>
  <c r="H172" i="1"/>
  <c r="G172" i="1"/>
  <c r="E172" i="1"/>
  <c r="BW172" i="1" s="1"/>
  <c r="DB172" i="1" s="1"/>
  <c r="D172" i="1"/>
  <c r="B172" i="1"/>
  <c r="O172" i="1" s="1"/>
  <c r="DU171" i="1"/>
  <c r="DR171" i="1"/>
  <c r="DQ171" i="1"/>
  <c r="CU171" i="1"/>
  <c r="CM171" i="1"/>
  <c r="CK171" i="1"/>
  <c r="CJ171" i="1"/>
  <c r="CI171" i="1"/>
  <c r="CA171" i="1"/>
  <c r="BX171" i="1"/>
  <c r="BW171" i="1"/>
  <c r="DB171" i="1" s="1"/>
  <c r="BV171" i="1"/>
  <c r="BJ171" i="1"/>
  <c r="BI171" i="1"/>
  <c r="BH171" i="1"/>
  <c r="BC171" i="1"/>
  <c r="U171" i="1"/>
  <c r="Q171" i="1"/>
  <c r="M171" i="1"/>
  <c r="X171" i="1" s="1"/>
  <c r="Y171" i="1" s="1"/>
  <c r="K171" i="1"/>
  <c r="AJ171" i="1" s="1"/>
  <c r="AK171" i="1" s="1"/>
  <c r="J171" i="1"/>
  <c r="AI171" i="1" s="1"/>
  <c r="H171" i="1"/>
  <c r="BQ171" i="1" s="1"/>
  <c r="G171" i="1"/>
  <c r="BP171" i="1" s="1"/>
  <c r="E171" i="1"/>
  <c r="D171" i="1"/>
  <c r="B171" i="1"/>
  <c r="O171" i="1" s="1"/>
  <c r="DX170" i="1"/>
  <c r="EK170" i="1" s="1"/>
  <c r="DW170" i="1"/>
  <c r="EC170" i="1" s="1"/>
  <c r="DR170" i="1"/>
  <c r="DQ170" i="1"/>
  <c r="DI170" i="1"/>
  <c r="DH170" i="1"/>
  <c r="DE170" i="1"/>
  <c r="DF170" i="1" s="1"/>
  <c r="DN170" i="1" s="1"/>
  <c r="DC170" i="1"/>
  <c r="DK170" i="1" s="1"/>
  <c r="EB170" i="1" s="1"/>
  <c r="DB170" i="1"/>
  <c r="CU170" i="1"/>
  <c r="CM170" i="1"/>
  <c r="CK170" i="1"/>
  <c r="CJ170" i="1"/>
  <c r="CI170" i="1"/>
  <c r="BZ170" i="1"/>
  <c r="BX170" i="1"/>
  <c r="BQ170" i="1"/>
  <c r="BJ170" i="1"/>
  <c r="BI170" i="1"/>
  <c r="BH170" i="1"/>
  <c r="BC170" i="1"/>
  <c r="AL170" i="1"/>
  <c r="AJ170" i="1"/>
  <c r="AK170" i="1" s="1"/>
  <c r="Y170" i="1"/>
  <c r="AG170" i="1" s="1"/>
  <c r="V170" i="1"/>
  <c r="AR170" i="1" s="1"/>
  <c r="AS170" i="1" s="1"/>
  <c r="P170" i="1"/>
  <c r="O170" i="1"/>
  <c r="U170" i="1" s="1"/>
  <c r="M170" i="1"/>
  <c r="X170" i="1" s="1"/>
  <c r="K170" i="1"/>
  <c r="J170" i="1"/>
  <c r="AI170" i="1" s="1"/>
  <c r="H170" i="1"/>
  <c r="G170" i="1"/>
  <c r="BP170" i="1" s="1"/>
  <c r="BS170" i="1" s="1"/>
  <c r="DZ170" i="1" s="1"/>
  <c r="E170" i="1"/>
  <c r="BW170" i="1" s="1"/>
  <c r="CA170" i="1" s="1"/>
  <c r="D170" i="1"/>
  <c r="BV170" i="1" s="1"/>
  <c r="B170" i="1"/>
  <c r="DW169" i="1"/>
  <c r="EC169" i="1" s="1"/>
  <c r="DU169" i="1"/>
  <c r="DS169" i="1"/>
  <c r="DK169" i="1"/>
  <c r="DC169" i="1"/>
  <c r="DB169" i="1"/>
  <c r="CM169" i="1"/>
  <c r="CK169" i="1"/>
  <c r="CJ169" i="1"/>
  <c r="CI169" i="1"/>
  <c r="BX169" i="1"/>
  <c r="BW169" i="1"/>
  <c r="BQ169" i="1"/>
  <c r="BP169" i="1"/>
  <c r="BJ169" i="1"/>
  <c r="BI169" i="1"/>
  <c r="BH169" i="1"/>
  <c r="BC169" i="1"/>
  <c r="AI169" i="1"/>
  <c r="S169" i="1"/>
  <c r="R169" i="1" s="1" a="1"/>
  <c r="R169" i="1" s="1"/>
  <c r="O169" i="1"/>
  <c r="M169" i="1"/>
  <c r="X169" i="1" s="1"/>
  <c r="Y169" i="1" s="1"/>
  <c r="K169" i="1"/>
  <c r="AJ169" i="1" s="1"/>
  <c r="AK169" i="1" s="1"/>
  <c r="J169" i="1"/>
  <c r="H169" i="1"/>
  <c r="G169" i="1"/>
  <c r="E169" i="1"/>
  <c r="D169" i="1"/>
  <c r="BV169" i="1" s="1"/>
  <c r="B169" i="1"/>
  <c r="DQ168" i="1"/>
  <c r="DE168" i="1"/>
  <c r="DF168" i="1" s="1"/>
  <c r="DN168" i="1" s="1"/>
  <c r="CU168" i="1"/>
  <c r="CM168" i="1"/>
  <c r="CK168" i="1"/>
  <c r="CJ168" i="1"/>
  <c r="CI168" i="1"/>
  <c r="BZ168" i="1"/>
  <c r="DX168" i="1" s="1"/>
  <c r="EI168" i="1" s="1"/>
  <c r="BW168" i="1"/>
  <c r="DH168" i="1" s="1"/>
  <c r="DI168" i="1" s="1"/>
  <c r="BJ168" i="1"/>
  <c r="BI168" i="1"/>
  <c r="BH168" i="1"/>
  <c r="BC168" i="1"/>
  <c r="S168" i="1"/>
  <c r="R168" i="1" s="1" a="1"/>
  <c r="R168" i="1" s="1"/>
  <c r="P168" i="1"/>
  <c r="M168" i="1"/>
  <c r="X168" i="1" s="1"/>
  <c r="Y168" i="1" s="1"/>
  <c r="AG168" i="1" s="1"/>
  <c r="K168" i="1"/>
  <c r="AJ168" i="1" s="1"/>
  <c r="AK168" i="1" s="1"/>
  <c r="J168" i="1"/>
  <c r="AI168" i="1" s="1"/>
  <c r="H168" i="1"/>
  <c r="BQ168" i="1" s="1"/>
  <c r="G168" i="1"/>
  <c r="BP168" i="1" s="1"/>
  <c r="E168" i="1"/>
  <c r="D168" i="1"/>
  <c r="BV168" i="1" s="1"/>
  <c r="B168" i="1"/>
  <c r="O168" i="1" s="1"/>
  <c r="DX167" i="1"/>
  <c r="EK167" i="1" s="1"/>
  <c r="DW167" i="1"/>
  <c r="EC167" i="1" s="1"/>
  <c r="DU167" i="1"/>
  <c r="DE167" i="1"/>
  <c r="DF167" i="1" s="1"/>
  <c r="DN167" i="1" s="1"/>
  <c r="DC167" i="1"/>
  <c r="DK167" i="1" s="1"/>
  <c r="CM167" i="1"/>
  <c r="CK167" i="1"/>
  <c r="CJ167" i="1"/>
  <c r="CI167" i="1"/>
  <c r="BZ167" i="1"/>
  <c r="BR167" i="1"/>
  <c r="BQ167" i="1"/>
  <c r="BP167" i="1"/>
  <c r="BS167" i="1" s="1"/>
  <c r="DZ167" i="1" s="1"/>
  <c r="BJ167" i="1"/>
  <c r="BI167" i="1"/>
  <c r="BH167" i="1"/>
  <c r="BC167" i="1"/>
  <c r="AJ167" i="1"/>
  <c r="AK167" i="1" s="1"/>
  <c r="AI167" i="1"/>
  <c r="Y167" i="1"/>
  <c r="X167" i="1"/>
  <c r="M167" i="1"/>
  <c r="K167" i="1"/>
  <c r="J167" i="1"/>
  <c r="H167" i="1"/>
  <c r="G167" i="1"/>
  <c r="E167" i="1"/>
  <c r="BW167" i="1" s="1"/>
  <c r="D167" i="1"/>
  <c r="BV167" i="1" s="1"/>
  <c r="B167" i="1"/>
  <c r="O167" i="1" s="1"/>
  <c r="U167" i="1" s="1"/>
  <c r="CU166" i="1"/>
  <c r="CM166" i="1"/>
  <c r="CK166" i="1"/>
  <c r="CJ166" i="1"/>
  <c r="CI166" i="1"/>
  <c r="BW166" i="1"/>
  <c r="BV166" i="1"/>
  <c r="BJ166" i="1"/>
  <c r="BI166" i="1"/>
  <c r="BH166" i="1"/>
  <c r="BC166" i="1"/>
  <c r="X166" i="1"/>
  <c r="Y166" i="1" s="1"/>
  <c r="Z166" i="1" s="1"/>
  <c r="AE166" i="1" s="1"/>
  <c r="V166" i="1"/>
  <c r="AR166" i="1" s="1"/>
  <c r="AS166" i="1" s="1"/>
  <c r="U166" i="1"/>
  <c r="M166" i="1"/>
  <c r="K166" i="1"/>
  <c r="AJ166" i="1" s="1"/>
  <c r="AK166" i="1" s="1"/>
  <c r="J166" i="1"/>
  <c r="AI166" i="1" s="1"/>
  <c r="H166" i="1"/>
  <c r="BQ166" i="1" s="1"/>
  <c r="G166" i="1"/>
  <c r="BP166" i="1" s="1"/>
  <c r="BR166" i="1" s="1"/>
  <c r="E166" i="1"/>
  <c r="D166" i="1"/>
  <c r="B166" i="1"/>
  <c r="O166" i="1" s="1"/>
  <c r="EB165" i="1"/>
  <c r="DS165" i="1"/>
  <c r="DR165" i="1"/>
  <c r="DH165" i="1"/>
  <c r="DI165" i="1" s="1"/>
  <c r="DC165" i="1"/>
  <c r="DK165" i="1" s="1"/>
  <c r="DL165" i="1" s="1"/>
  <c r="AN165" i="1" s="1" a="1"/>
  <c r="AN165" i="1" s="1"/>
  <c r="CM165" i="1"/>
  <c r="CK165" i="1"/>
  <c r="CJ165" i="1"/>
  <c r="CI165" i="1"/>
  <c r="BV165" i="1"/>
  <c r="BT165" i="1"/>
  <c r="BP165" i="1"/>
  <c r="BR165" i="1" s="1"/>
  <c r="BJ165" i="1"/>
  <c r="BI165" i="1"/>
  <c r="BH165" i="1"/>
  <c r="BC165" i="1"/>
  <c r="X165" i="1"/>
  <c r="Y165" i="1" s="1"/>
  <c r="M165" i="1"/>
  <c r="K165" i="1"/>
  <c r="AJ165" i="1" s="1"/>
  <c r="AK165" i="1" s="1"/>
  <c r="J165" i="1"/>
  <c r="AI165" i="1" s="1"/>
  <c r="H165" i="1"/>
  <c r="BQ165" i="1" s="1"/>
  <c r="G165" i="1"/>
  <c r="E165" i="1"/>
  <c r="BW165" i="1" s="1"/>
  <c r="D165" i="1"/>
  <c r="B165" i="1"/>
  <c r="O165" i="1" s="1"/>
  <c r="CM164" i="1"/>
  <c r="CK164" i="1"/>
  <c r="CJ164" i="1"/>
  <c r="CI164" i="1"/>
  <c r="BJ164" i="1"/>
  <c r="BI164" i="1"/>
  <c r="BH164" i="1"/>
  <c r="BC164" i="1"/>
  <c r="AY164" i="1"/>
  <c r="BD164" i="1" s="1"/>
  <c r="AK164" i="1"/>
  <c r="AM164" i="1" s="1" a="1"/>
  <c r="AM164" i="1" s="1"/>
  <c r="AJ164" i="1"/>
  <c r="V164" i="1"/>
  <c r="AR164" i="1" s="1"/>
  <c r="AS164" i="1" s="1"/>
  <c r="U164" i="1"/>
  <c r="Q164" i="1"/>
  <c r="O164" i="1"/>
  <c r="CU164" i="1" s="1"/>
  <c r="M164" i="1"/>
  <c r="X164" i="1" s="1"/>
  <c r="Y164" i="1" s="1"/>
  <c r="Z164" i="1" s="1"/>
  <c r="K164" i="1"/>
  <c r="J164" i="1"/>
  <c r="AI164" i="1" s="1"/>
  <c r="H164" i="1"/>
  <c r="BQ164" i="1" s="1"/>
  <c r="G164" i="1"/>
  <c r="BP164" i="1" s="1"/>
  <c r="E164" i="1"/>
  <c r="BW164" i="1" s="1"/>
  <c r="D164" i="1"/>
  <c r="BV164" i="1" s="1"/>
  <c r="B164" i="1"/>
  <c r="DH163" i="1"/>
  <c r="DI163" i="1" s="1"/>
  <c r="DF163" i="1"/>
  <c r="DN163" i="1" s="1"/>
  <c r="DE163" i="1"/>
  <c r="CM163" i="1"/>
  <c r="CK163" i="1"/>
  <c r="CJ163" i="1"/>
  <c r="CI163" i="1"/>
  <c r="BS163" i="1"/>
  <c r="DZ163" i="1" s="1"/>
  <c r="BR163" i="1"/>
  <c r="BJ163" i="1"/>
  <c r="BI163" i="1"/>
  <c r="BH163" i="1"/>
  <c r="BC163" i="1"/>
  <c r="AJ163" i="1"/>
  <c r="AK163" i="1" s="1"/>
  <c r="M163" i="1"/>
  <c r="X163" i="1" s="1"/>
  <c r="Y163" i="1" s="1"/>
  <c r="AG163" i="1" s="1"/>
  <c r="K163" i="1"/>
  <c r="J163" i="1"/>
  <c r="AI163" i="1" s="1"/>
  <c r="H163" i="1"/>
  <c r="BQ163" i="1" s="1"/>
  <c r="G163" i="1"/>
  <c r="BP163" i="1" s="1"/>
  <c r="E163" i="1"/>
  <c r="BW163" i="1" s="1"/>
  <c r="DB163" i="1" s="1"/>
  <c r="D163" i="1"/>
  <c r="BV163" i="1" s="1"/>
  <c r="B163" i="1"/>
  <c r="O163" i="1" s="1"/>
  <c r="U163" i="1" s="1"/>
  <c r="DW162" i="1"/>
  <c r="EC162" i="1" s="1"/>
  <c r="DS162" i="1"/>
  <c r="DE162" i="1"/>
  <c r="DF162" i="1" s="1"/>
  <c r="DN162" i="1" s="1"/>
  <c r="DC162" i="1"/>
  <c r="DK162" i="1" s="1"/>
  <c r="DL162" i="1" s="1"/>
  <c r="AN162" i="1" s="1" a="1"/>
  <c r="AN162" i="1" s="1"/>
  <c r="DB162" i="1"/>
  <c r="CM162" i="1"/>
  <c r="CK162" i="1"/>
  <c r="CJ162" i="1"/>
  <c r="CI162" i="1"/>
  <c r="BZ162" i="1"/>
  <c r="DX162" i="1" s="1"/>
  <c r="BY162" i="1"/>
  <c r="EE162" i="1" s="1"/>
  <c r="BX162" i="1"/>
  <c r="BW162" i="1"/>
  <c r="DH162" i="1" s="1"/>
  <c r="DI162" i="1" s="1"/>
  <c r="BV162" i="1"/>
  <c r="BP162" i="1"/>
  <c r="BJ162" i="1"/>
  <c r="BI162" i="1"/>
  <c r="BH162" i="1"/>
  <c r="BC162" i="1"/>
  <c r="AJ162" i="1"/>
  <c r="AK162" i="1" s="1"/>
  <c r="AI162" i="1"/>
  <c r="X162" i="1"/>
  <c r="Y162" i="1" s="1"/>
  <c r="V162" i="1"/>
  <c r="AR162" i="1" s="1"/>
  <c r="AS162" i="1" s="1"/>
  <c r="M162" i="1"/>
  <c r="K162" i="1"/>
  <c r="J162" i="1"/>
  <c r="H162" i="1"/>
  <c r="BQ162" i="1" s="1"/>
  <c r="G162" i="1"/>
  <c r="E162" i="1"/>
  <c r="D162" i="1"/>
  <c r="B162" i="1"/>
  <c r="O162" i="1" s="1"/>
  <c r="DS161" i="1"/>
  <c r="DR161" i="1"/>
  <c r="CU161" i="1"/>
  <c r="CM161" i="1"/>
  <c r="CK161" i="1"/>
  <c r="CJ161" i="1"/>
  <c r="CI161" i="1"/>
  <c r="BZ161" i="1"/>
  <c r="DX161" i="1" s="1"/>
  <c r="EI161" i="1" s="1"/>
  <c r="BV161" i="1"/>
  <c r="BS161" i="1"/>
  <c r="DZ161" i="1" s="1"/>
  <c r="BJ161" i="1"/>
  <c r="BI161" i="1"/>
  <c r="BH161" i="1"/>
  <c r="BF161" i="1"/>
  <c r="BC161" i="1"/>
  <c r="AL161" i="1"/>
  <c r="AJ161" i="1"/>
  <c r="AK161" i="1" s="1"/>
  <c r="AY161" i="1" s="1"/>
  <c r="BD161" i="1" s="1"/>
  <c r="Y161" i="1"/>
  <c r="Z161" i="1" s="1"/>
  <c r="AE161" i="1" s="1"/>
  <c r="U161" i="1"/>
  <c r="S161" i="1"/>
  <c r="R161" i="1" s="1" a="1"/>
  <c r="R161" i="1" s="1"/>
  <c r="P161" i="1"/>
  <c r="M161" i="1"/>
  <c r="X161" i="1" s="1"/>
  <c r="K161" i="1"/>
  <c r="J161" i="1"/>
  <c r="AI161" i="1" s="1"/>
  <c r="H161" i="1"/>
  <c r="BQ161" i="1" s="1"/>
  <c r="G161" i="1"/>
  <c r="BP161" i="1" s="1"/>
  <c r="BR161" i="1" s="1"/>
  <c r="E161" i="1"/>
  <c r="BW161" i="1" s="1"/>
  <c r="DE161" i="1" s="1"/>
  <c r="DF161" i="1" s="1"/>
  <c r="DN161" i="1" s="1"/>
  <c r="D161" i="1"/>
  <c r="B161" i="1"/>
  <c r="O161" i="1" s="1"/>
  <c r="CM160" i="1"/>
  <c r="CK160" i="1"/>
  <c r="CJ160" i="1"/>
  <c r="CI160" i="1"/>
  <c r="BQ160" i="1"/>
  <c r="BP160" i="1"/>
  <c r="BS160" i="1" s="1"/>
  <c r="DZ160" i="1" s="1"/>
  <c r="BJ160" i="1"/>
  <c r="BI160" i="1"/>
  <c r="BH160" i="1"/>
  <c r="BC160" i="1"/>
  <c r="AK160" i="1"/>
  <c r="AY160" i="1" s="1"/>
  <c r="BD160" i="1" s="1"/>
  <c r="BG160" i="1" s="1"/>
  <c r="AI160" i="1"/>
  <c r="Y160" i="1"/>
  <c r="AG160" i="1" s="1"/>
  <c r="X160" i="1"/>
  <c r="M160" i="1"/>
  <c r="K160" i="1"/>
  <c r="AJ160" i="1" s="1"/>
  <c r="J160" i="1"/>
  <c r="H160" i="1"/>
  <c r="G160" i="1"/>
  <c r="E160" i="1"/>
  <c r="BW160" i="1" s="1"/>
  <c r="D160" i="1"/>
  <c r="BV160" i="1" s="1"/>
  <c r="B160" i="1"/>
  <c r="O160" i="1" s="1"/>
  <c r="DH159" i="1"/>
  <c r="DI159" i="1" s="1"/>
  <c r="DC159" i="1"/>
  <c r="DK159" i="1" s="1"/>
  <c r="DB159" i="1"/>
  <c r="CM159" i="1"/>
  <c r="CK159" i="1"/>
  <c r="CJ159" i="1"/>
  <c r="CI159" i="1"/>
  <c r="BW159" i="1"/>
  <c r="DW159" i="1" s="1"/>
  <c r="EC159" i="1" s="1"/>
  <c r="BV159" i="1"/>
  <c r="BS159" i="1"/>
  <c r="DZ159" i="1" s="1"/>
  <c r="BJ159" i="1"/>
  <c r="BI159" i="1"/>
  <c r="BH159" i="1"/>
  <c r="BC159" i="1"/>
  <c r="AJ159" i="1"/>
  <c r="AK159" i="1" s="1"/>
  <c r="V159" i="1"/>
  <c r="AR159" i="1" s="1"/>
  <c r="AS159" i="1" s="1"/>
  <c r="AT159" i="1" s="1"/>
  <c r="U159" i="1"/>
  <c r="O159" i="1"/>
  <c r="CU159" i="1" s="1"/>
  <c r="M159" i="1"/>
  <c r="X159" i="1" s="1"/>
  <c r="Y159" i="1" s="1"/>
  <c r="Z159" i="1" s="1"/>
  <c r="AE159" i="1" s="1"/>
  <c r="K159" i="1"/>
  <c r="J159" i="1"/>
  <c r="AI159" i="1" s="1"/>
  <c r="H159" i="1"/>
  <c r="BQ159" i="1" s="1"/>
  <c r="G159" i="1"/>
  <c r="BP159" i="1" s="1"/>
  <c r="BR159" i="1" s="1"/>
  <c r="E159" i="1"/>
  <c r="D159" i="1"/>
  <c r="B159" i="1"/>
  <c r="DR158" i="1"/>
  <c r="DQ158" i="1"/>
  <c r="CM158" i="1"/>
  <c r="CK158" i="1"/>
  <c r="CJ158" i="1"/>
  <c r="CI158" i="1"/>
  <c r="BW158" i="1"/>
  <c r="DC158" i="1" s="1"/>
  <c r="DK158" i="1" s="1"/>
  <c r="BQ158" i="1"/>
  <c r="BJ158" i="1"/>
  <c r="BI158" i="1"/>
  <c r="BH158" i="1"/>
  <c r="BC158" i="1"/>
  <c r="AK158" i="1"/>
  <c r="Y158" i="1"/>
  <c r="AG158" i="1" s="1"/>
  <c r="X158" i="1"/>
  <c r="O158" i="1"/>
  <c r="V158" i="1" s="1"/>
  <c r="AR158" i="1" s="1"/>
  <c r="AS158" i="1" s="1"/>
  <c r="M158" i="1"/>
  <c r="K158" i="1"/>
  <c r="AJ158" i="1" s="1"/>
  <c r="J158" i="1"/>
  <c r="AI158" i="1" s="1"/>
  <c r="H158" i="1"/>
  <c r="G158" i="1"/>
  <c r="BP158" i="1" s="1"/>
  <c r="E158" i="1"/>
  <c r="D158" i="1"/>
  <c r="BV158" i="1" s="1"/>
  <c r="B158" i="1"/>
  <c r="DC157" i="1"/>
  <c r="DK157" i="1" s="1"/>
  <c r="DB157" i="1"/>
  <c r="CM157" i="1"/>
  <c r="CK157" i="1"/>
  <c r="CJ157" i="1"/>
  <c r="CI157" i="1"/>
  <c r="BW157" i="1"/>
  <c r="BQ157" i="1"/>
  <c r="BJ157" i="1"/>
  <c r="BI157" i="1"/>
  <c r="BH157" i="1"/>
  <c r="BC157" i="1"/>
  <c r="AI157" i="1"/>
  <c r="M157" i="1"/>
  <c r="X157" i="1" s="1"/>
  <c r="Y157" i="1" s="1"/>
  <c r="K157" i="1"/>
  <c r="AJ157" i="1" s="1"/>
  <c r="AK157" i="1" s="1"/>
  <c r="J157" i="1"/>
  <c r="H157" i="1"/>
  <c r="G157" i="1"/>
  <c r="BP157" i="1" s="1"/>
  <c r="E157" i="1"/>
  <c r="D157" i="1"/>
  <c r="BV157" i="1" s="1"/>
  <c r="B157" i="1"/>
  <c r="O157" i="1" s="1"/>
  <c r="DS156" i="1"/>
  <c r="DR156" i="1"/>
  <c r="CM156" i="1"/>
  <c r="CK156" i="1"/>
  <c r="CJ156" i="1"/>
  <c r="CI156" i="1"/>
  <c r="BV156" i="1"/>
  <c r="BP156" i="1"/>
  <c r="BS156" i="1" s="1"/>
  <c r="DZ156" i="1" s="1"/>
  <c r="BJ156" i="1"/>
  <c r="BI156" i="1"/>
  <c r="BH156" i="1"/>
  <c r="BC156" i="1"/>
  <c r="AJ156" i="1"/>
  <c r="AK156" i="1" s="1"/>
  <c r="AI156" i="1"/>
  <c r="X156" i="1"/>
  <c r="Y156" i="1" s="1"/>
  <c r="Z156" i="1" s="1"/>
  <c r="Q156" i="1"/>
  <c r="M156" i="1"/>
  <c r="K156" i="1"/>
  <c r="J156" i="1"/>
  <c r="H156" i="1"/>
  <c r="BQ156" i="1" s="1"/>
  <c r="G156" i="1"/>
  <c r="E156" i="1"/>
  <c r="BW156" i="1" s="1"/>
  <c r="D156" i="1"/>
  <c r="B156" i="1"/>
  <c r="O156" i="1" s="1"/>
  <c r="DX155" i="1"/>
  <c r="EK155" i="1" s="1"/>
  <c r="DW155" i="1"/>
  <c r="EC155" i="1" s="1"/>
  <c r="DR155" i="1"/>
  <c r="DQ155" i="1"/>
  <c r="DH155" i="1"/>
  <c r="DI155" i="1" s="1"/>
  <c r="DE155" i="1"/>
  <c r="DF155" i="1" s="1"/>
  <c r="DN155" i="1" s="1"/>
  <c r="DB155" i="1"/>
  <c r="CM155" i="1"/>
  <c r="CK155" i="1"/>
  <c r="CJ155" i="1"/>
  <c r="CI155" i="1"/>
  <c r="CA155" i="1"/>
  <c r="BZ155" i="1"/>
  <c r="BS155" i="1"/>
  <c r="DZ155" i="1" s="1"/>
  <c r="BR155" i="1"/>
  <c r="BP155" i="1"/>
  <c r="BJ155" i="1"/>
  <c r="BI155" i="1"/>
  <c r="BH155" i="1"/>
  <c r="BC155" i="1"/>
  <c r="AJ155" i="1"/>
  <c r="AK155" i="1" s="1"/>
  <c r="S155" i="1"/>
  <c r="R155" i="1" s="1" a="1"/>
  <c r="R155" i="1" s="1"/>
  <c r="P155" i="1"/>
  <c r="O155" i="1"/>
  <c r="U155" i="1" s="1"/>
  <c r="M155" i="1"/>
  <c r="X155" i="1" s="1"/>
  <c r="Y155" i="1" s="1"/>
  <c r="K155" i="1"/>
  <c r="J155" i="1"/>
  <c r="AI155" i="1" s="1"/>
  <c r="H155" i="1"/>
  <c r="BQ155" i="1" s="1"/>
  <c r="G155" i="1"/>
  <c r="E155" i="1"/>
  <c r="BW155" i="1" s="1"/>
  <c r="DU155" i="1" s="1"/>
  <c r="D155" i="1"/>
  <c r="BV155" i="1" s="1"/>
  <c r="B155" i="1"/>
  <c r="DZ154" i="1"/>
  <c r="DB154" i="1"/>
  <c r="CM154" i="1"/>
  <c r="CK154" i="1"/>
  <c r="CJ154" i="1"/>
  <c r="CI154" i="1"/>
  <c r="BW154" i="1"/>
  <c r="DW154" i="1" s="1"/>
  <c r="EC154" i="1" s="1"/>
  <c r="BV154" i="1"/>
  <c r="BR154" i="1"/>
  <c r="BQ154" i="1"/>
  <c r="BP154" i="1"/>
  <c r="BS154" i="1" s="1"/>
  <c r="BJ154" i="1"/>
  <c r="BI154" i="1"/>
  <c r="BH154" i="1"/>
  <c r="BC154" i="1"/>
  <c r="AJ154" i="1"/>
  <c r="AK154" i="1" s="1"/>
  <c r="X154" i="1"/>
  <c r="Y154" i="1" s="1"/>
  <c r="M154" i="1"/>
  <c r="K154" i="1"/>
  <c r="J154" i="1"/>
  <c r="AI154" i="1" s="1"/>
  <c r="H154" i="1"/>
  <c r="G154" i="1"/>
  <c r="E154" i="1"/>
  <c r="D154" i="1"/>
  <c r="B154" i="1"/>
  <c r="O154" i="1" s="1"/>
  <c r="DR153" i="1"/>
  <c r="DQ153" i="1"/>
  <c r="CU153" i="1"/>
  <c r="CM153" i="1"/>
  <c r="CK153" i="1"/>
  <c r="CJ153" i="1"/>
  <c r="CI153" i="1"/>
  <c r="BR153" i="1"/>
  <c r="BQ153" i="1"/>
  <c r="BJ153" i="1"/>
  <c r="BI153" i="1"/>
  <c r="BH153" i="1"/>
  <c r="BC153" i="1"/>
  <c r="AJ153" i="1"/>
  <c r="AK153" i="1" s="1"/>
  <c r="Q153" i="1"/>
  <c r="O153" i="1"/>
  <c r="V153" i="1" s="1"/>
  <c r="AR153" i="1" s="1"/>
  <c r="AS153" i="1" s="1"/>
  <c r="M153" i="1"/>
  <c r="X153" i="1" s="1"/>
  <c r="Y153" i="1" s="1"/>
  <c r="K153" i="1"/>
  <c r="J153" i="1"/>
  <c r="AI153" i="1" s="1"/>
  <c r="H153" i="1"/>
  <c r="G153" i="1"/>
  <c r="BP153" i="1" s="1"/>
  <c r="BS153" i="1" s="1"/>
  <c r="DZ153" i="1" s="1"/>
  <c r="E153" i="1"/>
  <c r="BW153" i="1" s="1"/>
  <c r="D153" i="1"/>
  <c r="BV153" i="1" s="1"/>
  <c r="B153" i="1"/>
  <c r="DW152" i="1"/>
  <c r="EC152" i="1" s="1"/>
  <c r="DU152" i="1"/>
  <c r="DB152" i="1"/>
  <c r="CM152" i="1"/>
  <c r="CK152" i="1"/>
  <c r="CJ152" i="1"/>
  <c r="CI152" i="1"/>
  <c r="BX152" i="1"/>
  <c r="BW152" i="1"/>
  <c r="BQ152" i="1"/>
  <c r="BP152" i="1"/>
  <c r="BS152" i="1" s="1"/>
  <c r="DZ152" i="1" s="1"/>
  <c r="BJ152" i="1"/>
  <c r="BI152" i="1"/>
  <c r="BH152" i="1"/>
  <c r="BC152" i="1"/>
  <c r="AJ152" i="1"/>
  <c r="AK152" i="1" s="1"/>
  <c r="AI152" i="1"/>
  <c r="O152" i="1"/>
  <c r="Q152" i="1" s="1"/>
  <c r="M152" i="1"/>
  <c r="X152" i="1" s="1"/>
  <c r="Y152" i="1" s="1"/>
  <c r="K152" i="1"/>
  <c r="J152" i="1"/>
  <c r="H152" i="1"/>
  <c r="G152" i="1"/>
  <c r="E152" i="1"/>
  <c r="D152" i="1"/>
  <c r="BV152" i="1" s="1"/>
  <c r="B152" i="1"/>
  <c r="DI151" i="1"/>
  <c r="DH151" i="1"/>
  <c r="CM151" i="1"/>
  <c r="CK151" i="1"/>
  <c r="CJ151" i="1"/>
  <c r="CI151" i="1"/>
  <c r="BW151" i="1"/>
  <c r="DQ151" i="1" s="1"/>
  <c r="BQ151" i="1"/>
  <c r="BJ151" i="1"/>
  <c r="BI151" i="1"/>
  <c r="BH151" i="1"/>
  <c r="BC151" i="1"/>
  <c r="V151" i="1"/>
  <c r="AR151" i="1" s="1"/>
  <c r="AS151" i="1" s="1"/>
  <c r="U151" i="1"/>
  <c r="S151" i="1"/>
  <c r="R151" i="1" s="1" a="1"/>
  <c r="R151" i="1" s="1"/>
  <c r="Q151" i="1"/>
  <c r="P151" i="1"/>
  <c r="O151" i="1"/>
  <c r="CU151" i="1" s="1"/>
  <c r="M151" i="1"/>
  <c r="X151" i="1" s="1"/>
  <c r="Y151" i="1" s="1"/>
  <c r="K151" i="1"/>
  <c r="AJ151" i="1" s="1"/>
  <c r="AK151" i="1" s="1"/>
  <c r="J151" i="1"/>
  <c r="AI151" i="1" s="1"/>
  <c r="H151" i="1"/>
  <c r="G151" i="1"/>
  <c r="BP151" i="1" s="1"/>
  <c r="E151" i="1"/>
  <c r="D151" i="1"/>
  <c r="BV151" i="1" s="1"/>
  <c r="B151" i="1"/>
  <c r="DQ150" i="1"/>
  <c r="CM150" i="1"/>
  <c r="CK150" i="1"/>
  <c r="CJ150" i="1"/>
  <c r="CI150" i="1"/>
  <c r="BW150" i="1"/>
  <c r="DU150" i="1" s="1"/>
  <c r="BR150" i="1"/>
  <c r="BQ150" i="1"/>
  <c r="BP150" i="1"/>
  <c r="BS150" i="1" s="1"/>
  <c r="DZ150" i="1" s="1"/>
  <c r="BJ150" i="1"/>
  <c r="BI150" i="1"/>
  <c r="BH150" i="1"/>
  <c r="BC150" i="1"/>
  <c r="AI150" i="1"/>
  <c r="X150" i="1"/>
  <c r="Y150" i="1" s="1"/>
  <c r="M150" i="1"/>
  <c r="K150" i="1"/>
  <c r="AJ150" i="1" s="1"/>
  <c r="AK150" i="1" s="1"/>
  <c r="J150" i="1"/>
  <c r="H150" i="1"/>
  <c r="G150" i="1"/>
  <c r="E150" i="1"/>
  <c r="D150" i="1"/>
  <c r="BV150" i="1" s="1"/>
  <c r="B150" i="1"/>
  <c r="O150" i="1" s="1"/>
  <c r="DW149" i="1"/>
  <c r="EC149" i="1" s="1"/>
  <c r="DU149" i="1"/>
  <c r="DB149" i="1"/>
  <c r="CM149" i="1"/>
  <c r="CK149" i="1"/>
  <c r="CJ149" i="1"/>
  <c r="CI149" i="1"/>
  <c r="BW149" i="1"/>
  <c r="BV149" i="1"/>
  <c r="BP149" i="1"/>
  <c r="BS149" i="1" s="1"/>
  <c r="DZ149" i="1" s="1"/>
  <c r="BJ149" i="1"/>
  <c r="BI149" i="1"/>
  <c r="BH149" i="1"/>
  <c r="BC149" i="1"/>
  <c r="AI149" i="1"/>
  <c r="V149" i="1"/>
  <c r="AR149" i="1" s="1"/>
  <c r="AS149" i="1" s="1"/>
  <c r="O149" i="1"/>
  <c r="Q149" i="1" s="1"/>
  <c r="M149" i="1"/>
  <c r="X149" i="1" s="1"/>
  <c r="Y149" i="1" s="1"/>
  <c r="Z149" i="1" s="1"/>
  <c r="K149" i="1"/>
  <c r="AJ149" i="1" s="1"/>
  <c r="AK149" i="1" s="1"/>
  <c r="J149" i="1"/>
  <c r="H149" i="1"/>
  <c r="BQ149" i="1" s="1"/>
  <c r="G149" i="1"/>
  <c r="E149" i="1"/>
  <c r="D149" i="1"/>
  <c r="B149" i="1"/>
  <c r="EB148" i="1"/>
  <c r="DX148" i="1"/>
  <c r="EI148" i="1" s="1"/>
  <c r="DS148" i="1"/>
  <c r="DR148" i="1"/>
  <c r="DK148" i="1"/>
  <c r="DL148" i="1" s="1"/>
  <c r="DH148" i="1"/>
  <c r="DI148" i="1" s="1"/>
  <c r="DF148" i="1"/>
  <c r="DN148" i="1" s="1"/>
  <c r="DE148" i="1"/>
  <c r="DC148" i="1"/>
  <c r="CM148" i="1"/>
  <c r="CK148" i="1"/>
  <c r="CJ148" i="1"/>
  <c r="CI148" i="1"/>
  <c r="CA148" i="1"/>
  <c r="BZ148" i="1"/>
  <c r="BW148" i="1"/>
  <c r="DW148" i="1" s="1"/>
  <c r="EC148" i="1" s="1"/>
  <c r="BV148" i="1"/>
  <c r="BT148" i="1"/>
  <c r="ED148" i="1" s="1"/>
  <c r="BP148" i="1"/>
  <c r="BJ148" i="1"/>
  <c r="BI148" i="1"/>
  <c r="BH148" i="1"/>
  <c r="BC148" i="1"/>
  <c r="AN148" i="1" a="1"/>
  <c r="AN148" i="1" s="1"/>
  <c r="AM148" i="1" a="1"/>
  <c r="AM148" i="1" s="1"/>
  <c r="AO148" i="1" s="1"/>
  <c r="X148" i="1"/>
  <c r="Y148" i="1" s="1"/>
  <c r="S148" i="1"/>
  <c r="R148" i="1" s="1" a="1"/>
  <c r="R148" i="1" s="1"/>
  <c r="M148" i="1"/>
  <c r="K148" i="1"/>
  <c r="AJ148" i="1" s="1"/>
  <c r="AK148" i="1" s="1"/>
  <c r="J148" i="1"/>
  <c r="AI148" i="1" s="1"/>
  <c r="H148" i="1"/>
  <c r="BQ148" i="1" s="1"/>
  <c r="G148" i="1"/>
  <c r="E148" i="1"/>
  <c r="D148" i="1"/>
  <c r="B148" i="1"/>
  <c r="O148" i="1" s="1"/>
  <c r="Q148" i="1" s="1"/>
  <c r="CM147" i="1"/>
  <c r="CK147" i="1"/>
  <c r="CJ147" i="1"/>
  <c r="CI147" i="1"/>
  <c r="BQ147" i="1"/>
  <c r="BP147" i="1"/>
  <c r="BJ147" i="1"/>
  <c r="BI147" i="1"/>
  <c r="BH147" i="1"/>
  <c r="BC147" i="1"/>
  <c r="Y147" i="1"/>
  <c r="X147" i="1"/>
  <c r="M147" i="1"/>
  <c r="K147" i="1"/>
  <c r="AJ147" i="1" s="1"/>
  <c r="AK147" i="1" s="1"/>
  <c r="J147" i="1"/>
  <c r="AI147" i="1" s="1"/>
  <c r="H147" i="1"/>
  <c r="G147" i="1"/>
  <c r="E147" i="1"/>
  <c r="BW147" i="1" s="1"/>
  <c r="D147" i="1"/>
  <c r="BV147" i="1" s="1"/>
  <c r="B147" i="1"/>
  <c r="O147" i="1" s="1"/>
  <c r="CM146" i="1"/>
  <c r="CK146" i="1"/>
  <c r="CJ146" i="1"/>
  <c r="CI146" i="1"/>
  <c r="CA146" i="1"/>
  <c r="BW146" i="1"/>
  <c r="DU146" i="1" s="1"/>
  <c r="BV146" i="1"/>
  <c r="BJ146" i="1"/>
  <c r="BI146" i="1"/>
  <c r="BH146" i="1"/>
  <c r="BC146" i="1"/>
  <c r="AJ146" i="1"/>
  <c r="AK146" i="1" s="1"/>
  <c r="AI146" i="1"/>
  <c r="U146" i="1"/>
  <c r="Q146" i="1"/>
  <c r="O146" i="1"/>
  <c r="P146" i="1" s="1"/>
  <c r="M146" i="1"/>
  <c r="X146" i="1" s="1"/>
  <c r="Y146" i="1" s="1"/>
  <c r="Z146" i="1" s="1"/>
  <c r="AA146" i="1" s="1"/>
  <c r="K146" i="1"/>
  <c r="J146" i="1"/>
  <c r="H146" i="1"/>
  <c r="BQ146" i="1" s="1"/>
  <c r="G146" i="1"/>
  <c r="BP146" i="1" s="1"/>
  <c r="E146" i="1"/>
  <c r="D146" i="1"/>
  <c r="B146" i="1"/>
  <c r="DE145" i="1"/>
  <c r="DF145" i="1" s="1"/>
  <c r="DN145" i="1" s="1"/>
  <c r="CU145" i="1"/>
  <c r="CM145" i="1"/>
  <c r="CK145" i="1"/>
  <c r="CJ145" i="1"/>
  <c r="CI145" i="1"/>
  <c r="BV145" i="1"/>
  <c r="BJ145" i="1"/>
  <c r="BI145" i="1"/>
  <c r="BH145" i="1"/>
  <c r="BC145" i="1"/>
  <c r="AM145" i="1" a="1"/>
  <c r="AM145" i="1" s="1"/>
  <c r="AJ145" i="1"/>
  <c r="AK145" i="1" s="1"/>
  <c r="X145" i="1"/>
  <c r="Y145" i="1" s="1"/>
  <c r="V145" i="1"/>
  <c r="AR145" i="1" s="1"/>
  <c r="AS145" i="1" s="1"/>
  <c r="Q145" i="1"/>
  <c r="M145" i="1"/>
  <c r="K145" i="1"/>
  <c r="J145" i="1"/>
  <c r="AI145" i="1" s="1"/>
  <c r="H145" i="1"/>
  <c r="BQ145" i="1" s="1"/>
  <c r="G145" i="1"/>
  <c r="BP145" i="1" s="1"/>
  <c r="BR145" i="1" s="1"/>
  <c r="E145" i="1"/>
  <c r="BW145" i="1" s="1"/>
  <c r="BZ145" i="1" s="1"/>
  <c r="DX145" i="1" s="1"/>
  <c r="D145" i="1"/>
  <c r="B145" i="1"/>
  <c r="O145" i="1" s="1"/>
  <c r="U145" i="1" s="1"/>
  <c r="CM144" i="1"/>
  <c r="CK144" i="1"/>
  <c r="CJ144" i="1"/>
  <c r="CI144" i="1"/>
  <c r="BR144" i="1"/>
  <c r="BQ144" i="1"/>
  <c r="BP144" i="1"/>
  <c r="BS144" i="1" s="1"/>
  <c r="DZ144" i="1" s="1"/>
  <c r="BJ144" i="1"/>
  <c r="BI144" i="1"/>
  <c r="BH144" i="1"/>
  <c r="BC144" i="1"/>
  <c r="AL144" i="1"/>
  <c r="AK144" i="1"/>
  <c r="AJ144" i="1"/>
  <c r="X144" i="1"/>
  <c r="Y144" i="1" s="1"/>
  <c r="O144" i="1"/>
  <c r="M144" i="1"/>
  <c r="K144" i="1"/>
  <c r="J144" i="1"/>
  <c r="AI144" i="1" s="1"/>
  <c r="H144" i="1"/>
  <c r="G144" i="1"/>
  <c r="E144" i="1"/>
  <c r="BW144" i="1" s="1"/>
  <c r="D144" i="1"/>
  <c r="BV144" i="1" s="1"/>
  <c r="B144" i="1"/>
  <c r="DB143" i="1"/>
  <c r="CU143" i="1"/>
  <c r="CM143" i="1"/>
  <c r="CK143" i="1"/>
  <c r="CJ143" i="1"/>
  <c r="CI143" i="1"/>
  <c r="BW143" i="1"/>
  <c r="BV143" i="1"/>
  <c r="BJ143" i="1"/>
  <c r="BI143" i="1"/>
  <c r="BH143" i="1"/>
  <c r="BC143" i="1"/>
  <c r="AG143" i="1"/>
  <c r="AE143" i="1"/>
  <c r="AA143" i="1"/>
  <c r="U143" i="1"/>
  <c r="M143" i="1"/>
  <c r="X143" i="1" s="1"/>
  <c r="Y143" i="1" s="1"/>
  <c r="Z143" i="1" s="1"/>
  <c r="K143" i="1"/>
  <c r="AJ143" i="1" s="1"/>
  <c r="AK143" i="1" s="1"/>
  <c r="J143" i="1"/>
  <c r="AI143" i="1" s="1"/>
  <c r="H143" i="1"/>
  <c r="BQ143" i="1" s="1"/>
  <c r="G143" i="1"/>
  <c r="BP143" i="1" s="1"/>
  <c r="E143" i="1"/>
  <c r="D143" i="1"/>
  <c r="B143" i="1"/>
  <c r="O143" i="1" s="1"/>
  <c r="P143" i="1" s="1"/>
  <c r="DQ142" i="1"/>
  <c r="CU142" i="1"/>
  <c r="CM142" i="1"/>
  <c r="CK142" i="1"/>
  <c r="CJ142" i="1"/>
  <c r="CI142" i="1"/>
  <c r="BZ142" i="1"/>
  <c r="DX142" i="1" s="1"/>
  <c r="BQ142" i="1"/>
  <c r="BJ142" i="1"/>
  <c r="BI142" i="1"/>
  <c r="BH142" i="1"/>
  <c r="BC142" i="1"/>
  <c r="AI142" i="1"/>
  <c r="U142" i="1"/>
  <c r="Q142" i="1"/>
  <c r="P142" i="1"/>
  <c r="O142" i="1"/>
  <c r="V142" i="1" s="1"/>
  <c r="AR142" i="1" s="1"/>
  <c r="AS142" i="1" s="1"/>
  <c r="M142" i="1"/>
  <c r="X142" i="1" s="1"/>
  <c r="Y142" i="1" s="1"/>
  <c r="AG142" i="1" s="1"/>
  <c r="K142" i="1"/>
  <c r="AJ142" i="1" s="1"/>
  <c r="AK142" i="1" s="1"/>
  <c r="J142" i="1"/>
  <c r="H142" i="1"/>
  <c r="G142" i="1"/>
  <c r="BP142" i="1" s="1"/>
  <c r="BS142" i="1" s="1"/>
  <c r="DZ142" i="1" s="1"/>
  <c r="E142" i="1"/>
  <c r="BW142" i="1" s="1"/>
  <c r="DR142" i="1" s="1"/>
  <c r="D142" i="1"/>
  <c r="BV142" i="1" s="1"/>
  <c r="B142" i="1"/>
  <c r="DU141" i="1"/>
  <c r="DR141" i="1"/>
  <c r="DK141" i="1"/>
  <c r="DC141" i="1"/>
  <c r="DB141" i="1"/>
  <c r="CM141" i="1"/>
  <c r="CK141" i="1"/>
  <c r="CJ141" i="1"/>
  <c r="CI141" i="1"/>
  <c r="BX141" i="1"/>
  <c r="BW141" i="1"/>
  <c r="S141" i="1" s="1"/>
  <c r="R141" i="1" s="1" a="1"/>
  <c r="R141" i="1" s="1"/>
  <c r="BQ141" i="1"/>
  <c r="BP141" i="1"/>
  <c r="BR141" i="1" s="1"/>
  <c r="BJ141" i="1"/>
  <c r="BI141" i="1"/>
  <c r="BH141" i="1"/>
  <c r="BC141" i="1"/>
  <c r="AJ141" i="1"/>
  <c r="AK141" i="1" s="1"/>
  <c r="AI141" i="1"/>
  <c r="M141" i="1"/>
  <c r="X141" i="1" s="1"/>
  <c r="Y141" i="1" s="1"/>
  <c r="K141" i="1"/>
  <c r="J141" i="1"/>
  <c r="H141" i="1"/>
  <c r="G141" i="1"/>
  <c r="E141" i="1"/>
  <c r="D141" i="1"/>
  <c r="BV141" i="1" s="1"/>
  <c r="B141" i="1"/>
  <c r="O141" i="1" s="1"/>
  <c r="DU140" i="1"/>
  <c r="DR140" i="1"/>
  <c r="DQ140" i="1"/>
  <c r="DH140" i="1"/>
  <c r="DI140" i="1" s="1"/>
  <c r="DC140" i="1"/>
  <c r="DK140" i="1" s="1"/>
  <c r="CM140" i="1"/>
  <c r="CK140" i="1"/>
  <c r="CJ140" i="1"/>
  <c r="CI140" i="1"/>
  <c r="BW140" i="1"/>
  <c r="S140" i="1" s="1"/>
  <c r="R140" i="1" s="1" a="1"/>
  <c r="R140" i="1" s="1"/>
  <c r="BV140" i="1"/>
  <c r="BS140" i="1"/>
  <c r="DZ140" i="1" s="1"/>
  <c r="BR140" i="1"/>
  <c r="BJ140" i="1"/>
  <c r="BI140" i="1"/>
  <c r="BH140" i="1"/>
  <c r="BC140" i="1"/>
  <c r="AG140" i="1"/>
  <c r="Z140" i="1"/>
  <c r="X140" i="1"/>
  <c r="Y140" i="1" s="1"/>
  <c r="O140" i="1"/>
  <c r="M140" i="1"/>
  <c r="K140" i="1"/>
  <c r="AJ140" i="1" s="1"/>
  <c r="AK140" i="1" s="1"/>
  <c r="J140" i="1"/>
  <c r="AI140" i="1" s="1"/>
  <c r="H140" i="1"/>
  <c r="BQ140" i="1" s="1"/>
  <c r="G140" i="1"/>
  <c r="BP140" i="1" s="1"/>
  <c r="E140" i="1"/>
  <c r="D140" i="1"/>
  <c r="B140" i="1"/>
  <c r="DW139" i="1"/>
  <c r="EC139" i="1" s="1"/>
  <c r="DE139" i="1"/>
  <c r="DF139" i="1" s="1"/>
  <c r="DN139" i="1" s="1"/>
  <c r="DC139" i="1"/>
  <c r="DK139" i="1" s="1"/>
  <c r="CM139" i="1"/>
  <c r="CK139" i="1"/>
  <c r="CJ139" i="1"/>
  <c r="CI139" i="1"/>
  <c r="BZ139" i="1"/>
  <c r="DX139" i="1" s="1"/>
  <c r="EK139" i="1" s="1"/>
  <c r="BQ139" i="1"/>
  <c r="BP139" i="1"/>
  <c r="BJ139" i="1"/>
  <c r="BI139" i="1"/>
  <c r="BH139" i="1"/>
  <c r="BC139" i="1"/>
  <c r="AK139" i="1"/>
  <c r="AJ139" i="1"/>
  <c r="Y139" i="1"/>
  <c r="X139" i="1"/>
  <c r="M139" i="1"/>
  <c r="K139" i="1"/>
  <c r="J139" i="1"/>
  <c r="AI139" i="1" s="1"/>
  <c r="H139" i="1"/>
  <c r="G139" i="1"/>
  <c r="E139" i="1"/>
  <c r="BW139" i="1" s="1"/>
  <c r="DB139" i="1" s="1"/>
  <c r="D139" i="1"/>
  <c r="BV139" i="1" s="1"/>
  <c r="B139" i="1"/>
  <c r="O139" i="1" s="1"/>
  <c r="CM138" i="1"/>
  <c r="CK138" i="1"/>
  <c r="CJ138" i="1"/>
  <c r="CI138" i="1"/>
  <c r="BV138" i="1"/>
  <c r="BR138" i="1"/>
  <c r="BP138" i="1"/>
  <c r="BS138" i="1" s="1"/>
  <c r="DZ138" i="1" s="1"/>
  <c r="BJ138" i="1"/>
  <c r="BI138" i="1"/>
  <c r="BH138" i="1"/>
  <c r="BC138" i="1"/>
  <c r="AJ138" i="1"/>
  <c r="AK138" i="1" s="1"/>
  <c r="AY138" i="1" s="1"/>
  <c r="BD138" i="1" s="1"/>
  <c r="X138" i="1"/>
  <c r="Y138" i="1" s="1"/>
  <c r="AG138" i="1" s="1"/>
  <c r="V138" i="1"/>
  <c r="AR138" i="1" s="1"/>
  <c r="AS138" i="1" s="1"/>
  <c r="U138" i="1"/>
  <c r="M138" i="1"/>
  <c r="K138" i="1"/>
  <c r="J138" i="1"/>
  <c r="AI138" i="1" s="1"/>
  <c r="H138" i="1"/>
  <c r="BQ138" i="1" s="1"/>
  <c r="G138" i="1"/>
  <c r="E138" i="1"/>
  <c r="BW138" i="1" s="1"/>
  <c r="D138" i="1"/>
  <c r="B138" i="1"/>
  <c r="O138" i="1" s="1"/>
  <c r="DW137" i="1"/>
  <c r="EC137" i="1" s="1"/>
  <c r="DS137" i="1"/>
  <c r="DR137" i="1"/>
  <c r="DQ137" i="1"/>
  <c r="DI137" i="1"/>
  <c r="DH137" i="1"/>
  <c r="CU137" i="1"/>
  <c r="CM137" i="1"/>
  <c r="CK137" i="1"/>
  <c r="CJ137" i="1"/>
  <c r="CI137" i="1"/>
  <c r="CA137" i="1"/>
  <c r="BX137" i="1"/>
  <c r="BV137" i="1"/>
  <c r="BR137" i="1"/>
  <c r="BQ137" i="1"/>
  <c r="BJ137" i="1"/>
  <c r="BI137" i="1"/>
  <c r="BH137" i="1"/>
  <c r="BC137" i="1"/>
  <c r="AJ137" i="1"/>
  <c r="AK137" i="1" s="1"/>
  <c r="Q137" i="1"/>
  <c r="O137" i="1"/>
  <c r="V137" i="1" s="1"/>
  <c r="AR137" i="1" s="1"/>
  <c r="AS137" i="1" s="1"/>
  <c r="AU137" i="1" s="1"/>
  <c r="M137" i="1"/>
  <c r="X137" i="1" s="1"/>
  <c r="Y137" i="1" s="1"/>
  <c r="K137" i="1"/>
  <c r="J137" i="1"/>
  <c r="AI137" i="1" s="1"/>
  <c r="H137" i="1"/>
  <c r="G137" i="1"/>
  <c r="BP137" i="1" s="1"/>
  <c r="BS137" i="1" s="1"/>
  <c r="DZ137" i="1" s="1"/>
  <c r="E137" i="1"/>
  <c r="BW137" i="1" s="1"/>
  <c r="D137" i="1"/>
  <c r="B137" i="1"/>
  <c r="DW136" i="1"/>
  <c r="EC136" i="1" s="1"/>
  <c r="DU136" i="1"/>
  <c r="DN136" i="1"/>
  <c r="DE136" i="1"/>
  <c r="DF136" i="1" s="1"/>
  <c r="DC136" i="1"/>
  <c r="DK136" i="1" s="1"/>
  <c r="DB136" i="1"/>
  <c r="CM136" i="1"/>
  <c r="CK136" i="1"/>
  <c r="CJ136" i="1"/>
  <c r="CI136" i="1"/>
  <c r="CA136" i="1"/>
  <c r="BX136" i="1"/>
  <c r="BY136" i="1" s="1"/>
  <c r="BW136" i="1"/>
  <c r="BZ136" i="1" s="1"/>
  <c r="DX136" i="1" s="1"/>
  <c r="BQ136" i="1"/>
  <c r="BP136" i="1"/>
  <c r="BJ136" i="1"/>
  <c r="BI136" i="1"/>
  <c r="BH136" i="1"/>
  <c r="BC136" i="1"/>
  <c r="AJ136" i="1"/>
  <c r="AK136" i="1" s="1"/>
  <c r="AI136" i="1"/>
  <c r="O136" i="1"/>
  <c r="M136" i="1"/>
  <c r="X136" i="1" s="1"/>
  <c r="Y136" i="1" s="1"/>
  <c r="K136" i="1"/>
  <c r="J136" i="1"/>
  <c r="H136" i="1"/>
  <c r="G136" i="1"/>
  <c r="E136" i="1"/>
  <c r="D136" i="1"/>
  <c r="BV136" i="1" s="1"/>
  <c r="B136" i="1"/>
  <c r="CM135" i="1"/>
  <c r="CK135" i="1"/>
  <c r="CJ135" i="1"/>
  <c r="CI135" i="1"/>
  <c r="BV135" i="1"/>
  <c r="BJ135" i="1"/>
  <c r="BI135" i="1"/>
  <c r="BH135" i="1"/>
  <c r="BC135" i="1"/>
  <c r="Y135" i="1"/>
  <c r="AG135" i="1" s="1"/>
  <c r="V135" i="1"/>
  <c r="AR135" i="1" s="1"/>
  <c r="AS135" i="1" s="1"/>
  <c r="U135" i="1"/>
  <c r="M135" i="1"/>
  <c r="X135" i="1" s="1"/>
  <c r="K135" i="1"/>
  <c r="AJ135" i="1" s="1"/>
  <c r="AK135" i="1" s="1"/>
  <c r="J135" i="1"/>
  <c r="AI135" i="1" s="1"/>
  <c r="H135" i="1"/>
  <c r="BQ135" i="1" s="1"/>
  <c r="G135" i="1"/>
  <c r="BP135" i="1" s="1"/>
  <c r="E135" i="1"/>
  <c r="BW135" i="1" s="1"/>
  <c r="D135" i="1"/>
  <c r="B135" i="1"/>
  <c r="O135" i="1" s="1"/>
  <c r="CM134" i="1"/>
  <c r="CK134" i="1"/>
  <c r="CJ134" i="1"/>
  <c r="CI134" i="1"/>
  <c r="BS134" i="1"/>
  <c r="DZ134" i="1" s="1"/>
  <c r="BJ134" i="1"/>
  <c r="BI134" i="1"/>
  <c r="BH134" i="1"/>
  <c r="BC134" i="1"/>
  <c r="AI134" i="1"/>
  <c r="Y134" i="1"/>
  <c r="AG134" i="1" s="1"/>
  <c r="X134" i="1"/>
  <c r="Q134" i="1"/>
  <c r="P134" i="1"/>
  <c r="M134" i="1"/>
  <c r="K134" i="1"/>
  <c r="AJ134" i="1" s="1"/>
  <c r="AK134" i="1" s="1"/>
  <c r="AY134" i="1" s="1"/>
  <c r="BD134" i="1" s="1"/>
  <c r="BE134" i="1" s="1"/>
  <c r="J134" i="1"/>
  <c r="H134" i="1"/>
  <c r="BQ134" i="1" s="1"/>
  <c r="G134" i="1"/>
  <c r="BP134" i="1" s="1"/>
  <c r="BR134" i="1" s="1"/>
  <c r="E134" i="1"/>
  <c r="BW134" i="1" s="1"/>
  <c r="D134" i="1"/>
  <c r="BV134" i="1" s="1"/>
  <c r="B134" i="1"/>
  <c r="O134" i="1" s="1"/>
  <c r="CM133" i="1"/>
  <c r="CK133" i="1"/>
  <c r="CJ133" i="1"/>
  <c r="CI133" i="1"/>
  <c r="BZ133" i="1"/>
  <c r="DX133" i="1" s="1"/>
  <c r="BX133" i="1"/>
  <c r="BW133" i="1"/>
  <c r="BV133" i="1"/>
  <c r="BJ133" i="1"/>
  <c r="BI133" i="1"/>
  <c r="BH133" i="1"/>
  <c r="BC133" i="1"/>
  <c r="AJ133" i="1"/>
  <c r="AK133" i="1" s="1"/>
  <c r="AI133" i="1"/>
  <c r="X133" i="1"/>
  <c r="Y133" i="1" s="1"/>
  <c r="Z133" i="1" s="1"/>
  <c r="AE133" i="1" s="1"/>
  <c r="U133" i="1"/>
  <c r="O133" i="1"/>
  <c r="M133" i="1"/>
  <c r="K133" i="1"/>
  <c r="J133" i="1"/>
  <c r="H133" i="1"/>
  <c r="BQ133" i="1" s="1"/>
  <c r="G133" i="1"/>
  <c r="BP133" i="1" s="1"/>
  <c r="E133" i="1"/>
  <c r="D133" i="1"/>
  <c r="B133" i="1"/>
  <c r="DX132" i="1"/>
  <c r="EI132" i="1" s="1"/>
  <c r="DS132" i="1"/>
  <c r="DR132" i="1"/>
  <c r="DL132" i="1"/>
  <c r="AN132" i="1" s="1" a="1"/>
  <c r="AN132" i="1" s="1"/>
  <c r="DK132" i="1"/>
  <c r="BT132" i="1" s="1"/>
  <c r="DI132" i="1"/>
  <c r="DH132" i="1"/>
  <c r="DF132" i="1"/>
  <c r="DN132" i="1" s="1"/>
  <c r="DE132" i="1"/>
  <c r="DC132" i="1"/>
  <c r="CM132" i="1"/>
  <c r="CK132" i="1"/>
  <c r="CJ132" i="1"/>
  <c r="CI132" i="1"/>
  <c r="CA132" i="1"/>
  <c r="BZ132" i="1"/>
  <c r="BW132" i="1"/>
  <c r="DW132" i="1" s="1"/>
  <c r="EC132" i="1" s="1"/>
  <c r="BV132" i="1"/>
  <c r="BS132" i="1"/>
  <c r="DZ132" i="1" s="1"/>
  <c r="BP132" i="1"/>
  <c r="BR132" i="1" s="1"/>
  <c r="BJ132" i="1"/>
  <c r="BI132" i="1"/>
  <c r="BH132" i="1"/>
  <c r="BC132" i="1"/>
  <c r="X132" i="1"/>
  <c r="Y132" i="1" s="1"/>
  <c r="S132" i="1"/>
  <c r="R132" i="1" s="1" a="1"/>
  <c r="R132" i="1" s="1"/>
  <c r="M132" i="1"/>
  <c r="K132" i="1"/>
  <c r="AJ132" i="1" s="1"/>
  <c r="AK132" i="1" s="1"/>
  <c r="AL132" i="1" s="1"/>
  <c r="J132" i="1"/>
  <c r="AI132" i="1" s="1"/>
  <c r="H132" i="1"/>
  <c r="BQ132" i="1" s="1"/>
  <c r="G132" i="1"/>
  <c r="E132" i="1"/>
  <c r="D132" i="1"/>
  <c r="B132" i="1"/>
  <c r="O132" i="1" s="1"/>
  <c r="DR131" i="1"/>
  <c r="DF131" i="1"/>
  <c r="DN131" i="1" s="1"/>
  <c r="DE131" i="1"/>
  <c r="CM131" i="1"/>
  <c r="CK131" i="1"/>
  <c r="CJ131" i="1"/>
  <c r="CI131" i="1"/>
  <c r="BQ131" i="1"/>
  <c r="BP131" i="1"/>
  <c r="BS131" i="1" s="1"/>
  <c r="DZ131" i="1" s="1"/>
  <c r="BJ131" i="1"/>
  <c r="BI131" i="1"/>
  <c r="BH131" i="1"/>
  <c r="BC131" i="1"/>
  <c r="AK131" i="1"/>
  <c r="AI131" i="1"/>
  <c r="X131" i="1"/>
  <c r="Y131" i="1" s="1"/>
  <c r="AG131" i="1" s="1"/>
  <c r="P131" i="1"/>
  <c r="O131" i="1"/>
  <c r="M131" i="1"/>
  <c r="K131" i="1"/>
  <c r="AJ131" i="1" s="1"/>
  <c r="J131" i="1"/>
  <c r="H131" i="1"/>
  <c r="G131" i="1"/>
  <c r="E131" i="1"/>
  <c r="BW131" i="1" s="1"/>
  <c r="D131" i="1"/>
  <c r="BV131" i="1" s="1"/>
  <c r="B131" i="1"/>
  <c r="DZ130" i="1"/>
  <c r="DS130" i="1"/>
  <c r="CM130" i="1"/>
  <c r="CK130" i="1"/>
  <c r="CJ130" i="1"/>
  <c r="CI130" i="1"/>
  <c r="CA130" i="1"/>
  <c r="BV130" i="1"/>
  <c r="BS130" i="1"/>
  <c r="BR130" i="1"/>
  <c r="BJ130" i="1"/>
  <c r="BI130" i="1"/>
  <c r="BH130" i="1"/>
  <c r="BC130" i="1"/>
  <c r="AY130" i="1"/>
  <c r="BD130" i="1" s="1"/>
  <c r="AM130" i="1"/>
  <c r="AM130" i="1" a="1"/>
  <c r="AK130" i="1"/>
  <c r="AI130" i="1"/>
  <c r="AG130" i="1"/>
  <c r="AA130" i="1"/>
  <c r="Z130" i="1"/>
  <c r="AE130" i="1" s="1"/>
  <c r="O130" i="1"/>
  <c r="P130" i="1" s="1"/>
  <c r="M130" i="1"/>
  <c r="X130" i="1" s="1"/>
  <c r="Y130" i="1" s="1"/>
  <c r="K130" i="1"/>
  <c r="AJ130" i="1" s="1"/>
  <c r="J130" i="1"/>
  <c r="H130" i="1"/>
  <c r="BQ130" i="1" s="1"/>
  <c r="G130" i="1"/>
  <c r="BP130" i="1" s="1"/>
  <c r="E130" i="1"/>
  <c r="BW130" i="1" s="1"/>
  <c r="DB130" i="1" s="1"/>
  <c r="D130" i="1"/>
  <c r="B130" i="1"/>
  <c r="DW129" i="1"/>
  <c r="EC129" i="1" s="1"/>
  <c r="DH129" i="1"/>
  <c r="DI129" i="1" s="1"/>
  <c r="DC129" i="1"/>
  <c r="DK129" i="1" s="1"/>
  <c r="CM129" i="1"/>
  <c r="CK129" i="1"/>
  <c r="CJ129" i="1"/>
  <c r="CI129" i="1"/>
  <c r="BJ129" i="1"/>
  <c r="BI129" i="1"/>
  <c r="BH129" i="1"/>
  <c r="BC129" i="1"/>
  <c r="AJ129" i="1"/>
  <c r="AK129" i="1" s="1"/>
  <c r="M129" i="1"/>
  <c r="X129" i="1" s="1"/>
  <c r="Y129" i="1" s="1"/>
  <c r="K129" i="1"/>
  <c r="J129" i="1"/>
  <c r="AI129" i="1" s="1"/>
  <c r="H129" i="1"/>
  <c r="BQ129" i="1" s="1"/>
  <c r="G129" i="1"/>
  <c r="BP129" i="1" s="1"/>
  <c r="BS129" i="1" s="1"/>
  <c r="DZ129" i="1" s="1"/>
  <c r="E129" i="1"/>
  <c r="BW129" i="1" s="1"/>
  <c r="D129" i="1"/>
  <c r="BV129" i="1" s="1"/>
  <c r="B129" i="1"/>
  <c r="O129" i="1" s="1"/>
  <c r="DW128" i="1"/>
  <c r="EC128" i="1" s="1"/>
  <c r="DS128" i="1"/>
  <c r="DC128" i="1"/>
  <c r="DK128" i="1" s="1"/>
  <c r="DB128" i="1"/>
  <c r="CM128" i="1"/>
  <c r="CK128" i="1"/>
  <c r="CJ128" i="1"/>
  <c r="CI128" i="1"/>
  <c r="BR128" i="1"/>
  <c r="BQ128" i="1"/>
  <c r="BP128" i="1"/>
  <c r="BS128" i="1" s="1"/>
  <c r="DZ128" i="1" s="1"/>
  <c r="BJ128" i="1"/>
  <c r="BI128" i="1"/>
  <c r="BH128" i="1"/>
  <c r="BC128" i="1"/>
  <c r="AJ128" i="1"/>
  <c r="AK128" i="1" s="1"/>
  <c r="X128" i="1"/>
  <c r="Y128" i="1" s="1"/>
  <c r="M128" i="1"/>
  <c r="K128" i="1"/>
  <c r="J128" i="1"/>
  <c r="AI128" i="1" s="1"/>
  <c r="H128" i="1"/>
  <c r="G128" i="1"/>
  <c r="E128" i="1"/>
  <c r="BW128" i="1" s="1"/>
  <c r="D128" i="1"/>
  <c r="BV128" i="1" s="1"/>
  <c r="B128" i="1"/>
  <c r="O128" i="1" s="1"/>
  <c r="DU127" i="1"/>
  <c r="DS127" i="1"/>
  <c r="DB127" i="1"/>
  <c r="CM127" i="1"/>
  <c r="CK127" i="1"/>
  <c r="CJ127" i="1"/>
  <c r="CI127" i="1"/>
  <c r="BR127" i="1"/>
  <c r="BQ127" i="1"/>
  <c r="BJ127" i="1"/>
  <c r="BI127" i="1"/>
  <c r="BH127" i="1"/>
  <c r="BC127" i="1"/>
  <c r="Y127" i="1"/>
  <c r="AG127" i="1" s="1"/>
  <c r="M127" i="1"/>
  <c r="X127" i="1" s="1"/>
  <c r="K127" i="1"/>
  <c r="AJ127" i="1" s="1"/>
  <c r="AK127" i="1" s="1"/>
  <c r="J127" i="1"/>
  <c r="AI127" i="1" s="1"/>
  <c r="H127" i="1"/>
  <c r="G127" i="1"/>
  <c r="BP127" i="1" s="1"/>
  <c r="BS127" i="1" s="1"/>
  <c r="DZ127" i="1" s="1"/>
  <c r="E127" i="1"/>
  <c r="BW127" i="1" s="1"/>
  <c r="D127" i="1"/>
  <c r="BV127" i="1" s="1"/>
  <c r="B127" i="1"/>
  <c r="O127" i="1" s="1"/>
  <c r="CU126" i="1"/>
  <c r="CM126" i="1"/>
  <c r="CK126" i="1"/>
  <c r="CJ126" i="1"/>
  <c r="CI126" i="1"/>
  <c r="BS126" i="1"/>
  <c r="DZ126" i="1" s="1"/>
  <c r="BQ126" i="1"/>
  <c r="BJ126" i="1"/>
  <c r="BI126" i="1"/>
  <c r="BH126" i="1"/>
  <c r="BC126" i="1"/>
  <c r="AI126" i="1"/>
  <c r="V126" i="1"/>
  <c r="AR126" i="1" s="1"/>
  <c r="AS126" i="1" s="1"/>
  <c r="Q126" i="1"/>
  <c r="O126" i="1"/>
  <c r="M126" i="1"/>
  <c r="X126" i="1" s="1"/>
  <c r="Y126" i="1" s="1"/>
  <c r="K126" i="1"/>
  <c r="AJ126" i="1" s="1"/>
  <c r="AK126" i="1" s="1"/>
  <c r="J126" i="1"/>
  <c r="H126" i="1"/>
  <c r="G126" i="1"/>
  <c r="BP126" i="1" s="1"/>
  <c r="BR126" i="1" s="1"/>
  <c r="E126" i="1"/>
  <c r="BW126" i="1" s="1"/>
  <c r="D126" i="1"/>
  <c r="BV126" i="1" s="1"/>
  <c r="B126" i="1"/>
  <c r="DU125" i="1"/>
  <c r="DS125" i="1"/>
  <c r="DR125" i="1"/>
  <c r="DH125" i="1"/>
  <c r="DI125" i="1" s="1"/>
  <c r="DC125" i="1"/>
  <c r="DK125" i="1" s="1"/>
  <c r="EB125" i="1" s="1"/>
  <c r="CM125" i="1"/>
  <c r="CK125" i="1"/>
  <c r="CJ125" i="1"/>
  <c r="CI125" i="1"/>
  <c r="BT125" i="1"/>
  <c r="ED125" i="1" s="1"/>
  <c r="BJ125" i="1"/>
  <c r="BI125" i="1"/>
  <c r="BH125" i="1"/>
  <c r="BC125" i="1"/>
  <c r="AI125" i="1"/>
  <c r="M125" i="1"/>
  <c r="X125" i="1" s="1"/>
  <c r="Y125" i="1" s="1"/>
  <c r="K125" i="1"/>
  <c r="AJ125" i="1" s="1"/>
  <c r="AK125" i="1" s="1"/>
  <c r="J125" i="1"/>
  <c r="H125" i="1"/>
  <c r="BQ125" i="1" s="1"/>
  <c r="G125" i="1"/>
  <c r="BP125" i="1" s="1"/>
  <c r="E125" i="1"/>
  <c r="BW125" i="1" s="1"/>
  <c r="D125" i="1"/>
  <c r="BV125" i="1" s="1"/>
  <c r="B125" i="1"/>
  <c r="O125" i="1" s="1"/>
  <c r="V125" i="1" s="1"/>
  <c r="AR125" i="1" s="1"/>
  <c r="AS125" i="1" s="1"/>
  <c r="DE124" i="1"/>
  <c r="DF124" i="1" s="1"/>
  <c r="DN124" i="1" s="1"/>
  <c r="CM124" i="1"/>
  <c r="CK124" i="1"/>
  <c r="CJ124" i="1"/>
  <c r="CI124" i="1"/>
  <c r="BW124" i="1"/>
  <c r="BV124" i="1"/>
  <c r="BJ124" i="1"/>
  <c r="BI124" i="1"/>
  <c r="BH124" i="1"/>
  <c r="BC124" i="1"/>
  <c r="AI124" i="1"/>
  <c r="X124" i="1"/>
  <c r="Y124" i="1" s="1"/>
  <c r="Z124" i="1" s="1"/>
  <c r="AE124" i="1" s="1"/>
  <c r="M124" i="1"/>
  <c r="K124" i="1"/>
  <c r="AJ124" i="1" s="1"/>
  <c r="AK124" i="1" s="1"/>
  <c r="J124" i="1"/>
  <c r="H124" i="1"/>
  <c r="BQ124" i="1" s="1"/>
  <c r="G124" i="1"/>
  <c r="BP124" i="1" s="1"/>
  <c r="E124" i="1"/>
  <c r="D124" i="1"/>
  <c r="B124" i="1"/>
  <c r="O124" i="1" s="1"/>
  <c r="DQ123" i="1"/>
  <c r="DE123" i="1"/>
  <c r="DF123" i="1" s="1"/>
  <c r="DN123" i="1" s="1"/>
  <c r="DC123" i="1"/>
  <c r="DK123" i="1" s="1"/>
  <c r="CM123" i="1"/>
  <c r="CK123" i="1"/>
  <c r="CJ123" i="1"/>
  <c r="CI123" i="1"/>
  <c r="CA123" i="1"/>
  <c r="BV123" i="1"/>
  <c r="BP123" i="1"/>
  <c r="BS123" i="1" s="1"/>
  <c r="DZ123" i="1" s="1"/>
  <c r="BJ123" i="1"/>
  <c r="BI123" i="1"/>
  <c r="BH123" i="1"/>
  <c r="BC123" i="1"/>
  <c r="Y123" i="1"/>
  <c r="X123" i="1"/>
  <c r="M123" i="1"/>
  <c r="K123" i="1"/>
  <c r="AJ123" i="1" s="1"/>
  <c r="AK123" i="1" s="1"/>
  <c r="J123" i="1"/>
  <c r="AI123" i="1" s="1"/>
  <c r="H123" i="1"/>
  <c r="BQ123" i="1" s="1"/>
  <c r="G123" i="1"/>
  <c r="E123" i="1"/>
  <c r="BW123" i="1" s="1"/>
  <c r="D123" i="1"/>
  <c r="B123" i="1"/>
  <c r="O123" i="1" s="1"/>
  <c r="DQ122" i="1"/>
  <c r="CM122" i="1"/>
  <c r="CK122" i="1"/>
  <c r="CJ122" i="1"/>
  <c r="CI122" i="1"/>
  <c r="BR122" i="1"/>
  <c r="BQ122" i="1"/>
  <c r="BP122" i="1"/>
  <c r="BS122" i="1" s="1"/>
  <c r="DZ122" i="1" s="1"/>
  <c r="BJ122" i="1"/>
  <c r="BI122" i="1"/>
  <c r="BH122" i="1"/>
  <c r="BC122" i="1"/>
  <c r="AJ122" i="1"/>
  <c r="AK122" i="1" s="1"/>
  <c r="Q122" i="1"/>
  <c r="M122" i="1"/>
  <c r="X122" i="1" s="1"/>
  <c r="Y122" i="1" s="1"/>
  <c r="K122" i="1"/>
  <c r="J122" i="1"/>
  <c r="AI122" i="1" s="1"/>
  <c r="H122" i="1"/>
  <c r="G122" i="1"/>
  <c r="E122" i="1"/>
  <c r="BW122" i="1" s="1"/>
  <c r="D122" i="1"/>
  <c r="BV122" i="1" s="1"/>
  <c r="B122" i="1"/>
  <c r="O122" i="1" s="1"/>
  <c r="CM121" i="1"/>
  <c r="CK121" i="1"/>
  <c r="CJ121" i="1"/>
  <c r="CI121" i="1"/>
  <c r="CA121" i="1"/>
  <c r="BV121" i="1"/>
  <c r="BJ121" i="1"/>
  <c r="BI121" i="1"/>
  <c r="BH121" i="1"/>
  <c r="BC121" i="1"/>
  <c r="M121" i="1"/>
  <c r="X121" i="1" s="1"/>
  <c r="Y121" i="1" s="1"/>
  <c r="Z121" i="1" s="1"/>
  <c r="K121" i="1"/>
  <c r="AJ121" i="1" s="1"/>
  <c r="AK121" i="1" s="1"/>
  <c r="J121" i="1"/>
  <c r="AI121" i="1" s="1"/>
  <c r="H121" i="1"/>
  <c r="BQ121" i="1" s="1"/>
  <c r="G121" i="1"/>
  <c r="BP121" i="1" s="1"/>
  <c r="E121" i="1"/>
  <c r="BW121" i="1" s="1"/>
  <c r="D121" i="1"/>
  <c r="B121" i="1"/>
  <c r="O121" i="1" s="1"/>
  <c r="DW120" i="1"/>
  <c r="EC120" i="1" s="1"/>
  <c r="DB120" i="1"/>
  <c r="CM120" i="1"/>
  <c r="CK120" i="1"/>
  <c r="CJ120" i="1"/>
  <c r="CI120" i="1"/>
  <c r="BJ120" i="1"/>
  <c r="BI120" i="1"/>
  <c r="BH120" i="1"/>
  <c r="BC120" i="1"/>
  <c r="AJ120" i="1"/>
  <c r="AK120" i="1" s="1"/>
  <c r="AI120" i="1"/>
  <c r="V120" i="1"/>
  <c r="AR120" i="1" s="1"/>
  <c r="AS120" i="1" s="1"/>
  <c r="U120" i="1"/>
  <c r="Q120" i="1"/>
  <c r="P120" i="1"/>
  <c r="O120" i="1"/>
  <c r="CU120" i="1" s="1"/>
  <c r="M120" i="1"/>
  <c r="X120" i="1" s="1"/>
  <c r="Y120" i="1" s="1"/>
  <c r="K120" i="1"/>
  <c r="J120" i="1"/>
  <c r="H120" i="1"/>
  <c r="BQ120" i="1" s="1"/>
  <c r="G120" i="1"/>
  <c r="BP120" i="1" s="1"/>
  <c r="E120" i="1"/>
  <c r="BW120" i="1" s="1"/>
  <c r="D120" i="1"/>
  <c r="BV120" i="1" s="1"/>
  <c r="B120" i="1"/>
  <c r="DW119" i="1"/>
  <c r="EC119" i="1" s="1"/>
  <c r="DS119" i="1"/>
  <c r="DR119" i="1"/>
  <c r="DI119" i="1"/>
  <c r="DH119" i="1"/>
  <c r="DE119" i="1"/>
  <c r="DF119" i="1" s="1"/>
  <c r="DN119" i="1" s="1"/>
  <c r="DB119" i="1"/>
  <c r="CM119" i="1"/>
  <c r="CK119" i="1"/>
  <c r="CJ119" i="1"/>
  <c r="CI119" i="1"/>
  <c r="BZ119" i="1"/>
  <c r="DX119" i="1" s="1"/>
  <c r="BX119" i="1"/>
  <c r="BY119" i="1" s="1"/>
  <c r="BW119" i="1"/>
  <c r="CA119" i="1" s="1"/>
  <c r="BJ119" i="1"/>
  <c r="BI119" i="1"/>
  <c r="BH119" i="1"/>
  <c r="BC119" i="1"/>
  <c r="AJ119" i="1"/>
  <c r="AK119" i="1" s="1"/>
  <c r="AI119" i="1"/>
  <c r="S119" i="1"/>
  <c r="R119" i="1" s="1" a="1"/>
  <c r="R119" i="1" s="1"/>
  <c r="M119" i="1"/>
  <c r="X119" i="1" s="1"/>
  <c r="Y119" i="1" s="1"/>
  <c r="K119" i="1"/>
  <c r="J119" i="1"/>
  <c r="H119" i="1"/>
  <c r="BQ119" i="1" s="1"/>
  <c r="G119" i="1"/>
  <c r="BP119" i="1" s="1"/>
  <c r="E119" i="1"/>
  <c r="D119" i="1"/>
  <c r="BV119" i="1" s="1"/>
  <c r="B119" i="1"/>
  <c r="O119" i="1" s="1"/>
  <c r="CM118" i="1"/>
  <c r="CK118" i="1"/>
  <c r="CJ118" i="1"/>
  <c r="CI118" i="1"/>
  <c r="BQ118" i="1"/>
  <c r="BP118" i="1"/>
  <c r="BS118" i="1" s="1"/>
  <c r="DZ118" i="1" s="1"/>
  <c r="BJ118" i="1"/>
  <c r="BI118" i="1"/>
  <c r="BH118" i="1"/>
  <c r="BC118" i="1"/>
  <c r="Y118" i="1"/>
  <c r="X118" i="1"/>
  <c r="M118" i="1"/>
  <c r="K118" i="1"/>
  <c r="AJ118" i="1" s="1"/>
  <c r="AK118" i="1" s="1"/>
  <c r="J118" i="1"/>
  <c r="AI118" i="1" s="1"/>
  <c r="H118" i="1"/>
  <c r="G118" i="1"/>
  <c r="E118" i="1"/>
  <c r="BW118" i="1" s="1"/>
  <c r="D118" i="1"/>
  <c r="BV118" i="1" s="1"/>
  <c r="B118" i="1"/>
  <c r="O118" i="1" s="1"/>
  <c r="DU117" i="1"/>
  <c r="CM117" i="1"/>
  <c r="CK117" i="1"/>
  <c r="CJ117" i="1"/>
  <c r="CI117" i="1"/>
  <c r="BW117" i="1"/>
  <c r="BQ117" i="1"/>
  <c r="BJ117" i="1"/>
  <c r="BI117" i="1"/>
  <c r="BH117" i="1"/>
  <c r="BC117" i="1"/>
  <c r="AI117" i="1"/>
  <c r="U117" i="1"/>
  <c r="Q117" i="1"/>
  <c r="P117" i="1"/>
  <c r="O117" i="1"/>
  <c r="CU117" i="1" s="1"/>
  <c r="M117" i="1"/>
  <c r="X117" i="1" s="1"/>
  <c r="Y117" i="1" s="1"/>
  <c r="K117" i="1"/>
  <c r="AJ117" i="1" s="1"/>
  <c r="AK117" i="1" s="1"/>
  <c r="J117" i="1"/>
  <c r="H117" i="1"/>
  <c r="G117" i="1"/>
  <c r="BP117" i="1" s="1"/>
  <c r="E117" i="1"/>
  <c r="D117" i="1"/>
  <c r="BV117" i="1" s="1"/>
  <c r="B117" i="1"/>
  <c r="DH116" i="1"/>
  <c r="DI116" i="1" s="1"/>
  <c r="CU116" i="1"/>
  <c r="CM116" i="1"/>
  <c r="CK116" i="1"/>
  <c r="CJ116" i="1"/>
  <c r="CI116" i="1"/>
  <c r="BW116" i="1"/>
  <c r="CA116" i="1" s="1"/>
  <c r="BV116" i="1"/>
  <c r="BJ116" i="1"/>
  <c r="BI116" i="1"/>
  <c r="BH116" i="1"/>
  <c r="BC116" i="1"/>
  <c r="AI116" i="1"/>
  <c r="X116" i="1"/>
  <c r="Y116" i="1" s="1"/>
  <c r="V116" i="1"/>
  <c r="AR116" i="1" s="1"/>
  <c r="AS116" i="1" s="1"/>
  <c r="U116" i="1"/>
  <c r="Q116" i="1"/>
  <c r="O116" i="1"/>
  <c r="P116" i="1" s="1"/>
  <c r="M116" i="1"/>
  <c r="K116" i="1"/>
  <c r="AJ116" i="1" s="1"/>
  <c r="AK116" i="1" s="1"/>
  <c r="J116" i="1"/>
  <c r="H116" i="1"/>
  <c r="BQ116" i="1" s="1"/>
  <c r="G116" i="1"/>
  <c r="BP116" i="1" s="1"/>
  <c r="E116" i="1"/>
  <c r="D116" i="1"/>
  <c r="B116" i="1"/>
  <c r="CM115" i="1"/>
  <c r="CK115" i="1"/>
  <c r="CJ115" i="1"/>
  <c r="CI115" i="1"/>
  <c r="BP115" i="1"/>
  <c r="BJ115" i="1"/>
  <c r="BI115" i="1"/>
  <c r="BH115" i="1"/>
  <c r="BC115" i="1"/>
  <c r="AK115" i="1"/>
  <c r="AM115" i="1" s="1" a="1"/>
  <c r="AM115" i="1" s="1"/>
  <c r="AJ115" i="1"/>
  <c r="X115" i="1"/>
  <c r="Y115" i="1" s="1"/>
  <c r="M115" i="1"/>
  <c r="K115" i="1"/>
  <c r="J115" i="1"/>
  <c r="AI115" i="1" s="1"/>
  <c r="H115" i="1"/>
  <c r="BQ115" i="1" s="1"/>
  <c r="G115" i="1"/>
  <c r="E115" i="1"/>
  <c r="BW115" i="1" s="1"/>
  <c r="D115" i="1"/>
  <c r="BV115" i="1" s="1"/>
  <c r="B115" i="1"/>
  <c r="O115" i="1" s="1"/>
  <c r="DX114" i="1"/>
  <c r="EK114" i="1" s="1"/>
  <c r="DS114" i="1"/>
  <c r="DK114" i="1"/>
  <c r="BT114" i="1" s="1"/>
  <c r="DE114" i="1"/>
  <c r="DF114" i="1" s="1"/>
  <c r="DN114" i="1" s="1"/>
  <c r="DC114" i="1"/>
  <c r="CM114" i="1"/>
  <c r="CK114" i="1"/>
  <c r="CJ114" i="1"/>
  <c r="CI114" i="1"/>
  <c r="BZ114" i="1"/>
  <c r="BW114" i="1"/>
  <c r="DR114" i="1" s="1"/>
  <c r="BV114" i="1"/>
  <c r="BP114" i="1"/>
  <c r="BS114" i="1" s="1"/>
  <c r="DZ114" i="1" s="1"/>
  <c r="BJ114" i="1"/>
  <c r="BI114" i="1"/>
  <c r="BH114" i="1"/>
  <c r="BC114" i="1"/>
  <c r="X114" i="1"/>
  <c r="Y114" i="1" s="1"/>
  <c r="Z114" i="1" s="1"/>
  <c r="S114" i="1"/>
  <c r="R114" i="1" s="1" a="1"/>
  <c r="R114" i="1" s="1"/>
  <c r="M114" i="1"/>
  <c r="K114" i="1"/>
  <c r="AJ114" i="1" s="1"/>
  <c r="AK114" i="1" s="1"/>
  <c r="J114" i="1"/>
  <c r="AI114" i="1" s="1"/>
  <c r="H114" i="1"/>
  <c r="BQ114" i="1" s="1"/>
  <c r="G114" i="1"/>
  <c r="E114" i="1"/>
  <c r="D114" i="1"/>
  <c r="B114" i="1"/>
  <c r="O114" i="1" s="1"/>
  <c r="CM113" i="1"/>
  <c r="CK113" i="1"/>
  <c r="CJ113" i="1"/>
  <c r="CI113" i="1"/>
  <c r="BV113" i="1"/>
  <c r="BQ113" i="1"/>
  <c r="BJ113" i="1"/>
  <c r="BI113" i="1"/>
  <c r="BH113" i="1"/>
  <c r="BC113" i="1"/>
  <c r="AM113" i="1" a="1"/>
  <c r="AM113" i="1" s="1"/>
  <c r="Q113" i="1"/>
  <c r="M113" i="1"/>
  <c r="X113" i="1" s="1"/>
  <c r="Y113" i="1" s="1"/>
  <c r="K113" i="1"/>
  <c r="AJ113" i="1" s="1"/>
  <c r="AK113" i="1" s="1"/>
  <c r="J113" i="1"/>
  <c r="AI113" i="1" s="1"/>
  <c r="H113" i="1"/>
  <c r="G113" i="1"/>
  <c r="BP113" i="1" s="1"/>
  <c r="E113" i="1"/>
  <c r="BW113" i="1" s="1"/>
  <c r="CA113" i="1" s="1"/>
  <c r="D113" i="1"/>
  <c r="B113" i="1"/>
  <c r="O113" i="1" s="1"/>
  <c r="CM112" i="1"/>
  <c r="CK112" i="1"/>
  <c r="CJ112" i="1"/>
  <c r="CI112" i="1"/>
  <c r="BQ112" i="1"/>
  <c r="BJ112" i="1"/>
  <c r="BI112" i="1"/>
  <c r="BH112" i="1"/>
  <c r="BC112" i="1"/>
  <c r="AJ112" i="1"/>
  <c r="AK112" i="1" s="1"/>
  <c r="AI112" i="1"/>
  <c r="M112" i="1"/>
  <c r="X112" i="1" s="1"/>
  <c r="Y112" i="1" s="1"/>
  <c r="K112" i="1"/>
  <c r="J112" i="1"/>
  <c r="H112" i="1"/>
  <c r="G112" i="1"/>
  <c r="BP112" i="1" s="1"/>
  <c r="E112" i="1"/>
  <c r="BW112" i="1" s="1"/>
  <c r="D112" i="1"/>
  <c r="BV112" i="1" s="1"/>
  <c r="B112" i="1"/>
  <c r="O112" i="1" s="1"/>
  <c r="V112" i="1" s="1"/>
  <c r="AR112" i="1" s="1"/>
  <c r="AS112" i="1" s="1"/>
  <c r="DW111" i="1"/>
  <c r="EC111" i="1" s="1"/>
  <c r="DS111" i="1"/>
  <c r="DR111" i="1"/>
  <c r="DI111" i="1"/>
  <c r="DH111" i="1"/>
  <c r="DC111" i="1"/>
  <c r="DK111" i="1" s="1"/>
  <c r="DB111" i="1"/>
  <c r="CM111" i="1"/>
  <c r="CK111" i="1"/>
  <c r="CJ111" i="1"/>
  <c r="CI111" i="1"/>
  <c r="BX111" i="1"/>
  <c r="BW111" i="1"/>
  <c r="DQ111" i="1" s="1"/>
  <c r="BV111" i="1"/>
  <c r="BT111" i="1"/>
  <c r="BJ111" i="1"/>
  <c r="BI111" i="1"/>
  <c r="BH111" i="1"/>
  <c r="BC111" i="1"/>
  <c r="AJ111" i="1"/>
  <c r="AK111" i="1" s="1"/>
  <c r="V111" i="1"/>
  <c r="AR111" i="1" s="1"/>
  <c r="AS111" i="1" s="1"/>
  <c r="AW111" i="1" s="1"/>
  <c r="O111" i="1"/>
  <c r="CU111" i="1" s="1"/>
  <c r="M111" i="1"/>
  <c r="X111" i="1" s="1"/>
  <c r="Y111" i="1" s="1"/>
  <c r="K111" i="1"/>
  <c r="J111" i="1"/>
  <c r="AI111" i="1" s="1"/>
  <c r="H111" i="1"/>
  <c r="BQ111" i="1" s="1"/>
  <c r="G111" i="1"/>
  <c r="BP111" i="1" s="1"/>
  <c r="E111" i="1"/>
  <c r="D111" i="1"/>
  <c r="B111" i="1"/>
  <c r="DS110" i="1"/>
  <c r="DI110" i="1"/>
  <c r="DH110" i="1"/>
  <c r="DE110" i="1"/>
  <c r="DF110" i="1" s="1"/>
  <c r="DN110" i="1" s="1"/>
  <c r="DC110" i="1"/>
  <c r="DK110" i="1" s="1"/>
  <c r="BT110" i="1" s="1"/>
  <c r="CM110" i="1"/>
  <c r="CK110" i="1"/>
  <c r="CJ110" i="1"/>
  <c r="CI110" i="1"/>
  <c r="CA110" i="1"/>
  <c r="BZ110" i="1"/>
  <c r="DX110" i="1" s="1"/>
  <c r="BW110" i="1"/>
  <c r="DW110" i="1" s="1"/>
  <c r="EC110" i="1" s="1"/>
  <c r="BP110" i="1"/>
  <c r="BS110" i="1" s="1"/>
  <c r="DZ110" i="1" s="1"/>
  <c r="BJ110" i="1"/>
  <c r="BI110" i="1"/>
  <c r="BH110" i="1"/>
  <c r="BC110" i="1"/>
  <c r="AL110" i="1"/>
  <c r="AI110" i="1"/>
  <c r="Y110" i="1"/>
  <c r="X110" i="1"/>
  <c r="S110" i="1"/>
  <c r="R110" i="1" s="1" a="1"/>
  <c r="R110" i="1" s="1"/>
  <c r="M110" i="1"/>
  <c r="K110" i="1"/>
  <c r="AJ110" i="1" s="1"/>
  <c r="AK110" i="1" s="1"/>
  <c r="J110" i="1"/>
  <c r="H110" i="1"/>
  <c r="BQ110" i="1" s="1"/>
  <c r="G110" i="1"/>
  <c r="E110" i="1"/>
  <c r="D110" i="1"/>
  <c r="BV110" i="1" s="1"/>
  <c r="B110" i="1"/>
  <c r="O110" i="1" s="1"/>
  <c r="P110" i="1" s="1"/>
  <c r="DU109" i="1"/>
  <c r="CM109" i="1"/>
  <c r="CK109" i="1"/>
  <c r="CJ109" i="1"/>
  <c r="CI109" i="1"/>
  <c r="BW109" i="1"/>
  <c r="BR109" i="1"/>
  <c r="BQ109" i="1"/>
  <c r="BP109" i="1"/>
  <c r="BS109" i="1" s="1"/>
  <c r="DZ109" i="1" s="1"/>
  <c r="BJ109" i="1"/>
  <c r="BI109" i="1"/>
  <c r="BH109" i="1"/>
  <c r="BC109" i="1"/>
  <c r="AI109" i="1"/>
  <c r="Y109" i="1"/>
  <c r="AG109" i="1" s="1"/>
  <c r="X109" i="1"/>
  <c r="M109" i="1"/>
  <c r="K109" i="1"/>
  <c r="AJ109" i="1" s="1"/>
  <c r="AK109" i="1" s="1"/>
  <c r="J109" i="1"/>
  <c r="H109" i="1"/>
  <c r="G109" i="1"/>
  <c r="E109" i="1"/>
  <c r="D109" i="1"/>
  <c r="BV109" i="1" s="1"/>
  <c r="B109" i="1"/>
  <c r="O109" i="1" s="1"/>
  <c r="U109" i="1" s="1"/>
  <c r="DR108" i="1"/>
  <c r="DH108" i="1"/>
  <c r="DI108" i="1" s="1"/>
  <c r="CM108" i="1"/>
  <c r="CK108" i="1"/>
  <c r="CJ108" i="1"/>
  <c r="CI108" i="1"/>
  <c r="BW108" i="1"/>
  <c r="DQ108" i="1" s="1"/>
  <c r="BV108" i="1"/>
  <c r="BJ108" i="1"/>
  <c r="BI108" i="1"/>
  <c r="BH108" i="1"/>
  <c r="BC108" i="1"/>
  <c r="AI108" i="1"/>
  <c r="U108" i="1"/>
  <c r="M108" i="1"/>
  <c r="X108" i="1" s="1"/>
  <c r="Y108" i="1" s="1"/>
  <c r="K108" i="1"/>
  <c r="AJ108" i="1" s="1"/>
  <c r="AK108" i="1" s="1"/>
  <c r="J108" i="1"/>
  <c r="H108" i="1"/>
  <c r="BQ108" i="1" s="1"/>
  <c r="G108" i="1"/>
  <c r="BP108" i="1" s="1"/>
  <c r="BR108" i="1" s="1"/>
  <c r="E108" i="1"/>
  <c r="D108" i="1"/>
  <c r="B108" i="1"/>
  <c r="O108" i="1" s="1"/>
  <c r="CU108" i="1" s="1"/>
  <c r="DC107" i="1"/>
  <c r="DK107" i="1" s="1"/>
  <c r="CM107" i="1"/>
  <c r="CK107" i="1"/>
  <c r="CJ107" i="1"/>
  <c r="CI107" i="1"/>
  <c r="BV107" i="1"/>
  <c r="BJ107" i="1"/>
  <c r="BI107" i="1"/>
  <c r="BH107" i="1"/>
  <c r="BC107" i="1"/>
  <c r="AK107" i="1"/>
  <c r="AJ107" i="1"/>
  <c r="X107" i="1"/>
  <c r="Y107" i="1" s="1"/>
  <c r="M107" i="1"/>
  <c r="K107" i="1"/>
  <c r="J107" i="1"/>
  <c r="AI107" i="1" s="1"/>
  <c r="H107" i="1"/>
  <c r="BQ107" i="1" s="1"/>
  <c r="G107" i="1"/>
  <c r="BP107" i="1" s="1"/>
  <c r="E107" i="1"/>
  <c r="BW107" i="1" s="1"/>
  <c r="DH107" i="1" s="1"/>
  <c r="DI107" i="1" s="1"/>
  <c r="D107" i="1"/>
  <c r="B107" i="1"/>
  <c r="O107" i="1" s="1"/>
  <c r="DK106" i="1"/>
  <c r="DC106" i="1"/>
  <c r="CM106" i="1"/>
  <c r="CK106" i="1"/>
  <c r="CJ106" i="1"/>
  <c r="CI106" i="1"/>
  <c r="BV106" i="1"/>
  <c r="BP106" i="1"/>
  <c r="BJ106" i="1"/>
  <c r="BI106" i="1"/>
  <c r="BH106" i="1"/>
  <c r="BC106" i="1"/>
  <c r="AY106" i="1"/>
  <c r="BD106" i="1" s="1"/>
  <c r="AK106" i="1"/>
  <c r="X106" i="1"/>
  <c r="Y106" i="1" s="1"/>
  <c r="Z106" i="1" s="1"/>
  <c r="S106" i="1"/>
  <c r="R106" i="1" s="1" a="1"/>
  <c r="R106" i="1" s="1"/>
  <c r="M106" i="1"/>
  <c r="K106" i="1"/>
  <c r="AJ106" i="1" s="1"/>
  <c r="J106" i="1"/>
  <c r="AI106" i="1" s="1"/>
  <c r="H106" i="1"/>
  <c r="BQ106" i="1" s="1"/>
  <c r="G106" i="1"/>
  <c r="E106" i="1"/>
  <c r="BW106" i="1" s="1"/>
  <c r="D106" i="1"/>
  <c r="B106" i="1"/>
  <c r="O106" i="1" s="1"/>
  <c r="CM105" i="1"/>
  <c r="CK105" i="1"/>
  <c r="CJ105" i="1"/>
  <c r="CI105" i="1"/>
  <c r="BV105" i="1"/>
  <c r="BR105" i="1"/>
  <c r="BQ105" i="1"/>
  <c r="BJ105" i="1"/>
  <c r="BI105" i="1"/>
  <c r="BH105" i="1"/>
  <c r="BC105" i="1"/>
  <c r="M105" i="1"/>
  <c r="X105" i="1" s="1"/>
  <c r="Y105" i="1" s="1"/>
  <c r="AG105" i="1" s="1"/>
  <c r="K105" i="1"/>
  <c r="AJ105" i="1" s="1"/>
  <c r="AK105" i="1" s="1"/>
  <c r="AY105" i="1" s="1"/>
  <c r="BD105" i="1" s="1"/>
  <c r="J105" i="1"/>
  <c r="AI105" i="1" s="1"/>
  <c r="H105" i="1"/>
  <c r="G105" i="1"/>
  <c r="BP105" i="1" s="1"/>
  <c r="BS105" i="1" s="1"/>
  <c r="DZ105" i="1" s="1"/>
  <c r="E105" i="1"/>
  <c r="BW105" i="1" s="1"/>
  <c r="DQ105" i="1" s="1"/>
  <c r="D105" i="1"/>
  <c r="B105" i="1"/>
  <c r="O105" i="1" s="1"/>
  <c r="DW104" i="1"/>
  <c r="EC104" i="1" s="1"/>
  <c r="CM104" i="1"/>
  <c r="CK104" i="1"/>
  <c r="CJ104" i="1"/>
  <c r="CI104" i="1"/>
  <c r="CA104" i="1"/>
  <c r="BJ104" i="1"/>
  <c r="BI104" i="1"/>
  <c r="BH104" i="1"/>
  <c r="BC104" i="1"/>
  <c r="AJ104" i="1"/>
  <c r="AK104" i="1" s="1"/>
  <c r="AI104" i="1"/>
  <c r="V104" i="1"/>
  <c r="AR104" i="1" s="1"/>
  <c r="AS104" i="1" s="1"/>
  <c r="U104" i="1"/>
  <c r="Q104" i="1"/>
  <c r="O104" i="1"/>
  <c r="CU104" i="1" s="1"/>
  <c r="M104" i="1"/>
  <c r="X104" i="1" s="1"/>
  <c r="Y104" i="1" s="1"/>
  <c r="AG104" i="1" s="1"/>
  <c r="K104" i="1"/>
  <c r="J104" i="1"/>
  <c r="H104" i="1"/>
  <c r="BQ104" i="1" s="1"/>
  <c r="G104" i="1"/>
  <c r="BP104" i="1" s="1"/>
  <c r="BS104" i="1" s="1"/>
  <c r="DZ104" i="1" s="1"/>
  <c r="E104" i="1"/>
  <c r="BW104" i="1" s="1"/>
  <c r="DB104" i="1" s="1"/>
  <c r="D104" i="1"/>
  <c r="BV104" i="1" s="1"/>
  <c r="B104" i="1"/>
  <c r="EB103" i="1"/>
  <c r="DW103" i="1"/>
  <c r="EC103" i="1" s="1"/>
  <c r="DS103" i="1"/>
  <c r="DR103" i="1"/>
  <c r="DN103" i="1"/>
  <c r="DK103" i="1"/>
  <c r="DL103" i="1" s="1"/>
  <c r="DI103" i="1"/>
  <c r="DH103" i="1"/>
  <c r="DE103" i="1"/>
  <c r="DF103" i="1" s="1"/>
  <c r="DC103" i="1"/>
  <c r="DB103" i="1"/>
  <c r="CU103" i="1"/>
  <c r="CM103" i="1"/>
  <c r="CK103" i="1"/>
  <c r="CJ103" i="1"/>
  <c r="CI103" i="1"/>
  <c r="BZ103" i="1"/>
  <c r="DX103" i="1" s="1"/>
  <c r="EI103" i="1" s="1"/>
  <c r="BX103" i="1"/>
  <c r="BW103" i="1"/>
  <c r="CA103" i="1" s="1"/>
  <c r="BT103" i="1"/>
  <c r="ED103" i="1" s="1"/>
  <c r="BJ103" i="1"/>
  <c r="BI103" i="1"/>
  <c r="BH103" i="1"/>
  <c r="BC103" i="1"/>
  <c r="AN103" i="1" a="1"/>
  <c r="AN103" i="1" s="1"/>
  <c r="AJ103" i="1"/>
  <c r="AK103" i="1" s="1"/>
  <c r="S103" i="1"/>
  <c r="R103" i="1" s="1" a="1"/>
  <c r="R103" i="1" s="1"/>
  <c r="M103" i="1"/>
  <c r="X103" i="1" s="1"/>
  <c r="Y103" i="1" s="1"/>
  <c r="K103" i="1"/>
  <c r="J103" i="1"/>
  <c r="AI103" i="1" s="1"/>
  <c r="H103" i="1"/>
  <c r="BQ103" i="1" s="1"/>
  <c r="G103" i="1"/>
  <c r="BP103" i="1" s="1"/>
  <c r="E103" i="1"/>
  <c r="D103" i="1"/>
  <c r="BV103" i="1" s="1"/>
  <c r="B103" i="1"/>
  <c r="O103" i="1" s="1"/>
  <c r="DS102" i="1"/>
  <c r="DC102" i="1"/>
  <c r="DK102" i="1" s="1"/>
  <c r="DL102" i="1" s="1"/>
  <c r="CM102" i="1"/>
  <c r="CK102" i="1"/>
  <c r="CJ102" i="1"/>
  <c r="CI102" i="1"/>
  <c r="BZ102" i="1"/>
  <c r="DX102" i="1" s="1"/>
  <c r="BV102" i="1"/>
  <c r="BT102" i="1"/>
  <c r="BQ102" i="1"/>
  <c r="BP102" i="1"/>
  <c r="BJ102" i="1"/>
  <c r="BI102" i="1"/>
  <c r="BH102" i="1"/>
  <c r="BC102" i="1"/>
  <c r="AN102" i="1" a="1"/>
  <c r="AN102" i="1" s="1"/>
  <c r="AK102" i="1"/>
  <c r="AM102" i="1" s="1" a="1"/>
  <c r="AM102" i="1" s="1"/>
  <c r="AO102" i="1" s="1"/>
  <c r="Y102" i="1"/>
  <c r="Z102" i="1" s="1"/>
  <c r="AA102" i="1" s="1"/>
  <c r="X102" i="1"/>
  <c r="M102" i="1"/>
  <c r="K102" i="1"/>
  <c r="AJ102" i="1" s="1"/>
  <c r="J102" i="1"/>
  <c r="AI102" i="1" s="1"/>
  <c r="H102" i="1"/>
  <c r="G102" i="1"/>
  <c r="E102" i="1"/>
  <c r="BW102" i="1" s="1"/>
  <c r="DE102" i="1" s="1"/>
  <c r="DF102" i="1" s="1"/>
  <c r="DN102" i="1" s="1"/>
  <c r="D102" i="1"/>
  <c r="B102" i="1"/>
  <c r="O102" i="1" s="1"/>
  <c r="DF101" i="1"/>
  <c r="DN101" i="1" s="1"/>
  <c r="DE101" i="1"/>
  <c r="CM101" i="1"/>
  <c r="CK101" i="1"/>
  <c r="CJ101" i="1"/>
  <c r="CI101" i="1"/>
  <c r="CA101" i="1"/>
  <c r="BW101" i="1"/>
  <c r="S101" i="1" s="1"/>
  <c r="R101" i="1" s="1" a="1"/>
  <c r="R101" i="1" s="1"/>
  <c r="BQ101" i="1"/>
  <c r="BJ101" i="1"/>
  <c r="BI101" i="1"/>
  <c r="BH101" i="1"/>
  <c r="BC101" i="1"/>
  <c r="Y101" i="1"/>
  <c r="Z101" i="1" s="1"/>
  <c r="U101" i="1"/>
  <c r="Q101" i="1"/>
  <c r="P101" i="1"/>
  <c r="O101" i="1"/>
  <c r="CU101" i="1" s="1"/>
  <c r="M101" i="1"/>
  <c r="X101" i="1" s="1"/>
  <c r="K101" i="1"/>
  <c r="AJ101" i="1" s="1"/>
  <c r="AK101" i="1" s="1"/>
  <c r="AY101" i="1" s="1"/>
  <c r="BD101" i="1" s="1"/>
  <c r="J101" i="1"/>
  <c r="AI101" i="1" s="1"/>
  <c r="H101" i="1"/>
  <c r="G101" i="1"/>
  <c r="BP101" i="1" s="1"/>
  <c r="E101" i="1"/>
  <c r="D101" i="1"/>
  <c r="BV101" i="1" s="1"/>
  <c r="B101" i="1"/>
  <c r="DH100" i="1"/>
  <c r="DI100" i="1" s="1"/>
  <c r="CU100" i="1"/>
  <c r="CM100" i="1"/>
  <c r="CK100" i="1"/>
  <c r="CJ100" i="1"/>
  <c r="CI100" i="1"/>
  <c r="CA100" i="1"/>
  <c r="BW100" i="1"/>
  <c r="DR100" i="1" s="1"/>
  <c r="BV100" i="1"/>
  <c r="BR100" i="1"/>
  <c r="BJ100" i="1"/>
  <c r="BI100" i="1"/>
  <c r="BH100" i="1"/>
  <c r="BC100" i="1"/>
  <c r="AI100" i="1"/>
  <c r="V100" i="1"/>
  <c r="AR100" i="1" s="1"/>
  <c r="AS100" i="1" s="1"/>
  <c r="AW100" i="1" s="1"/>
  <c r="U100" i="1"/>
  <c r="S100" i="1"/>
  <c r="R100" i="1" s="1" a="1"/>
  <c r="R100" i="1" s="1"/>
  <c r="Q100" i="1"/>
  <c r="O100" i="1"/>
  <c r="P100" i="1" s="1"/>
  <c r="M100" i="1"/>
  <c r="X100" i="1" s="1"/>
  <c r="Y100" i="1" s="1"/>
  <c r="AG100" i="1" s="1"/>
  <c r="K100" i="1"/>
  <c r="AJ100" i="1" s="1"/>
  <c r="AK100" i="1" s="1"/>
  <c r="J100" i="1"/>
  <c r="H100" i="1"/>
  <c r="BQ100" i="1" s="1"/>
  <c r="G100" i="1"/>
  <c r="BP100" i="1" s="1"/>
  <c r="BS100" i="1" s="1"/>
  <c r="DZ100" i="1" s="1"/>
  <c r="E100" i="1"/>
  <c r="D100" i="1"/>
  <c r="B100" i="1"/>
  <c r="DS99" i="1"/>
  <c r="DQ99" i="1"/>
  <c r="DH99" i="1"/>
  <c r="DI99" i="1" s="1"/>
  <c r="DC99" i="1"/>
  <c r="DK99" i="1" s="1"/>
  <c r="DB99" i="1"/>
  <c r="CM99" i="1"/>
  <c r="CK99" i="1"/>
  <c r="CJ99" i="1"/>
  <c r="CI99" i="1"/>
  <c r="BJ99" i="1"/>
  <c r="BI99" i="1"/>
  <c r="BH99" i="1"/>
  <c r="BC99" i="1"/>
  <c r="AK99" i="1"/>
  <c r="AJ99" i="1"/>
  <c r="Y99" i="1"/>
  <c r="AG99" i="1" s="1"/>
  <c r="X99" i="1"/>
  <c r="S99" i="1"/>
  <c r="R99" i="1" s="1" a="1"/>
  <c r="R99" i="1" s="1"/>
  <c r="M99" i="1"/>
  <c r="K99" i="1"/>
  <c r="J99" i="1"/>
  <c r="AI99" i="1" s="1"/>
  <c r="H99" i="1"/>
  <c r="BQ99" i="1" s="1"/>
  <c r="G99" i="1"/>
  <c r="BP99" i="1" s="1"/>
  <c r="E99" i="1"/>
  <c r="BW99" i="1" s="1"/>
  <c r="DW99" i="1" s="1"/>
  <c r="EC99" i="1" s="1"/>
  <c r="D99" i="1"/>
  <c r="BV99" i="1" s="1"/>
  <c r="B99" i="1"/>
  <c r="O99" i="1" s="1"/>
  <c r="CM98" i="1"/>
  <c r="CK98" i="1"/>
  <c r="CJ98" i="1"/>
  <c r="CI98" i="1"/>
  <c r="BV98" i="1"/>
  <c r="BR98" i="1"/>
  <c r="BQ98" i="1"/>
  <c r="BP98" i="1"/>
  <c r="BS98" i="1" s="1"/>
  <c r="DZ98" i="1" s="1"/>
  <c r="BJ98" i="1"/>
  <c r="BI98" i="1"/>
  <c r="BH98" i="1"/>
  <c r="BC98" i="1"/>
  <c r="AJ98" i="1"/>
  <c r="AK98" i="1" s="1"/>
  <c r="X98" i="1"/>
  <c r="Y98" i="1" s="1"/>
  <c r="V98" i="1"/>
  <c r="AR98" i="1" s="1"/>
  <c r="AS98" i="1" s="1"/>
  <c r="U98" i="1"/>
  <c r="Q98" i="1"/>
  <c r="O98" i="1"/>
  <c r="CU98" i="1" s="1"/>
  <c r="M98" i="1"/>
  <c r="K98" i="1"/>
  <c r="J98" i="1"/>
  <c r="AI98" i="1" s="1"/>
  <c r="H98" i="1"/>
  <c r="G98" i="1"/>
  <c r="E98" i="1"/>
  <c r="BW98" i="1" s="1"/>
  <c r="D98" i="1"/>
  <c r="B98" i="1"/>
  <c r="DU97" i="1"/>
  <c r="DQ97" i="1"/>
  <c r="DK97" i="1"/>
  <c r="DL97" i="1" s="1"/>
  <c r="AN97" i="1" s="1" a="1"/>
  <c r="AN97" i="1" s="1"/>
  <c r="AP97" i="1" s="1"/>
  <c r="BN97" i="1" s="1"/>
  <c r="CM97" i="1"/>
  <c r="CK97" i="1"/>
  <c r="CJ97" i="1"/>
  <c r="CI97" i="1"/>
  <c r="BW97" i="1"/>
  <c r="DC97" i="1" s="1"/>
  <c r="BV97" i="1"/>
  <c r="BS97" i="1"/>
  <c r="DZ97" i="1" s="1"/>
  <c r="BR97" i="1"/>
  <c r="BJ97" i="1"/>
  <c r="BI97" i="1"/>
  <c r="BH97" i="1"/>
  <c r="BC97" i="1"/>
  <c r="AM97" i="1" a="1"/>
  <c r="AM97" i="1" s="1"/>
  <c r="AJ97" i="1"/>
  <c r="AK97" i="1" s="1"/>
  <c r="AY97" i="1" s="1"/>
  <c r="BD97" i="1" s="1"/>
  <c r="U97" i="1"/>
  <c r="Q97" i="1"/>
  <c r="P97" i="1"/>
  <c r="M97" i="1"/>
  <c r="X97" i="1" s="1"/>
  <c r="Y97" i="1" s="1"/>
  <c r="K97" i="1"/>
  <c r="J97" i="1"/>
  <c r="AI97" i="1" s="1"/>
  <c r="H97" i="1"/>
  <c r="BQ97" i="1" s="1"/>
  <c r="G97" i="1"/>
  <c r="BP97" i="1" s="1"/>
  <c r="E97" i="1"/>
  <c r="D97" i="1"/>
  <c r="B97" i="1"/>
  <c r="O97" i="1" s="1"/>
  <c r="CU97" i="1" s="1"/>
  <c r="DH96" i="1"/>
  <c r="DI96" i="1" s="1"/>
  <c r="DE96" i="1"/>
  <c r="DF96" i="1" s="1"/>
  <c r="DN96" i="1" s="1"/>
  <c r="CM96" i="1"/>
  <c r="CK96" i="1"/>
  <c r="CJ96" i="1"/>
  <c r="CI96" i="1"/>
  <c r="CA96" i="1"/>
  <c r="BW96" i="1"/>
  <c r="S96" i="1" s="1"/>
  <c r="R96" i="1" s="1" a="1"/>
  <c r="R96" i="1" s="1"/>
  <c r="BJ96" i="1"/>
  <c r="BI96" i="1"/>
  <c r="BH96" i="1"/>
  <c r="BC96" i="1"/>
  <c r="AJ96" i="1"/>
  <c r="AK96" i="1" s="1"/>
  <c r="AI96" i="1"/>
  <c r="Y96" i="1"/>
  <c r="AG96" i="1" s="1"/>
  <c r="X96" i="1"/>
  <c r="M96" i="1"/>
  <c r="K96" i="1"/>
  <c r="J96" i="1"/>
  <c r="H96" i="1"/>
  <c r="BQ96" i="1" s="1"/>
  <c r="G96" i="1"/>
  <c r="BP96" i="1" s="1"/>
  <c r="E96" i="1"/>
  <c r="D96" i="1"/>
  <c r="BV96" i="1" s="1"/>
  <c r="B96" i="1"/>
  <c r="O96" i="1" s="1"/>
  <c r="DX95" i="1"/>
  <c r="EI95" i="1" s="1"/>
  <c r="DW95" i="1"/>
  <c r="EC95" i="1" s="1"/>
  <c r="DU95" i="1"/>
  <c r="DS95" i="1"/>
  <c r="DR95" i="1"/>
  <c r="DH95" i="1"/>
  <c r="DI95" i="1" s="1"/>
  <c r="DE95" i="1"/>
  <c r="DF95" i="1" s="1"/>
  <c r="DN95" i="1" s="1"/>
  <c r="DB95" i="1"/>
  <c r="CU95" i="1"/>
  <c r="CM95" i="1"/>
  <c r="CK95" i="1"/>
  <c r="CJ95" i="1"/>
  <c r="CI95" i="1"/>
  <c r="BZ95" i="1"/>
  <c r="BY95" i="1"/>
  <c r="CR95" i="1" s="1"/>
  <c r="CW95" i="1" s="1"/>
  <c r="BX95" i="1"/>
  <c r="BW95" i="1"/>
  <c r="BS95" i="1"/>
  <c r="DZ95" i="1" s="1"/>
  <c r="BQ95" i="1"/>
  <c r="BP95" i="1"/>
  <c r="BR95" i="1" s="1"/>
  <c r="BJ95" i="1"/>
  <c r="BI95" i="1"/>
  <c r="BH95" i="1"/>
  <c r="BC95" i="1"/>
  <c r="AJ95" i="1"/>
  <c r="AK95" i="1" s="1"/>
  <c r="AI95" i="1"/>
  <c r="V95" i="1"/>
  <c r="AR95" i="1" s="1"/>
  <c r="AS95" i="1" s="1"/>
  <c r="U95" i="1"/>
  <c r="S95" i="1"/>
  <c r="R95" i="1" s="1" a="1"/>
  <c r="R95" i="1" s="1"/>
  <c r="P95" i="1"/>
  <c r="O95" i="1"/>
  <c r="Q95" i="1" s="1"/>
  <c r="M95" i="1"/>
  <c r="X95" i="1" s="1"/>
  <c r="Y95" i="1" s="1"/>
  <c r="K95" i="1"/>
  <c r="J95" i="1"/>
  <c r="H95" i="1"/>
  <c r="G95" i="1"/>
  <c r="E95" i="1"/>
  <c r="D95" i="1"/>
  <c r="BV95" i="1" s="1"/>
  <c r="B95" i="1"/>
  <c r="CM94" i="1"/>
  <c r="CK94" i="1"/>
  <c r="CJ94" i="1"/>
  <c r="CI94" i="1"/>
  <c r="BQ94" i="1"/>
  <c r="BJ94" i="1"/>
  <c r="BI94" i="1"/>
  <c r="BH94" i="1"/>
  <c r="BC94" i="1"/>
  <c r="AJ94" i="1"/>
  <c r="AK94" i="1" s="1"/>
  <c r="AI94" i="1"/>
  <c r="Y94" i="1"/>
  <c r="M94" i="1"/>
  <c r="X94" i="1" s="1"/>
  <c r="K94" i="1"/>
  <c r="J94" i="1"/>
  <c r="H94" i="1"/>
  <c r="G94" i="1"/>
  <c r="BP94" i="1" s="1"/>
  <c r="E94" i="1"/>
  <c r="BW94" i="1" s="1"/>
  <c r="D94" i="1"/>
  <c r="BV94" i="1" s="1"/>
  <c r="B94" i="1"/>
  <c r="O94" i="1" s="1"/>
  <c r="DU93" i="1"/>
  <c r="CM93" i="1"/>
  <c r="CK93" i="1"/>
  <c r="CJ93" i="1"/>
  <c r="CI93" i="1"/>
  <c r="BW93" i="1"/>
  <c r="BV93" i="1"/>
  <c r="BJ93" i="1"/>
  <c r="BI93" i="1"/>
  <c r="BH93" i="1"/>
  <c r="BC93" i="1"/>
  <c r="AI93" i="1"/>
  <c r="O93" i="1"/>
  <c r="Q93" i="1" s="1"/>
  <c r="M93" i="1"/>
  <c r="X93" i="1" s="1"/>
  <c r="Y93" i="1" s="1"/>
  <c r="K93" i="1"/>
  <c r="AJ93" i="1" s="1"/>
  <c r="AK93" i="1" s="1"/>
  <c r="J93" i="1"/>
  <c r="H93" i="1"/>
  <c r="BQ93" i="1" s="1"/>
  <c r="G93" i="1"/>
  <c r="BP93" i="1" s="1"/>
  <c r="E93" i="1"/>
  <c r="D93" i="1"/>
  <c r="B93" i="1"/>
  <c r="DS92" i="1"/>
  <c r="DR92" i="1"/>
  <c r="DK92" i="1"/>
  <c r="DL92" i="1" s="1"/>
  <c r="AN92" i="1" s="1" a="1"/>
  <c r="AN92" i="1" s="1"/>
  <c r="DH92" i="1"/>
  <c r="DI92" i="1" s="1"/>
  <c r="DE92" i="1"/>
  <c r="DF92" i="1" s="1"/>
  <c r="DN92" i="1" s="1"/>
  <c r="DC92" i="1"/>
  <c r="CM92" i="1"/>
  <c r="CK92" i="1"/>
  <c r="CJ92" i="1"/>
  <c r="CI92" i="1"/>
  <c r="CA92" i="1"/>
  <c r="BZ92" i="1"/>
  <c r="DX92" i="1" s="1"/>
  <c r="BW92" i="1"/>
  <c r="DW92" i="1" s="1"/>
  <c r="EC92" i="1" s="1"/>
  <c r="BQ92" i="1"/>
  <c r="BJ92" i="1"/>
  <c r="BI92" i="1"/>
  <c r="BH92" i="1"/>
  <c r="BC92" i="1"/>
  <c r="AI92" i="1"/>
  <c r="Y92" i="1"/>
  <c r="X92" i="1"/>
  <c r="S92" i="1"/>
  <c r="R92" i="1" s="1" a="1"/>
  <c r="R92" i="1" s="1"/>
  <c r="M92" i="1"/>
  <c r="K92" i="1"/>
  <c r="AJ92" i="1" s="1"/>
  <c r="AK92" i="1" s="1"/>
  <c r="J92" i="1"/>
  <c r="H92" i="1"/>
  <c r="G92" i="1"/>
  <c r="BP92" i="1" s="1"/>
  <c r="E92" i="1"/>
  <c r="D92" i="1"/>
  <c r="BV92" i="1" s="1"/>
  <c r="B92" i="1"/>
  <c r="O92" i="1" s="1"/>
  <c r="CM91" i="1"/>
  <c r="CK91" i="1"/>
  <c r="CJ91" i="1"/>
  <c r="CI91" i="1"/>
  <c r="BQ91" i="1"/>
  <c r="BP91" i="1"/>
  <c r="BJ91" i="1"/>
  <c r="BI91" i="1"/>
  <c r="BH91" i="1"/>
  <c r="BC91" i="1"/>
  <c r="AI91" i="1"/>
  <c r="X91" i="1"/>
  <c r="Y91" i="1" s="1"/>
  <c r="AG91" i="1" s="1"/>
  <c r="M91" i="1"/>
  <c r="K91" i="1"/>
  <c r="AJ91" i="1" s="1"/>
  <c r="AK91" i="1" s="1"/>
  <c r="J91" i="1"/>
  <c r="H91" i="1"/>
  <c r="G91" i="1"/>
  <c r="E91" i="1"/>
  <c r="BW91" i="1" s="1"/>
  <c r="D91" i="1"/>
  <c r="BV91" i="1" s="1"/>
  <c r="B91" i="1"/>
  <c r="O91" i="1" s="1"/>
  <c r="DW90" i="1"/>
  <c r="EC90" i="1" s="1"/>
  <c r="DR90" i="1"/>
  <c r="DH90" i="1"/>
  <c r="DI90" i="1" s="1"/>
  <c r="DB90" i="1"/>
  <c r="CM90" i="1"/>
  <c r="CK90" i="1"/>
  <c r="CJ90" i="1"/>
  <c r="CI90" i="1"/>
  <c r="BX90" i="1"/>
  <c r="BW90" i="1"/>
  <c r="CA90" i="1" s="1"/>
  <c r="BV90" i="1"/>
  <c r="BJ90" i="1"/>
  <c r="BI90" i="1"/>
  <c r="BH90" i="1"/>
  <c r="BD90" i="1"/>
  <c r="BC90" i="1"/>
  <c r="AY90" i="1"/>
  <c r="AJ90" i="1"/>
  <c r="AK90" i="1" s="1"/>
  <c r="M90" i="1"/>
  <c r="X90" i="1" s="1"/>
  <c r="Y90" i="1" s="1"/>
  <c r="Z90" i="1" s="1"/>
  <c r="AE90" i="1" s="1"/>
  <c r="K90" i="1"/>
  <c r="J90" i="1"/>
  <c r="AI90" i="1" s="1"/>
  <c r="H90" i="1"/>
  <c r="BQ90" i="1" s="1"/>
  <c r="G90" i="1"/>
  <c r="BP90" i="1" s="1"/>
  <c r="BR90" i="1" s="1"/>
  <c r="E90" i="1"/>
  <c r="D90" i="1"/>
  <c r="B90" i="1"/>
  <c r="O90" i="1" s="1"/>
  <c r="CU90" i="1" s="1"/>
  <c r="CM89" i="1"/>
  <c r="CK89" i="1"/>
  <c r="CJ89" i="1"/>
  <c r="CI89" i="1"/>
  <c r="CA89" i="1"/>
  <c r="BV89" i="1"/>
  <c r="BP89" i="1"/>
  <c r="BJ89" i="1"/>
  <c r="BI89" i="1"/>
  <c r="BH89" i="1"/>
  <c r="BC89" i="1"/>
  <c r="AM89" i="1"/>
  <c r="AM89" i="1" a="1"/>
  <c r="AK89" i="1"/>
  <c r="AJ89" i="1"/>
  <c r="X89" i="1"/>
  <c r="Y89" i="1" s="1"/>
  <c r="Q89" i="1"/>
  <c r="O89" i="1"/>
  <c r="M89" i="1"/>
  <c r="K89" i="1"/>
  <c r="J89" i="1"/>
  <c r="AI89" i="1" s="1"/>
  <c r="H89" i="1"/>
  <c r="BQ89" i="1" s="1"/>
  <c r="G89" i="1"/>
  <c r="E89" i="1"/>
  <c r="BW89" i="1" s="1"/>
  <c r="D89" i="1"/>
  <c r="B89" i="1"/>
  <c r="CM88" i="1"/>
  <c r="CK88" i="1"/>
  <c r="CJ88" i="1"/>
  <c r="CI88" i="1"/>
  <c r="BV88" i="1"/>
  <c r="BQ88" i="1"/>
  <c r="BP88" i="1"/>
  <c r="BJ88" i="1"/>
  <c r="BI88" i="1"/>
  <c r="BH88" i="1"/>
  <c r="BC88" i="1"/>
  <c r="AJ88" i="1"/>
  <c r="AK88" i="1" s="1"/>
  <c r="V88" i="1"/>
  <c r="AR88" i="1" s="1"/>
  <c r="AS88" i="1" s="1"/>
  <c r="M88" i="1"/>
  <c r="X88" i="1" s="1"/>
  <c r="Y88" i="1" s="1"/>
  <c r="K88" i="1"/>
  <c r="J88" i="1"/>
  <c r="AI88" i="1" s="1"/>
  <c r="H88" i="1"/>
  <c r="G88" i="1"/>
  <c r="E88" i="1"/>
  <c r="BW88" i="1" s="1"/>
  <c r="D88" i="1"/>
  <c r="B88" i="1"/>
  <c r="O88" i="1" s="1"/>
  <c r="CM87" i="1"/>
  <c r="CK87" i="1"/>
  <c r="CJ87" i="1"/>
  <c r="CI87" i="1"/>
  <c r="BV87" i="1"/>
  <c r="BJ87" i="1"/>
  <c r="BI87" i="1"/>
  <c r="BH87" i="1"/>
  <c r="BC87" i="1"/>
  <c r="M87" i="1"/>
  <c r="X87" i="1" s="1"/>
  <c r="Y87" i="1" s="1"/>
  <c r="Z87" i="1" s="1"/>
  <c r="K87" i="1"/>
  <c r="AJ87" i="1" s="1"/>
  <c r="AK87" i="1" s="1"/>
  <c r="AY87" i="1" s="1"/>
  <c r="BD87" i="1" s="1"/>
  <c r="J87" i="1"/>
  <c r="AI87" i="1" s="1"/>
  <c r="H87" i="1"/>
  <c r="BQ87" i="1" s="1"/>
  <c r="G87" i="1"/>
  <c r="BP87" i="1" s="1"/>
  <c r="BS87" i="1" s="1"/>
  <c r="DZ87" i="1" s="1"/>
  <c r="E87" i="1"/>
  <c r="BW87" i="1" s="1"/>
  <c r="D87" i="1"/>
  <c r="B87" i="1"/>
  <c r="O87" i="1" s="1"/>
  <c r="DE86" i="1"/>
  <c r="DF86" i="1" s="1"/>
  <c r="DN86" i="1" s="1"/>
  <c r="CM86" i="1"/>
  <c r="CK86" i="1"/>
  <c r="CJ86" i="1"/>
  <c r="CI86" i="1"/>
  <c r="BR86" i="1"/>
  <c r="BQ86" i="1"/>
  <c r="BP86" i="1"/>
  <c r="BS86" i="1" s="1"/>
  <c r="DZ86" i="1" s="1"/>
  <c r="BJ86" i="1"/>
  <c r="BI86" i="1"/>
  <c r="BH86" i="1"/>
  <c r="BC86" i="1"/>
  <c r="AJ86" i="1"/>
  <c r="AK86" i="1" s="1"/>
  <c r="AM86" i="1" s="1" a="1"/>
  <c r="AM86" i="1" s="1"/>
  <c r="AI86" i="1"/>
  <c r="V86" i="1"/>
  <c r="AR86" i="1" s="1"/>
  <c r="AS86" i="1" s="1"/>
  <c r="Q86" i="1"/>
  <c r="P86" i="1"/>
  <c r="O86" i="1"/>
  <c r="U86" i="1" s="1"/>
  <c r="M86" i="1"/>
  <c r="X86" i="1" s="1"/>
  <c r="Y86" i="1" s="1"/>
  <c r="K86" i="1"/>
  <c r="J86" i="1"/>
  <c r="H86" i="1"/>
  <c r="G86" i="1"/>
  <c r="E86" i="1"/>
  <c r="BW86" i="1" s="1"/>
  <c r="BZ86" i="1" s="1"/>
  <c r="DX86" i="1" s="1"/>
  <c r="D86" i="1"/>
  <c r="BV86" i="1" s="1"/>
  <c r="B86" i="1"/>
  <c r="DU85" i="1"/>
  <c r="DS85" i="1"/>
  <c r="CM85" i="1"/>
  <c r="CK85" i="1"/>
  <c r="CJ85" i="1"/>
  <c r="CI85" i="1"/>
  <c r="BW85" i="1"/>
  <c r="S85" i="1" s="1"/>
  <c r="R85" i="1" s="1" a="1"/>
  <c r="R85" i="1" s="1"/>
  <c r="BV85" i="1"/>
  <c r="BP85" i="1"/>
  <c r="BJ85" i="1"/>
  <c r="BI85" i="1"/>
  <c r="BH85" i="1"/>
  <c r="BC85" i="1"/>
  <c r="AI85" i="1"/>
  <c r="X85" i="1"/>
  <c r="Y85" i="1" s="1"/>
  <c r="V85" i="1"/>
  <c r="AR85" i="1" s="1"/>
  <c r="AS85" i="1" s="1"/>
  <c r="U85" i="1"/>
  <c r="M85" i="1"/>
  <c r="K85" i="1"/>
  <c r="AJ85" i="1" s="1"/>
  <c r="AK85" i="1" s="1"/>
  <c r="J85" i="1"/>
  <c r="H85" i="1"/>
  <c r="BQ85" i="1" s="1"/>
  <c r="G85" i="1"/>
  <c r="E85" i="1"/>
  <c r="D85" i="1"/>
  <c r="B85" i="1"/>
  <c r="O85" i="1" s="1"/>
  <c r="DS84" i="1"/>
  <c r="DR84" i="1"/>
  <c r="DQ84" i="1"/>
  <c r="DH84" i="1"/>
  <c r="DI84" i="1" s="1"/>
  <c r="DE84" i="1"/>
  <c r="DF84" i="1" s="1"/>
  <c r="DN84" i="1" s="1"/>
  <c r="CM84" i="1"/>
  <c r="CK84" i="1"/>
  <c r="CJ84" i="1"/>
  <c r="CI84" i="1"/>
  <c r="BZ84" i="1"/>
  <c r="DX84" i="1" s="1"/>
  <c r="EK84" i="1" s="1"/>
  <c r="BS84" i="1"/>
  <c r="DZ84" i="1" s="1"/>
  <c r="BJ84" i="1"/>
  <c r="BI84" i="1"/>
  <c r="BH84" i="1"/>
  <c r="BC84" i="1"/>
  <c r="Y84" i="1"/>
  <c r="AG84" i="1" s="1"/>
  <c r="X84" i="1"/>
  <c r="P84" i="1"/>
  <c r="M84" i="1"/>
  <c r="K84" i="1"/>
  <c r="AJ84" i="1" s="1"/>
  <c r="AK84" i="1" s="1"/>
  <c r="AL84" i="1" s="1"/>
  <c r="J84" i="1"/>
  <c r="AI84" i="1" s="1"/>
  <c r="H84" i="1"/>
  <c r="BQ84" i="1" s="1"/>
  <c r="G84" i="1"/>
  <c r="BP84" i="1" s="1"/>
  <c r="BR84" i="1" s="1"/>
  <c r="E84" i="1"/>
  <c r="BW84" i="1" s="1"/>
  <c r="D84" i="1"/>
  <c r="BV84" i="1" s="1"/>
  <c r="B84" i="1"/>
  <c r="O84" i="1" s="1"/>
  <c r="DX83" i="1"/>
  <c r="DW83" i="1"/>
  <c r="EC83" i="1" s="1"/>
  <c r="DF83" i="1"/>
  <c r="DN83" i="1" s="1"/>
  <c r="DE83" i="1"/>
  <c r="DC83" i="1"/>
  <c r="DK83" i="1" s="1"/>
  <c r="DB83" i="1"/>
  <c r="CM83" i="1"/>
  <c r="CK83" i="1"/>
  <c r="CJ83" i="1"/>
  <c r="CI83" i="1"/>
  <c r="BZ83" i="1"/>
  <c r="BY83" i="1"/>
  <c r="EE83" i="1" s="1"/>
  <c r="BX83" i="1"/>
  <c r="BW83" i="1"/>
  <c r="CA83" i="1" s="1"/>
  <c r="BQ83" i="1"/>
  <c r="BP83" i="1"/>
  <c r="BJ83" i="1"/>
  <c r="BI83" i="1"/>
  <c r="BH83" i="1"/>
  <c r="BC83" i="1"/>
  <c r="AJ83" i="1"/>
  <c r="AK83" i="1" s="1"/>
  <c r="AI83" i="1"/>
  <c r="X83" i="1"/>
  <c r="Y83" i="1" s="1"/>
  <c r="M83" i="1"/>
  <c r="K83" i="1"/>
  <c r="J83" i="1"/>
  <c r="H83" i="1"/>
  <c r="G83" i="1"/>
  <c r="E83" i="1"/>
  <c r="D83" i="1"/>
  <c r="BV83" i="1" s="1"/>
  <c r="B83" i="1"/>
  <c r="O83" i="1" s="1"/>
  <c r="DR82" i="1"/>
  <c r="DI82" i="1"/>
  <c r="DH82" i="1"/>
  <c r="CU82" i="1"/>
  <c r="CM82" i="1"/>
  <c r="CK82" i="1"/>
  <c r="CJ82" i="1"/>
  <c r="CI82" i="1"/>
  <c r="BW82" i="1"/>
  <c r="DQ82" i="1" s="1"/>
  <c r="BV82" i="1"/>
  <c r="BJ82" i="1"/>
  <c r="BI82" i="1"/>
  <c r="BH82" i="1"/>
  <c r="BC82" i="1"/>
  <c r="AY82" i="1"/>
  <c r="BD82" i="1" s="1"/>
  <c r="V82" i="1"/>
  <c r="AR82" i="1" s="1"/>
  <c r="AS82" i="1" s="1"/>
  <c r="AU82" i="1" s="1"/>
  <c r="U82" i="1"/>
  <c r="S82" i="1"/>
  <c r="R82" i="1" s="1" a="1"/>
  <c r="R82" i="1" s="1"/>
  <c r="Q82" i="1"/>
  <c r="O82" i="1"/>
  <c r="P82" i="1" s="1"/>
  <c r="M82" i="1"/>
  <c r="X82" i="1" s="1"/>
  <c r="Y82" i="1" s="1"/>
  <c r="Z82" i="1" s="1"/>
  <c r="AE82" i="1" s="1"/>
  <c r="K82" i="1"/>
  <c r="AJ82" i="1" s="1"/>
  <c r="AK82" i="1" s="1"/>
  <c r="J82" i="1"/>
  <c r="AI82" i="1" s="1"/>
  <c r="H82" i="1"/>
  <c r="BQ82" i="1" s="1"/>
  <c r="G82" i="1"/>
  <c r="BP82" i="1" s="1"/>
  <c r="BR82" i="1" s="1"/>
  <c r="E82" i="1"/>
  <c r="D82" i="1"/>
  <c r="B82" i="1"/>
  <c r="DR81" i="1"/>
  <c r="DC81" i="1"/>
  <c r="DK81" i="1" s="1"/>
  <c r="CM81" i="1"/>
  <c r="CK81" i="1"/>
  <c r="CJ81" i="1"/>
  <c r="CI81" i="1"/>
  <c r="BP81" i="1"/>
  <c r="BS81" i="1" s="1"/>
  <c r="DZ81" i="1" s="1"/>
  <c r="BJ81" i="1"/>
  <c r="BI81" i="1"/>
  <c r="BH81" i="1"/>
  <c r="BC81" i="1"/>
  <c r="AM81" i="1" a="1"/>
  <c r="AM81" i="1" s="1"/>
  <c r="AK81" i="1"/>
  <c r="AJ81" i="1"/>
  <c r="X81" i="1"/>
  <c r="Y81" i="1" s="1"/>
  <c r="M81" i="1"/>
  <c r="K81" i="1"/>
  <c r="J81" i="1"/>
  <c r="AI81" i="1" s="1"/>
  <c r="H81" i="1"/>
  <c r="BQ81" i="1" s="1"/>
  <c r="G81" i="1"/>
  <c r="E81" i="1"/>
  <c r="BW81" i="1" s="1"/>
  <c r="D81" i="1"/>
  <c r="BV81" i="1" s="1"/>
  <c r="B81" i="1"/>
  <c r="O81" i="1" s="1"/>
  <c r="CM80" i="1"/>
  <c r="CK80" i="1"/>
  <c r="CJ80" i="1"/>
  <c r="CI80" i="1"/>
  <c r="BW80" i="1"/>
  <c r="DE80" i="1" s="1"/>
  <c r="DF80" i="1" s="1"/>
  <c r="DN80" i="1" s="1"/>
  <c r="BV80" i="1"/>
  <c r="BP80" i="1"/>
  <c r="BS80" i="1" s="1"/>
  <c r="DZ80" i="1" s="1"/>
  <c r="BJ80" i="1"/>
  <c r="BI80" i="1"/>
  <c r="BH80" i="1"/>
  <c r="BC80" i="1"/>
  <c r="AJ80" i="1"/>
  <c r="AK80" i="1" s="1"/>
  <c r="O80" i="1"/>
  <c r="M80" i="1"/>
  <c r="X80" i="1" s="1"/>
  <c r="Y80" i="1" s="1"/>
  <c r="Z80" i="1" s="1"/>
  <c r="K80" i="1"/>
  <c r="J80" i="1"/>
  <c r="AI80" i="1" s="1"/>
  <c r="H80" i="1"/>
  <c r="BQ80" i="1" s="1"/>
  <c r="G80" i="1"/>
  <c r="E80" i="1"/>
  <c r="D80" i="1"/>
  <c r="B80" i="1"/>
  <c r="DZ79" i="1"/>
  <c r="DS79" i="1"/>
  <c r="DQ79" i="1"/>
  <c r="CM79" i="1"/>
  <c r="CK79" i="1"/>
  <c r="CJ79" i="1"/>
  <c r="CI79" i="1"/>
  <c r="BV79" i="1"/>
  <c r="BR79" i="1"/>
  <c r="BJ79" i="1"/>
  <c r="BI79" i="1"/>
  <c r="BH79" i="1"/>
  <c r="BC79" i="1"/>
  <c r="AJ79" i="1"/>
  <c r="AK79" i="1" s="1"/>
  <c r="U79" i="1"/>
  <c r="S79" i="1"/>
  <c r="R79" i="1" s="1" a="1"/>
  <c r="R79" i="1" s="1"/>
  <c r="Q79" i="1"/>
  <c r="M79" i="1"/>
  <c r="X79" i="1" s="1"/>
  <c r="Y79" i="1" s="1"/>
  <c r="AG79" i="1" s="1"/>
  <c r="K79" i="1"/>
  <c r="J79" i="1"/>
  <c r="AI79" i="1" s="1"/>
  <c r="H79" i="1"/>
  <c r="BQ79" i="1" s="1"/>
  <c r="G79" i="1"/>
  <c r="BP79" i="1" s="1"/>
  <c r="BS79" i="1" s="1"/>
  <c r="E79" i="1"/>
  <c r="BW79" i="1" s="1"/>
  <c r="D79" i="1"/>
  <c r="B79" i="1"/>
  <c r="O79" i="1" s="1"/>
  <c r="DQ78" i="1"/>
  <c r="CM78" i="1"/>
  <c r="CK78" i="1"/>
  <c r="CJ78" i="1"/>
  <c r="CI78" i="1"/>
  <c r="BQ78" i="1"/>
  <c r="BP78" i="1"/>
  <c r="BS78" i="1" s="1"/>
  <c r="DZ78" i="1" s="1"/>
  <c r="BJ78" i="1"/>
  <c r="BI78" i="1"/>
  <c r="BH78" i="1"/>
  <c r="BD78" i="1"/>
  <c r="BC78" i="1"/>
  <c r="AM78" i="1" a="1"/>
  <c r="AM78" i="1" s="1"/>
  <c r="AL78" i="1"/>
  <c r="AJ78" i="1"/>
  <c r="AK78" i="1" s="1"/>
  <c r="AY78" i="1" s="1"/>
  <c r="AI78" i="1"/>
  <c r="Q78" i="1"/>
  <c r="M78" i="1"/>
  <c r="X78" i="1" s="1"/>
  <c r="Y78" i="1" s="1"/>
  <c r="K78" i="1"/>
  <c r="J78" i="1"/>
  <c r="H78" i="1"/>
  <c r="G78" i="1"/>
  <c r="E78" i="1"/>
  <c r="BW78" i="1" s="1"/>
  <c r="DE78" i="1" s="1"/>
  <c r="DF78" i="1" s="1"/>
  <c r="DN78" i="1" s="1"/>
  <c r="D78" i="1"/>
  <c r="BV78" i="1" s="1"/>
  <c r="B78" i="1"/>
  <c r="O78" i="1" s="1"/>
  <c r="U78" i="1" s="1"/>
  <c r="DU77" i="1"/>
  <c r="DC77" i="1"/>
  <c r="DK77" i="1" s="1"/>
  <c r="DL77" i="1" s="1"/>
  <c r="AN77" i="1" s="1" a="1"/>
  <c r="AN77" i="1" s="1"/>
  <c r="DB77" i="1"/>
  <c r="CM77" i="1"/>
  <c r="CK77" i="1"/>
  <c r="CJ77" i="1"/>
  <c r="CI77" i="1"/>
  <c r="BW77" i="1"/>
  <c r="BV77" i="1"/>
  <c r="BJ77" i="1"/>
  <c r="BI77" i="1"/>
  <c r="BH77" i="1"/>
  <c r="BC77" i="1"/>
  <c r="AJ77" i="1"/>
  <c r="AK77" i="1" s="1"/>
  <c r="AI77" i="1"/>
  <c r="U77" i="1"/>
  <c r="O77" i="1"/>
  <c r="M77" i="1"/>
  <c r="X77" i="1" s="1"/>
  <c r="Y77" i="1" s="1"/>
  <c r="Z77" i="1" s="1"/>
  <c r="AA77" i="1" s="1"/>
  <c r="K77" i="1"/>
  <c r="J77" i="1"/>
  <c r="H77" i="1"/>
  <c r="BQ77" i="1" s="1"/>
  <c r="G77" i="1"/>
  <c r="BP77" i="1" s="1"/>
  <c r="E77" i="1"/>
  <c r="D77" i="1"/>
  <c r="B77" i="1"/>
  <c r="EB76" i="1"/>
  <c r="DS76" i="1"/>
  <c r="DR76" i="1"/>
  <c r="DK76" i="1"/>
  <c r="DL76" i="1" s="1"/>
  <c r="DH76" i="1"/>
  <c r="DI76" i="1" s="1"/>
  <c r="DE76" i="1"/>
  <c r="DF76" i="1" s="1"/>
  <c r="DN76" i="1" s="1"/>
  <c r="DC76" i="1"/>
  <c r="CM76" i="1"/>
  <c r="CK76" i="1"/>
  <c r="CJ76" i="1"/>
  <c r="CI76" i="1"/>
  <c r="CA76" i="1"/>
  <c r="BZ76" i="1"/>
  <c r="DX76" i="1" s="1"/>
  <c r="EI76" i="1" s="1"/>
  <c r="BW76" i="1"/>
  <c r="DW76" i="1" s="1"/>
  <c r="EC76" i="1" s="1"/>
  <c r="BT76" i="1"/>
  <c r="ED76" i="1" s="1"/>
  <c r="BQ76" i="1"/>
  <c r="BJ76" i="1"/>
  <c r="BI76" i="1"/>
  <c r="BH76" i="1"/>
  <c r="BC76" i="1"/>
  <c r="AN76" i="1" a="1"/>
  <c r="AN76" i="1" s="1"/>
  <c r="AM76" i="1" a="1"/>
  <c r="AM76" i="1" s="1"/>
  <c r="AO76" i="1" s="1"/>
  <c r="AL76" i="1"/>
  <c r="AI76" i="1"/>
  <c r="Y76" i="1"/>
  <c r="X76" i="1"/>
  <c r="S76" i="1"/>
  <c r="R76" i="1" s="1" a="1"/>
  <c r="R76" i="1" s="1"/>
  <c r="Q76" i="1"/>
  <c r="P76" i="1"/>
  <c r="M76" i="1"/>
  <c r="K76" i="1"/>
  <c r="AJ76" i="1" s="1"/>
  <c r="AK76" i="1" s="1"/>
  <c r="J76" i="1"/>
  <c r="H76" i="1"/>
  <c r="G76" i="1"/>
  <c r="BP76" i="1" s="1"/>
  <c r="BR76" i="1" s="1"/>
  <c r="E76" i="1"/>
  <c r="D76" i="1"/>
  <c r="BV76" i="1" s="1"/>
  <c r="B76" i="1"/>
  <c r="O76" i="1" s="1"/>
  <c r="CM75" i="1"/>
  <c r="CK75" i="1"/>
  <c r="CJ75" i="1"/>
  <c r="CI75" i="1"/>
  <c r="BR75" i="1"/>
  <c r="BQ75" i="1"/>
  <c r="BP75" i="1"/>
  <c r="BS75" i="1" s="1"/>
  <c r="DZ75" i="1" s="1"/>
  <c r="BJ75" i="1"/>
  <c r="BI75" i="1"/>
  <c r="BH75" i="1"/>
  <c r="BC75" i="1"/>
  <c r="AK75" i="1"/>
  <c r="AM75" i="1" s="1" a="1"/>
  <c r="AM75" i="1" s="1"/>
  <c r="X75" i="1"/>
  <c r="Y75" i="1" s="1"/>
  <c r="V75" i="1"/>
  <c r="AR75" i="1" s="1"/>
  <c r="AS75" i="1" s="1"/>
  <c r="U75" i="1"/>
  <c r="O75" i="1"/>
  <c r="M75" i="1"/>
  <c r="K75" i="1"/>
  <c r="AJ75" i="1" s="1"/>
  <c r="J75" i="1"/>
  <c r="AI75" i="1" s="1"/>
  <c r="H75" i="1"/>
  <c r="G75" i="1"/>
  <c r="E75" i="1"/>
  <c r="BW75" i="1" s="1"/>
  <c r="D75" i="1"/>
  <c r="BV75" i="1" s="1"/>
  <c r="B75" i="1"/>
  <c r="CM74" i="1"/>
  <c r="CK74" i="1"/>
  <c r="CJ74" i="1"/>
  <c r="CI74" i="1"/>
  <c r="BV74" i="1"/>
  <c r="BS74" i="1"/>
  <c r="DZ74" i="1" s="1"/>
  <c r="BR74" i="1"/>
  <c r="BJ74" i="1"/>
  <c r="BI74" i="1"/>
  <c r="BH74" i="1"/>
  <c r="BC74" i="1"/>
  <c r="AJ74" i="1"/>
  <c r="AK74" i="1" s="1"/>
  <c r="AY74" i="1" s="1"/>
  <c r="BD74" i="1" s="1"/>
  <c r="AI74" i="1"/>
  <c r="M74" i="1"/>
  <c r="X74" i="1" s="1"/>
  <c r="Y74" i="1" s="1"/>
  <c r="Z74" i="1" s="1"/>
  <c r="K74" i="1"/>
  <c r="J74" i="1"/>
  <c r="H74" i="1"/>
  <c r="BQ74" i="1" s="1"/>
  <c r="G74" i="1"/>
  <c r="BP74" i="1" s="1"/>
  <c r="E74" i="1"/>
  <c r="BW74" i="1" s="1"/>
  <c r="D74" i="1"/>
  <c r="B74" i="1"/>
  <c r="O74" i="1" s="1"/>
  <c r="CU74" i="1" s="1"/>
  <c r="CM73" i="1"/>
  <c r="CK73" i="1"/>
  <c r="CJ73" i="1"/>
  <c r="CI73" i="1"/>
  <c r="BV73" i="1"/>
  <c r="BQ73" i="1"/>
  <c r="BJ73" i="1"/>
  <c r="BI73" i="1"/>
  <c r="BH73" i="1"/>
  <c r="BC73" i="1"/>
  <c r="AK73" i="1"/>
  <c r="AY73" i="1" s="1"/>
  <c r="BD73" i="1" s="1"/>
  <c r="AJ73" i="1"/>
  <c r="Q73" i="1"/>
  <c r="O73" i="1"/>
  <c r="U73" i="1" s="1"/>
  <c r="M73" i="1"/>
  <c r="X73" i="1" s="1"/>
  <c r="Y73" i="1" s="1"/>
  <c r="K73" i="1"/>
  <c r="J73" i="1"/>
  <c r="AI73" i="1" s="1"/>
  <c r="H73" i="1"/>
  <c r="G73" i="1"/>
  <c r="BP73" i="1" s="1"/>
  <c r="E73" i="1"/>
  <c r="BW73" i="1" s="1"/>
  <c r="D73" i="1"/>
  <c r="B73" i="1"/>
  <c r="CM72" i="1"/>
  <c r="CK72" i="1"/>
  <c r="CJ72" i="1"/>
  <c r="CI72" i="1"/>
  <c r="BP72" i="1"/>
  <c r="BJ72" i="1"/>
  <c r="BI72" i="1"/>
  <c r="BH72" i="1"/>
  <c r="BC72" i="1"/>
  <c r="AJ72" i="1"/>
  <c r="AK72" i="1" s="1"/>
  <c r="M72" i="1"/>
  <c r="X72" i="1" s="1"/>
  <c r="Y72" i="1" s="1"/>
  <c r="K72" i="1"/>
  <c r="J72" i="1"/>
  <c r="AI72" i="1" s="1"/>
  <c r="H72" i="1"/>
  <c r="BQ72" i="1" s="1"/>
  <c r="G72" i="1"/>
  <c r="E72" i="1"/>
  <c r="BW72" i="1" s="1"/>
  <c r="DW72" i="1" s="1"/>
  <c r="EC72" i="1" s="1"/>
  <c r="D72" i="1"/>
  <c r="BV72" i="1" s="1"/>
  <c r="B72" i="1"/>
  <c r="O72" i="1" s="1"/>
  <c r="CU71" i="1"/>
  <c r="CM71" i="1"/>
  <c r="CK71" i="1"/>
  <c r="CJ71" i="1"/>
  <c r="CI71" i="1"/>
  <c r="BR71" i="1"/>
  <c r="BJ71" i="1"/>
  <c r="BI71" i="1"/>
  <c r="BH71" i="1"/>
  <c r="BC71" i="1"/>
  <c r="AY71" i="1"/>
  <c r="BD71" i="1" s="1"/>
  <c r="BE71" i="1" s="1"/>
  <c r="AL71" i="1"/>
  <c r="Y71" i="1"/>
  <c r="AG71" i="1" s="1"/>
  <c r="V71" i="1"/>
  <c r="AR71" i="1" s="1"/>
  <c r="AS71" i="1" s="1"/>
  <c r="P71" i="1"/>
  <c r="M71" i="1"/>
  <c r="X71" i="1" s="1"/>
  <c r="K71" i="1"/>
  <c r="AJ71" i="1" s="1"/>
  <c r="AK71" i="1" s="1"/>
  <c r="AM71" i="1" s="1" a="1"/>
  <c r="AM71" i="1" s="1"/>
  <c r="J71" i="1"/>
  <c r="AI71" i="1" s="1"/>
  <c r="H71" i="1"/>
  <c r="BQ71" i="1" s="1"/>
  <c r="G71" i="1"/>
  <c r="BP71" i="1" s="1"/>
  <c r="BS71" i="1" s="1"/>
  <c r="DZ71" i="1" s="1"/>
  <c r="E71" i="1"/>
  <c r="BW71" i="1" s="1"/>
  <c r="D71" i="1"/>
  <c r="BV71" i="1" s="1"/>
  <c r="B71" i="1"/>
  <c r="O71" i="1" s="1"/>
  <c r="U71" i="1" s="1"/>
  <c r="DH70" i="1"/>
  <c r="DI70" i="1" s="1"/>
  <c r="CM70" i="1"/>
  <c r="CK70" i="1"/>
  <c r="CJ70" i="1"/>
  <c r="CI70" i="1"/>
  <c r="BW70" i="1"/>
  <c r="DR70" i="1" s="1"/>
  <c r="BV70" i="1"/>
  <c r="BQ70" i="1"/>
  <c r="BP70" i="1"/>
  <c r="BS70" i="1" s="1"/>
  <c r="DZ70" i="1" s="1"/>
  <c r="BJ70" i="1"/>
  <c r="BI70" i="1"/>
  <c r="BH70" i="1"/>
  <c r="BC70" i="1"/>
  <c r="AI70" i="1"/>
  <c r="X70" i="1"/>
  <c r="Y70" i="1" s="1"/>
  <c r="O70" i="1"/>
  <c r="CU70" i="1" s="1"/>
  <c r="M70" i="1"/>
  <c r="K70" i="1"/>
  <c r="AJ70" i="1" s="1"/>
  <c r="AK70" i="1" s="1"/>
  <c r="J70" i="1"/>
  <c r="H70" i="1"/>
  <c r="G70" i="1"/>
  <c r="E70" i="1"/>
  <c r="D70" i="1"/>
  <c r="B70" i="1"/>
  <c r="CM69" i="1"/>
  <c r="CK69" i="1"/>
  <c r="CJ69" i="1"/>
  <c r="CI69" i="1"/>
  <c r="BV69" i="1"/>
  <c r="BQ69" i="1"/>
  <c r="BJ69" i="1"/>
  <c r="BI69" i="1"/>
  <c r="BH69" i="1"/>
  <c r="BC69" i="1"/>
  <c r="Y69" i="1"/>
  <c r="AG69" i="1" s="1"/>
  <c r="X69" i="1"/>
  <c r="M69" i="1"/>
  <c r="K69" i="1"/>
  <c r="AJ69" i="1" s="1"/>
  <c r="AK69" i="1" s="1"/>
  <c r="J69" i="1"/>
  <c r="AI69" i="1" s="1"/>
  <c r="H69" i="1"/>
  <c r="G69" i="1"/>
  <c r="BP69" i="1" s="1"/>
  <c r="E69" i="1"/>
  <c r="BW69" i="1" s="1"/>
  <c r="D69" i="1"/>
  <c r="B69" i="1"/>
  <c r="O69" i="1" s="1"/>
  <c r="CM68" i="1"/>
  <c r="CK68" i="1"/>
  <c r="CJ68" i="1"/>
  <c r="CI68" i="1"/>
  <c r="BR68" i="1"/>
  <c r="BP68" i="1"/>
  <c r="BS68" i="1" s="1"/>
  <c r="DZ68" i="1" s="1"/>
  <c r="BJ68" i="1"/>
  <c r="BI68" i="1"/>
  <c r="BH68" i="1"/>
  <c r="BC68" i="1"/>
  <c r="AJ68" i="1"/>
  <c r="AK68" i="1" s="1"/>
  <c r="AI68" i="1"/>
  <c r="X68" i="1"/>
  <c r="Y68" i="1" s="1"/>
  <c r="M68" i="1"/>
  <c r="K68" i="1"/>
  <c r="J68" i="1"/>
  <c r="H68" i="1"/>
  <c r="BQ68" i="1" s="1"/>
  <c r="G68" i="1"/>
  <c r="E68" i="1"/>
  <c r="BW68" i="1" s="1"/>
  <c r="D68" i="1"/>
  <c r="BV68" i="1" s="1"/>
  <c r="B68" i="1"/>
  <c r="O68" i="1" s="1"/>
  <c r="DW67" i="1"/>
  <c r="EC67" i="1" s="1"/>
  <c r="DB67" i="1"/>
  <c r="CM67" i="1"/>
  <c r="CK67" i="1"/>
  <c r="CJ67" i="1"/>
  <c r="CI67" i="1"/>
  <c r="BX67" i="1"/>
  <c r="BW67" i="1"/>
  <c r="DH67" i="1" s="1"/>
  <c r="DI67" i="1" s="1"/>
  <c r="BV67" i="1"/>
  <c r="BP67" i="1"/>
  <c r="BS67" i="1" s="1"/>
  <c r="DZ67" i="1" s="1"/>
  <c r="BJ67" i="1"/>
  <c r="BI67" i="1"/>
  <c r="BH67" i="1"/>
  <c r="BC67" i="1"/>
  <c r="AJ67" i="1"/>
  <c r="AK67" i="1" s="1"/>
  <c r="V67" i="1"/>
  <c r="AR67" i="1" s="1"/>
  <c r="AS67" i="1" s="1"/>
  <c r="O67" i="1"/>
  <c r="Q67" i="1" s="1"/>
  <c r="M67" i="1"/>
  <c r="X67" i="1" s="1"/>
  <c r="Y67" i="1" s="1"/>
  <c r="K67" i="1"/>
  <c r="J67" i="1"/>
  <c r="AI67" i="1" s="1"/>
  <c r="H67" i="1"/>
  <c r="BQ67" i="1" s="1"/>
  <c r="G67" i="1"/>
  <c r="E67" i="1"/>
  <c r="D67" i="1"/>
  <c r="B67" i="1"/>
  <c r="CM66" i="1"/>
  <c r="CK66" i="1"/>
  <c r="CJ66" i="1"/>
  <c r="CI66" i="1"/>
  <c r="BR66" i="1"/>
  <c r="BP66" i="1"/>
  <c r="BS66" i="1" s="1"/>
  <c r="DZ66" i="1" s="1"/>
  <c r="BJ66" i="1"/>
  <c r="BI66" i="1"/>
  <c r="BH66" i="1"/>
  <c r="BC66" i="1"/>
  <c r="Y66" i="1"/>
  <c r="AG66" i="1" s="1"/>
  <c r="X66" i="1"/>
  <c r="M66" i="1"/>
  <c r="K66" i="1"/>
  <c r="AJ66" i="1" s="1"/>
  <c r="AK66" i="1" s="1"/>
  <c r="J66" i="1"/>
  <c r="AI66" i="1" s="1"/>
  <c r="H66" i="1"/>
  <c r="BQ66" i="1" s="1"/>
  <c r="G66" i="1"/>
  <c r="E66" i="1"/>
  <c r="BW66" i="1" s="1"/>
  <c r="D66" i="1"/>
  <c r="BV66" i="1" s="1"/>
  <c r="B66" i="1"/>
  <c r="O66" i="1" s="1"/>
  <c r="CM65" i="1"/>
  <c r="CK65" i="1"/>
  <c r="CJ65" i="1"/>
  <c r="CI65" i="1"/>
  <c r="BQ65" i="1"/>
  <c r="BJ65" i="1"/>
  <c r="BI65" i="1"/>
  <c r="BH65" i="1"/>
  <c r="BC65" i="1"/>
  <c r="AI65" i="1"/>
  <c r="Y65" i="1"/>
  <c r="AG65" i="1" s="1"/>
  <c r="X65" i="1"/>
  <c r="M65" i="1"/>
  <c r="K65" i="1"/>
  <c r="AJ65" i="1" s="1"/>
  <c r="AK65" i="1" s="1"/>
  <c r="J65" i="1"/>
  <c r="H65" i="1"/>
  <c r="G65" i="1"/>
  <c r="BP65" i="1" s="1"/>
  <c r="E65" i="1"/>
  <c r="BW65" i="1" s="1"/>
  <c r="D65" i="1"/>
  <c r="BV65" i="1" s="1"/>
  <c r="B65" i="1"/>
  <c r="O65" i="1" s="1"/>
  <c r="CM64" i="1"/>
  <c r="CK64" i="1"/>
  <c r="CJ64" i="1"/>
  <c r="CI64" i="1"/>
  <c r="BW64" i="1"/>
  <c r="DH64" i="1" s="1"/>
  <c r="DI64" i="1" s="1"/>
  <c r="BV64" i="1"/>
  <c r="BJ64" i="1"/>
  <c r="BI64" i="1"/>
  <c r="BH64" i="1"/>
  <c r="BC64" i="1"/>
  <c r="AI64" i="1"/>
  <c r="U64" i="1"/>
  <c r="O64" i="1"/>
  <c r="Q64" i="1" s="1"/>
  <c r="M64" i="1"/>
  <c r="X64" i="1" s="1"/>
  <c r="Y64" i="1" s="1"/>
  <c r="K64" i="1"/>
  <c r="AJ64" i="1" s="1"/>
  <c r="AK64" i="1" s="1"/>
  <c r="J64" i="1"/>
  <c r="H64" i="1"/>
  <c r="BQ64" i="1" s="1"/>
  <c r="G64" i="1"/>
  <c r="BP64" i="1" s="1"/>
  <c r="E64" i="1"/>
  <c r="D64" i="1"/>
  <c r="B64" i="1"/>
  <c r="CM63" i="1"/>
  <c r="CK63" i="1"/>
  <c r="CJ63" i="1"/>
  <c r="CI63" i="1"/>
  <c r="BJ63" i="1"/>
  <c r="BI63" i="1"/>
  <c r="BH63" i="1"/>
  <c r="BC63" i="1"/>
  <c r="X63" i="1"/>
  <c r="Y63" i="1" s="1"/>
  <c r="M63" i="1"/>
  <c r="K63" i="1"/>
  <c r="AJ63" i="1" s="1"/>
  <c r="AK63" i="1" s="1"/>
  <c r="J63" i="1"/>
  <c r="AI63" i="1" s="1"/>
  <c r="H63" i="1"/>
  <c r="BQ63" i="1" s="1"/>
  <c r="G63" i="1"/>
  <c r="BP63" i="1" s="1"/>
  <c r="E63" i="1"/>
  <c r="BW63" i="1" s="1"/>
  <c r="D63" i="1"/>
  <c r="BV63" i="1" s="1"/>
  <c r="B63" i="1"/>
  <c r="O63" i="1" s="1"/>
  <c r="CM62" i="1"/>
  <c r="CK62" i="1"/>
  <c r="CJ62" i="1"/>
  <c r="CI62" i="1"/>
  <c r="BQ62" i="1"/>
  <c r="BP62" i="1"/>
  <c r="BJ62" i="1"/>
  <c r="BI62" i="1"/>
  <c r="BH62" i="1"/>
  <c r="BC62" i="1"/>
  <c r="X62" i="1"/>
  <c r="Y62" i="1" s="1"/>
  <c r="M62" i="1"/>
  <c r="K62" i="1"/>
  <c r="AJ62" i="1" s="1"/>
  <c r="AK62" i="1" s="1"/>
  <c r="J62" i="1"/>
  <c r="AI62" i="1" s="1"/>
  <c r="H62" i="1"/>
  <c r="G62" i="1"/>
  <c r="E62" i="1"/>
  <c r="BW62" i="1" s="1"/>
  <c r="D62" i="1"/>
  <c r="BV62" i="1" s="1"/>
  <c r="B62" i="1"/>
  <c r="O62" i="1" s="1"/>
  <c r="DR61" i="1"/>
  <c r="CM61" i="1"/>
  <c r="CK61" i="1"/>
  <c r="CJ61" i="1"/>
  <c r="CI61" i="1"/>
  <c r="BX61" i="1"/>
  <c r="BY61" i="1" s="1"/>
  <c r="EE61" i="1" s="1"/>
  <c r="BW61" i="1"/>
  <c r="CA61" i="1" s="1"/>
  <c r="BV61" i="1"/>
  <c r="BJ61" i="1"/>
  <c r="BI61" i="1"/>
  <c r="BH61" i="1"/>
  <c r="BC61" i="1"/>
  <c r="S61" i="1"/>
  <c r="R61" i="1" s="1" a="1"/>
  <c r="R61" i="1" s="1"/>
  <c r="M61" i="1"/>
  <c r="X61" i="1" s="1"/>
  <c r="Y61" i="1" s="1"/>
  <c r="Z61" i="1" s="1"/>
  <c r="K61" i="1"/>
  <c r="AJ61" i="1" s="1"/>
  <c r="AK61" i="1" s="1"/>
  <c r="J61" i="1"/>
  <c r="AI61" i="1" s="1"/>
  <c r="H61" i="1"/>
  <c r="BQ61" i="1" s="1"/>
  <c r="G61" i="1"/>
  <c r="BP61" i="1" s="1"/>
  <c r="E61" i="1"/>
  <c r="D61" i="1"/>
  <c r="B61" i="1"/>
  <c r="O61" i="1" s="1"/>
  <c r="CM60" i="1"/>
  <c r="CK60" i="1"/>
  <c r="CJ60" i="1"/>
  <c r="CI60" i="1"/>
  <c r="BJ60" i="1"/>
  <c r="BI60" i="1"/>
  <c r="BH60" i="1"/>
  <c r="BC60" i="1"/>
  <c r="AM60" i="1" a="1"/>
  <c r="AM60" i="1" s="1"/>
  <c r="AK60" i="1"/>
  <c r="AL60" i="1" s="1"/>
  <c r="AJ60" i="1"/>
  <c r="Q60" i="1"/>
  <c r="O60" i="1"/>
  <c r="V60" i="1" s="1"/>
  <c r="AR60" i="1" s="1"/>
  <c r="AS60" i="1" s="1"/>
  <c r="M60" i="1"/>
  <c r="X60" i="1" s="1"/>
  <c r="Y60" i="1" s="1"/>
  <c r="K60" i="1"/>
  <c r="J60" i="1"/>
  <c r="AI60" i="1" s="1"/>
  <c r="H60" i="1"/>
  <c r="BQ60" i="1" s="1"/>
  <c r="G60" i="1"/>
  <c r="BP60" i="1" s="1"/>
  <c r="E60" i="1"/>
  <c r="BW60" i="1" s="1"/>
  <c r="D60" i="1"/>
  <c r="BV60" i="1" s="1"/>
  <c r="B60" i="1"/>
  <c r="CM59" i="1"/>
  <c r="CK59" i="1"/>
  <c r="CJ59" i="1"/>
  <c r="CI59" i="1"/>
  <c r="BQ59" i="1"/>
  <c r="BP59" i="1"/>
  <c r="BS59" i="1" s="1"/>
  <c r="DZ59" i="1" s="1"/>
  <c r="BJ59" i="1"/>
  <c r="BI59" i="1"/>
  <c r="BH59" i="1"/>
  <c r="BC59" i="1"/>
  <c r="AJ59" i="1"/>
  <c r="AK59" i="1" s="1"/>
  <c r="M59" i="1"/>
  <c r="X59" i="1" s="1"/>
  <c r="Y59" i="1" s="1"/>
  <c r="K59" i="1"/>
  <c r="J59" i="1"/>
  <c r="AI59" i="1" s="1"/>
  <c r="H59" i="1"/>
  <c r="G59" i="1"/>
  <c r="E59" i="1"/>
  <c r="BW59" i="1" s="1"/>
  <c r="S59" i="1" s="1"/>
  <c r="R59" i="1" s="1" a="1"/>
  <c r="R59" i="1" s="1"/>
  <c r="D59" i="1"/>
  <c r="BV59" i="1" s="1"/>
  <c r="B59" i="1"/>
  <c r="O59" i="1" s="1"/>
  <c r="V59" i="1" s="1"/>
  <c r="AR59" i="1" s="1"/>
  <c r="AS59" i="1" s="1"/>
  <c r="CM58" i="1"/>
  <c r="CK58" i="1"/>
  <c r="CJ58" i="1"/>
  <c r="CI58" i="1"/>
  <c r="BV58" i="1"/>
  <c r="BR58" i="1"/>
  <c r="BJ58" i="1"/>
  <c r="BI58" i="1"/>
  <c r="BH58" i="1"/>
  <c r="BC58" i="1"/>
  <c r="AI58" i="1"/>
  <c r="M58" i="1"/>
  <c r="X58" i="1" s="1"/>
  <c r="Y58" i="1" s="1"/>
  <c r="AG58" i="1" s="1"/>
  <c r="K58" i="1"/>
  <c r="AJ58" i="1" s="1"/>
  <c r="AK58" i="1" s="1"/>
  <c r="J58" i="1"/>
  <c r="H58" i="1"/>
  <c r="BQ58" i="1" s="1"/>
  <c r="G58" i="1"/>
  <c r="BP58" i="1" s="1"/>
  <c r="BS58" i="1" s="1"/>
  <c r="DZ58" i="1" s="1"/>
  <c r="E58" i="1"/>
  <c r="BW58" i="1" s="1"/>
  <c r="DS58" i="1" s="1"/>
  <c r="D58" i="1"/>
  <c r="B58" i="1"/>
  <c r="O58" i="1" s="1"/>
  <c r="DW57" i="1"/>
  <c r="EC57" i="1" s="1"/>
  <c r="DH57" i="1"/>
  <c r="DI57" i="1" s="1"/>
  <c r="DE57" i="1"/>
  <c r="DF57" i="1" s="1"/>
  <c r="DN57" i="1" s="1"/>
  <c r="DC57" i="1"/>
  <c r="DK57" i="1" s="1"/>
  <c r="DB57" i="1"/>
  <c r="CM57" i="1"/>
  <c r="CK57" i="1"/>
  <c r="CJ57" i="1"/>
  <c r="CI57" i="1"/>
  <c r="CA57" i="1"/>
  <c r="BZ57" i="1"/>
  <c r="DX57" i="1" s="1"/>
  <c r="BX57" i="1"/>
  <c r="BW57" i="1"/>
  <c r="S57" i="1" s="1"/>
  <c r="R57" i="1" s="1" a="1"/>
  <c r="R57" i="1" s="1"/>
  <c r="BQ57" i="1"/>
  <c r="BJ57" i="1"/>
  <c r="BI57" i="1"/>
  <c r="BH57" i="1"/>
  <c r="BC57" i="1"/>
  <c r="AJ57" i="1"/>
  <c r="AK57" i="1" s="1"/>
  <c r="AI57" i="1"/>
  <c r="P57" i="1"/>
  <c r="O57" i="1"/>
  <c r="U57" i="1" s="1"/>
  <c r="M57" i="1"/>
  <c r="X57" i="1" s="1"/>
  <c r="Y57" i="1" s="1"/>
  <c r="K57" i="1"/>
  <c r="J57" i="1"/>
  <c r="H57" i="1"/>
  <c r="G57" i="1"/>
  <c r="BP57" i="1" s="1"/>
  <c r="E57" i="1"/>
  <c r="D57" i="1"/>
  <c r="BV57" i="1" s="1"/>
  <c r="B57" i="1"/>
  <c r="CM56" i="1"/>
  <c r="CK56" i="1"/>
  <c r="CJ56" i="1"/>
  <c r="CI56" i="1"/>
  <c r="BW56" i="1"/>
  <c r="DR56" i="1" s="1"/>
  <c r="BP56" i="1"/>
  <c r="BS56" i="1" s="1"/>
  <c r="DZ56" i="1" s="1"/>
  <c r="BJ56" i="1"/>
  <c r="BI56" i="1"/>
  <c r="BH56" i="1"/>
  <c r="BC56" i="1"/>
  <c r="AI56" i="1"/>
  <c r="X56" i="1"/>
  <c r="Y56" i="1" s="1"/>
  <c r="M56" i="1"/>
  <c r="K56" i="1"/>
  <c r="AJ56" i="1" s="1"/>
  <c r="AK56" i="1" s="1"/>
  <c r="J56" i="1"/>
  <c r="H56" i="1"/>
  <c r="BQ56" i="1" s="1"/>
  <c r="G56" i="1"/>
  <c r="E56" i="1"/>
  <c r="D56" i="1"/>
  <c r="BV56" i="1" s="1"/>
  <c r="B56" i="1"/>
  <c r="O56" i="1" s="1"/>
  <c r="U56" i="1" s="1"/>
  <c r="DH55" i="1"/>
  <c r="DI55" i="1" s="1"/>
  <c r="CU55" i="1"/>
  <c r="CM55" i="1"/>
  <c r="CK55" i="1"/>
  <c r="CJ55" i="1"/>
  <c r="CI55" i="1"/>
  <c r="BV55" i="1"/>
  <c r="BS55" i="1"/>
  <c r="DZ55" i="1" s="1"/>
  <c r="BQ55" i="1"/>
  <c r="BJ55" i="1"/>
  <c r="BI55" i="1"/>
  <c r="BH55" i="1"/>
  <c r="BC55" i="1"/>
  <c r="Y55" i="1"/>
  <c r="Z55" i="1" s="1"/>
  <c r="AE55" i="1" s="1"/>
  <c r="X55" i="1"/>
  <c r="M55" i="1"/>
  <c r="K55" i="1"/>
  <c r="AJ55" i="1" s="1"/>
  <c r="AK55" i="1" s="1"/>
  <c r="AY55" i="1" s="1"/>
  <c r="BD55" i="1" s="1"/>
  <c r="J55" i="1"/>
  <c r="AI55" i="1" s="1"/>
  <c r="H55" i="1"/>
  <c r="G55" i="1"/>
  <c r="BP55" i="1" s="1"/>
  <c r="BR55" i="1" s="1"/>
  <c r="E55" i="1"/>
  <c r="BW55" i="1" s="1"/>
  <c r="D55" i="1"/>
  <c r="B55" i="1"/>
  <c r="O55" i="1" s="1"/>
  <c r="DU54" i="1"/>
  <c r="DC54" i="1"/>
  <c r="DK54" i="1" s="1"/>
  <c r="CM54" i="1"/>
  <c r="CK54" i="1"/>
  <c r="CJ54" i="1"/>
  <c r="CI54" i="1"/>
  <c r="BW54" i="1"/>
  <c r="BV54" i="1"/>
  <c r="BP54" i="1"/>
  <c r="BJ54" i="1"/>
  <c r="BI54" i="1"/>
  <c r="BH54" i="1"/>
  <c r="BC54" i="1"/>
  <c r="AK54" i="1"/>
  <c r="AI54" i="1"/>
  <c r="X54" i="1"/>
  <c r="Y54" i="1" s="1"/>
  <c r="M54" i="1"/>
  <c r="K54" i="1"/>
  <c r="AJ54" i="1" s="1"/>
  <c r="J54" i="1"/>
  <c r="H54" i="1"/>
  <c r="BQ54" i="1" s="1"/>
  <c r="G54" i="1"/>
  <c r="E54" i="1"/>
  <c r="D54" i="1"/>
  <c r="B54" i="1"/>
  <c r="O54" i="1" s="1"/>
  <c r="CM53" i="1"/>
  <c r="CK53" i="1"/>
  <c r="CJ53" i="1"/>
  <c r="CI53" i="1"/>
  <c r="BV53" i="1"/>
  <c r="BJ53" i="1"/>
  <c r="BI53" i="1"/>
  <c r="BH53" i="1"/>
  <c r="BC53" i="1"/>
  <c r="AY53" i="1"/>
  <c r="BD53" i="1" s="1"/>
  <c r="V53" i="1"/>
  <c r="AR53" i="1" s="1"/>
  <c r="AS53" i="1" s="1"/>
  <c r="U53" i="1"/>
  <c r="M53" i="1"/>
  <c r="X53" i="1" s="1"/>
  <c r="Y53" i="1" s="1"/>
  <c r="Z53" i="1" s="1"/>
  <c r="K53" i="1"/>
  <c r="AJ53" i="1" s="1"/>
  <c r="AK53" i="1" s="1"/>
  <c r="J53" i="1"/>
  <c r="AI53" i="1" s="1"/>
  <c r="H53" i="1"/>
  <c r="BQ53" i="1" s="1"/>
  <c r="G53" i="1"/>
  <c r="BP53" i="1" s="1"/>
  <c r="E53" i="1"/>
  <c r="BW53" i="1" s="1"/>
  <c r="DH53" i="1" s="1"/>
  <c r="DI53" i="1" s="1"/>
  <c r="D53" i="1"/>
  <c r="B53" i="1"/>
  <c r="O53" i="1" s="1"/>
  <c r="DZ52" i="1"/>
  <c r="DS52" i="1"/>
  <c r="DR52" i="1"/>
  <c r="CU52" i="1"/>
  <c r="CM52" i="1"/>
  <c r="CK52" i="1"/>
  <c r="CJ52" i="1"/>
  <c r="CI52" i="1"/>
  <c r="CA52" i="1"/>
  <c r="BS52" i="1"/>
  <c r="BR52" i="1"/>
  <c r="BP52" i="1"/>
  <c r="BJ52" i="1"/>
  <c r="BI52" i="1"/>
  <c r="BH52" i="1"/>
  <c r="BC52" i="1"/>
  <c r="AJ52" i="1"/>
  <c r="AK52" i="1" s="1"/>
  <c r="X52" i="1"/>
  <c r="Y52" i="1" s="1"/>
  <c r="Q52" i="1"/>
  <c r="M52" i="1"/>
  <c r="K52" i="1"/>
  <c r="J52" i="1"/>
  <c r="AI52" i="1" s="1"/>
  <c r="H52" i="1"/>
  <c r="BQ52" i="1" s="1"/>
  <c r="G52" i="1"/>
  <c r="E52" i="1"/>
  <c r="BW52" i="1" s="1"/>
  <c r="D52" i="1"/>
  <c r="BV52" i="1" s="1"/>
  <c r="B52" i="1"/>
  <c r="O52" i="1" s="1"/>
  <c r="DE51" i="1"/>
  <c r="DF51" i="1" s="1"/>
  <c r="DN51" i="1" s="1"/>
  <c r="DC51" i="1"/>
  <c r="DK51" i="1" s="1"/>
  <c r="DB51" i="1"/>
  <c r="CM51" i="1"/>
  <c r="CK51" i="1"/>
  <c r="CJ51" i="1"/>
  <c r="CI51" i="1"/>
  <c r="BZ51" i="1"/>
  <c r="DX51" i="1" s="1"/>
  <c r="BW51" i="1"/>
  <c r="DU51" i="1" s="1"/>
  <c r="BV51" i="1"/>
  <c r="BJ51" i="1"/>
  <c r="BI51" i="1"/>
  <c r="BH51" i="1"/>
  <c r="BC51" i="1"/>
  <c r="O51" i="1"/>
  <c r="M51" i="1"/>
  <c r="X51" i="1" s="1"/>
  <c r="Y51" i="1" s="1"/>
  <c r="Z51" i="1" s="1"/>
  <c r="K51" i="1"/>
  <c r="AJ51" i="1" s="1"/>
  <c r="AK51" i="1" s="1"/>
  <c r="J51" i="1"/>
  <c r="AI51" i="1" s="1"/>
  <c r="H51" i="1"/>
  <c r="BQ51" i="1" s="1"/>
  <c r="G51" i="1"/>
  <c r="BP51" i="1" s="1"/>
  <c r="E51" i="1"/>
  <c r="D51" i="1"/>
  <c r="B51" i="1"/>
  <c r="DH50" i="1"/>
  <c r="DI50" i="1" s="1"/>
  <c r="CM50" i="1"/>
  <c r="CK50" i="1"/>
  <c r="CJ50" i="1"/>
  <c r="CI50" i="1"/>
  <c r="BJ50" i="1"/>
  <c r="BI50" i="1"/>
  <c r="BH50" i="1"/>
  <c r="BC50" i="1"/>
  <c r="U50" i="1"/>
  <c r="Q50" i="1"/>
  <c r="M50" i="1"/>
  <c r="X50" i="1" s="1"/>
  <c r="Y50" i="1" s="1"/>
  <c r="K50" i="1"/>
  <c r="AJ50" i="1" s="1"/>
  <c r="AK50" i="1" s="1"/>
  <c r="AM50" i="1" s="1" a="1"/>
  <c r="AM50" i="1" s="1"/>
  <c r="J50" i="1"/>
  <c r="AI50" i="1" s="1"/>
  <c r="H50" i="1"/>
  <c r="BQ50" i="1" s="1"/>
  <c r="G50" i="1"/>
  <c r="BP50" i="1" s="1"/>
  <c r="E50" i="1"/>
  <c r="BW50" i="1" s="1"/>
  <c r="CA50" i="1" s="1"/>
  <c r="D50" i="1"/>
  <c r="BV50" i="1" s="1"/>
  <c r="B50" i="1"/>
  <c r="O50" i="1" s="1"/>
  <c r="DQ49" i="1"/>
  <c r="DE49" i="1"/>
  <c r="DF49" i="1" s="1"/>
  <c r="DN49" i="1" s="1"/>
  <c r="CU49" i="1"/>
  <c r="CM49" i="1"/>
  <c r="CK49" i="1"/>
  <c r="CJ49" i="1"/>
  <c r="CI49" i="1"/>
  <c r="BZ49" i="1"/>
  <c r="DX49" i="1" s="1"/>
  <c r="EK49" i="1" s="1"/>
  <c r="BS49" i="1"/>
  <c r="DZ49" i="1" s="1"/>
  <c r="BR49" i="1"/>
  <c r="BQ49" i="1"/>
  <c r="BP49" i="1"/>
  <c r="BJ49" i="1"/>
  <c r="BI49" i="1"/>
  <c r="BH49" i="1"/>
  <c r="BC49" i="1"/>
  <c r="AI49" i="1"/>
  <c r="X49" i="1"/>
  <c r="Y49" i="1" s="1"/>
  <c r="V49" i="1"/>
  <c r="AR49" i="1" s="1"/>
  <c r="AS49" i="1" s="1"/>
  <c r="P49" i="1"/>
  <c r="M49" i="1"/>
  <c r="K49" i="1"/>
  <c r="AJ49" i="1" s="1"/>
  <c r="AK49" i="1" s="1"/>
  <c r="J49" i="1"/>
  <c r="H49" i="1"/>
  <c r="G49" i="1"/>
  <c r="E49" i="1"/>
  <c r="BW49" i="1" s="1"/>
  <c r="D49" i="1"/>
  <c r="BV49" i="1" s="1"/>
  <c r="B49" i="1"/>
  <c r="O49" i="1" s="1"/>
  <c r="DH48" i="1"/>
  <c r="DI48" i="1" s="1"/>
  <c r="DC48" i="1"/>
  <c r="DK48" i="1" s="1"/>
  <c r="EB48" i="1" s="1"/>
  <c r="CM48" i="1"/>
  <c r="CK48" i="1"/>
  <c r="CJ48" i="1"/>
  <c r="CI48" i="1"/>
  <c r="BW48" i="1"/>
  <c r="DB48" i="1" s="1"/>
  <c r="BV48" i="1"/>
  <c r="BT48" i="1"/>
  <c r="EA48" i="1" s="1"/>
  <c r="BS48" i="1"/>
  <c r="DZ48" i="1" s="1"/>
  <c r="BJ48" i="1"/>
  <c r="BI48" i="1"/>
  <c r="BH48" i="1"/>
  <c r="BC48" i="1"/>
  <c r="AI48" i="1"/>
  <c r="O48" i="1"/>
  <c r="M48" i="1"/>
  <c r="X48" i="1" s="1"/>
  <c r="Y48" i="1" s="1"/>
  <c r="Z48" i="1" s="1"/>
  <c r="AE48" i="1" s="1"/>
  <c r="K48" i="1"/>
  <c r="AJ48" i="1" s="1"/>
  <c r="AK48" i="1" s="1"/>
  <c r="J48" i="1"/>
  <c r="H48" i="1"/>
  <c r="BQ48" i="1" s="1"/>
  <c r="G48" i="1"/>
  <c r="BP48" i="1" s="1"/>
  <c r="BR48" i="1" s="1"/>
  <c r="E48" i="1"/>
  <c r="D48" i="1"/>
  <c r="B48" i="1"/>
  <c r="CU47" i="1"/>
  <c r="CM47" i="1"/>
  <c r="CK47" i="1"/>
  <c r="CJ47" i="1"/>
  <c r="CI47" i="1"/>
  <c r="BV47" i="1"/>
  <c r="BJ47" i="1"/>
  <c r="BI47" i="1"/>
  <c r="BH47" i="1"/>
  <c r="BC47" i="1"/>
  <c r="V47" i="1"/>
  <c r="AR47" i="1" s="1"/>
  <c r="AS47" i="1" s="1"/>
  <c r="U47" i="1"/>
  <c r="Q47" i="1"/>
  <c r="P47" i="1"/>
  <c r="O47" i="1"/>
  <c r="M47" i="1"/>
  <c r="X47" i="1" s="1"/>
  <c r="Y47" i="1" s="1"/>
  <c r="K47" i="1"/>
  <c r="AJ47" i="1" s="1"/>
  <c r="AK47" i="1" s="1"/>
  <c r="J47" i="1"/>
  <c r="AI47" i="1" s="1"/>
  <c r="H47" i="1"/>
  <c r="BQ47" i="1" s="1"/>
  <c r="G47" i="1"/>
  <c r="BP47" i="1" s="1"/>
  <c r="E47" i="1"/>
  <c r="BW47" i="1" s="1"/>
  <c r="D47" i="1"/>
  <c r="B47" i="1"/>
  <c r="CM46" i="1"/>
  <c r="CK46" i="1"/>
  <c r="CJ46" i="1"/>
  <c r="CI46" i="1"/>
  <c r="BQ46" i="1"/>
  <c r="BP46" i="1"/>
  <c r="BS46" i="1" s="1"/>
  <c r="DZ46" i="1" s="1"/>
  <c r="BJ46" i="1"/>
  <c r="BI46" i="1"/>
  <c r="BH46" i="1"/>
  <c r="BC46" i="1"/>
  <c r="AJ46" i="1"/>
  <c r="AK46" i="1" s="1"/>
  <c r="AI46" i="1"/>
  <c r="O46" i="1"/>
  <c r="U46" i="1" s="1"/>
  <c r="M46" i="1"/>
  <c r="X46" i="1" s="1"/>
  <c r="Y46" i="1" s="1"/>
  <c r="K46" i="1"/>
  <c r="J46" i="1"/>
  <c r="H46" i="1"/>
  <c r="G46" i="1"/>
  <c r="E46" i="1"/>
  <c r="BW46" i="1" s="1"/>
  <c r="D46" i="1"/>
  <c r="BV46" i="1" s="1"/>
  <c r="B46" i="1"/>
  <c r="CM45" i="1"/>
  <c r="CK45" i="1"/>
  <c r="CJ45" i="1"/>
  <c r="CI45" i="1"/>
  <c r="BW45" i="1"/>
  <c r="DR45" i="1" s="1"/>
  <c r="BV45" i="1"/>
  <c r="BP45" i="1"/>
  <c r="BS45" i="1" s="1"/>
  <c r="DZ45" i="1" s="1"/>
  <c r="BJ45" i="1"/>
  <c r="BI45" i="1"/>
  <c r="BH45" i="1"/>
  <c r="BC45" i="1"/>
  <c r="S45" i="1"/>
  <c r="R45" i="1" s="1" a="1"/>
  <c r="R45" i="1" s="1"/>
  <c r="M45" i="1"/>
  <c r="X45" i="1" s="1"/>
  <c r="Y45" i="1" s="1"/>
  <c r="K45" i="1"/>
  <c r="AJ45" i="1" s="1"/>
  <c r="AK45" i="1" s="1"/>
  <c r="J45" i="1"/>
  <c r="AI45" i="1" s="1"/>
  <c r="H45" i="1"/>
  <c r="BQ45" i="1" s="1"/>
  <c r="G45" i="1"/>
  <c r="E45" i="1"/>
  <c r="D45" i="1"/>
  <c r="B45" i="1"/>
  <c r="O45" i="1" s="1"/>
  <c r="CM44" i="1"/>
  <c r="CK44" i="1"/>
  <c r="CJ44" i="1"/>
  <c r="CI44" i="1"/>
  <c r="BQ44" i="1"/>
  <c r="BJ44" i="1"/>
  <c r="BI44" i="1"/>
  <c r="BH44" i="1"/>
  <c r="BC44" i="1"/>
  <c r="Y44" i="1"/>
  <c r="AG44" i="1" s="1"/>
  <c r="X44" i="1"/>
  <c r="M44" i="1"/>
  <c r="K44" i="1"/>
  <c r="AJ44" i="1" s="1"/>
  <c r="AK44" i="1" s="1"/>
  <c r="J44" i="1"/>
  <c r="AI44" i="1" s="1"/>
  <c r="H44" i="1"/>
  <c r="G44" i="1"/>
  <c r="BP44" i="1" s="1"/>
  <c r="E44" i="1"/>
  <c r="BW44" i="1" s="1"/>
  <c r="D44" i="1"/>
  <c r="BV44" i="1" s="1"/>
  <c r="B44" i="1"/>
  <c r="O44" i="1" s="1"/>
  <c r="CM43" i="1"/>
  <c r="CK43" i="1"/>
  <c r="CJ43" i="1"/>
  <c r="CI43" i="1"/>
  <c r="BW43" i="1"/>
  <c r="S43" i="1" s="1"/>
  <c r="R43" i="1" s="1" a="1"/>
  <c r="R43" i="1" s="1"/>
  <c r="BQ43" i="1"/>
  <c r="BP43" i="1"/>
  <c r="BS43" i="1" s="1"/>
  <c r="DZ43" i="1" s="1"/>
  <c r="BJ43" i="1"/>
  <c r="BI43" i="1"/>
  <c r="BH43" i="1"/>
  <c r="BC43" i="1"/>
  <c r="AI43" i="1"/>
  <c r="M43" i="1"/>
  <c r="X43" i="1" s="1"/>
  <c r="Y43" i="1" s="1"/>
  <c r="K43" i="1"/>
  <c r="AJ43" i="1" s="1"/>
  <c r="AK43" i="1" s="1"/>
  <c r="J43" i="1"/>
  <c r="H43" i="1"/>
  <c r="G43" i="1"/>
  <c r="E43" i="1"/>
  <c r="D43" i="1"/>
  <c r="BV43" i="1" s="1"/>
  <c r="B43" i="1"/>
  <c r="O43" i="1" s="1"/>
  <c r="DS42" i="1"/>
  <c r="DH42" i="1"/>
  <c r="DI42" i="1" s="1"/>
  <c r="CM42" i="1"/>
  <c r="CK42" i="1"/>
  <c r="CJ42" i="1"/>
  <c r="CI42" i="1"/>
  <c r="BW42" i="1"/>
  <c r="DQ42" i="1" s="1"/>
  <c r="BV42" i="1"/>
  <c r="BJ42" i="1"/>
  <c r="BI42" i="1"/>
  <c r="BH42" i="1"/>
  <c r="BC42" i="1"/>
  <c r="S42" i="1"/>
  <c r="R42" i="1" s="1" a="1"/>
  <c r="R42" i="1" s="1"/>
  <c r="M42" i="1"/>
  <c r="X42" i="1" s="1"/>
  <c r="Y42" i="1" s="1"/>
  <c r="K42" i="1"/>
  <c r="AJ42" i="1" s="1"/>
  <c r="AK42" i="1" s="1"/>
  <c r="J42" i="1"/>
  <c r="AI42" i="1" s="1"/>
  <c r="H42" i="1"/>
  <c r="BQ42" i="1" s="1"/>
  <c r="G42" i="1"/>
  <c r="BP42" i="1" s="1"/>
  <c r="E42" i="1"/>
  <c r="D42" i="1"/>
  <c r="B42" i="1"/>
  <c r="O42" i="1" s="1"/>
  <c r="CM41" i="1"/>
  <c r="CK41" i="1"/>
  <c r="CJ41" i="1"/>
  <c r="CI41" i="1"/>
  <c r="BQ41" i="1"/>
  <c r="BP41" i="1"/>
  <c r="BS41" i="1" s="1"/>
  <c r="DZ41" i="1" s="1"/>
  <c r="BJ41" i="1"/>
  <c r="BI41" i="1"/>
  <c r="BH41" i="1"/>
  <c r="BC41" i="1"/>
  <c r="AM41" i="1" a="1"/>
  <c r="AM41" i="1" s="1"/>
  <c r="AL41" i="1"/>
  <c r="AK41" i="1"/>
  <c r="AY41" i="1" s="1"/>
  <c r="BD41" i="1" s="1"/>
  <c r="AJ41" i="1"/>
  <c r="X41" i="1"/>
  <c r="Y41" i="1" s="1"/>
  <c r="M41" i="1"/>
  <c r="K41" i="1"/>
  <c r="J41" i="1"/>
  <c r="AI41" i="1" s="1"/>
  <c r="H41" i="1"/>
  <c r="G41" i="1"/>
  <c r="E41" i="1"/>
  <c r="BW41" i="1" s="1"/>
  <c r="D41" i="1"/>
  <c r="BV41" i="1" s="1"/>
  <c r="B41" i="1"/>
  <c r="O41" i="1" s="1"/>
  <c r="CM40" i="1"/>
  <c r="CK40" i="1"/>
  <c r="CJ40" i="1"/>
  <c r="CI40" i="1"/>
  <c r="BW40" i="1"/>
  <c r="DH40" i="1" s="1"/>
  <c r="DI40" i="1" s="1"/>
  <c r="BV40" i="1"/>
  <c r="BP40" i="1"/>
  <c r="BS40" i="1" s="1"/>
  <c r="DZ40" i="1" s="1"/>
  <c r="BJ40" i="1"/>
  <c r="BI40" i="1"/>
  <c r="BH40" i="1"/>
  <c r="BC40" i="1"/>
  <c r="V40" i="1"/>
  <c r="AR40" i="1" s="1"/>
  <c r="AS40" i="1" s="1"/>
  <c r="O40" i="1"/>
  <c r="Q40" i="1" s="1"/>
  <c r="M40" i="1"/>
  <c r="X40" i="1" s="1"/>
  <c r="Y40" i="1" s="1"/>
  <c r="K40" i="1"/>
  <c r="AJ40" i="1" s="1"/>
  <c r="AK40" i="1" s="1"/>
  <c r="J40" i="1"/>
  <c r="AI40" i="1" s="1"/>
  <c r="H40" i="1"/>
  <c r="BQ40" i="1" s="1"/>
  <c r="G40" i="1"/>
  <c r="E40" i="1"/>
  <c r="D40" i="1"/>
  <c r="B40" i="1"/>
  <c r="CM39" i="1"/>
  <c r="CK39" i="1"/>
  <c r="CJ39" i="1"/>
  <c r="CI39" i="1"/>
  <c r="BV39" i="1"/>
  <c r="BJ39" i="1"/>
  <c r="BI39" i="1"/>
  <c r="BH39" i="1"/>
  <c r="BC39" i="1"/>
  <c r="M39" i="1"/>
  <c r="X39" i="1" s="1"/>
  <c r="Y39" i="1" s="1"/>
  <c r="K39" i="1"/>
  <c r="AJ39" i="1" s="1"/>
  <c r="AK39" i="1" s="1"/>
  <c r="J39" i="1"/>
  <c r="AI39" i="1" s="1"/>
  <c r="H39" i="1"/>
  <c r="BQ39" i="1" s="1"/>
  <c r="G39" i="1"/>
  <c r="BP39" i="1" s="1"/>
  <c r="E39" i="1"/>
  <c r="BW39" i="1" s="1"/>
  <c r="D39" i="1"/>
  <c r="B39" i="1"/>
  <c r="O39" i="1" s="1"/>
  <c r="CM38" i="1"/>
  <c r="CK38" i="1"/>
  <c r="CJ38" i="1"/>
  <c r="CI38" i="1"/>
  <c r="BQ38" i="1"/>
  <c r="BP38" i="1"/>
  <c r="BS38" i="1" s="1"/>
  <c r="DZ38" i="1" s="1"/>
  <c r="BJ38" i="1"/>
  <c r="BI38" i="1"/>
  <c r="BH38" i="1"/>
  <c r="BC38" i="1"/>
  <c r="AI38" i="1"/>
  <c r="X38" i="1"/>
  <c r="Y38" i="1" s="1"/>
  <c r="M38" i="1"/>
  <c r="K38" i="1"/>
  <c r="AJ38" i="1" s="1"/>
  <c r="AK38" i="1" s="1"/>
  <c r="J38" i="1"/>
  <c r="H38" i="1"/>
  <c r="G38" i="1"/>
  <c r="E38" i="1"/>
  <c r="BW38" i="1" s="1"/>
  <c r="D38" i="1"/>
  <c r="BV38" i="1" s="1"/>
  <c r="B38" i="1"/>
  <c r="O38" i="1" s="1"/>
  <c r="DS37" i="1"/>
  <c r="CM37" i="1"/>
  <c r="CK37" i="1"/>
  <c r="CJ37" i="1"/>
  <c r="CI37" i="1"/>
  <c r="BW37" i="1"/>
  <c r="DH37" i="1" s="1"/>
  <c r="DI37" i="1" s="1"/>
  <c r="BV37" i="1"/>
  <c r="BJ37" i="1"/>
  <c r="BI37" i="1"/>
  <c r="BH37" i="1"/>
  <c r="BC37" i="1"/>
  <c r="U37" i="1"/>
  <c r="O37" i="1"/>
  <c r="Q37" i="1" s="1"/>
  <c r="M37" i="1"/>
  <c r="X37" i="1" s="1"/>
  <c r="Y37" i="1" s="1"/>
  <c r="K37" i="1"/>
  <c r="AJ37" i="1" s="1"/>
  <c r="AK37" i="1" s="1"/>
  <c r="J37" i="1"/>
  <c r="AI37" i="1" s="1"/>
  <c r="H37" i="1"/>
  <c r="BQ37" i="1" s="1"/>
  <c r="G37" i="1"/>
  <c r="BP37" i="1" s="1"/>
  <c r="E37" i="1"/>
  <c r="D37" i="1"/>
  <c r="B37" i="1"/>
  <c r="CM36" i="1"/>
  <c r="CK36" i="1"/>
  <c r="CJ36" i="1"/>
  <c r="CI36" i="1"/>
  <c r="BJ36" i="1"/>
  <c r="BI36" i="1"/>
  <c r="BH36" i="1"/>
  <c r="BC36" i="1"/>
  <c r="X36" i="1"/>
  <c r="Y36" i="1" s="1"/>
  <c r="M36" i="1"/>
  <c r="K36" i="1"/>
  <c r="AJ36" i="1" s="1"/>
  <c r="AK36" i="1" s="1"/>
  <c r="J36" i="1"/>
  <c r="AI36" i="1" s="1"/>
  <c r="H36" i="1"/>
  <c r="BQ36" i="1" s="1"/>
  <c r="G36" i="1"/>
  <c r="BP36" i="1" s="1"/>
  <c r="E36" i="1"/>
  <c r="BW36" i="1" s="1"/>
  <c r="D36" i="1"/>
  <c r="BV36" i="1" s="1"/>
  <c r="B36" i="1"/>
  <c r="O36" i="1" s="1"/>
  <c r="CM35" i="1"/>
  <c r="CK35" i="1"/>
  <c r="CJ35" i="1"/>
  <c r="CI35" i="1"/>
  <c r="BQ35" i="1"/>
  <c r="BP35" i="1"/>
  <c r="BS35" i="1" s="1"/>
  <c r="DZ35" i="1" s="1"/>
  <c r="BJ35" i="1"/>
  <c r="BI35" i="1"/>
  <c r="BH35" i="1"/>
  <c r="BC35" i="1"/>
  <c r="AK35" i="1"/>
  <c r="AY35" i="1" s="1"/>
  <c r="BD35" i="1" s="1"/>
  <c r="AJ35" i="1"/>
  <c r="X35" i="1"/>
  <c r="Y35" i="1" s="1"/>
  <c r="M35" i="1"/>
  <c r="K35" i="1"/>
  <c r="J35" i="1"/>
  <c r="AI35" i="1" s="1"/>
  <c r="H35" i="1"/>
  <c r="G35" i="1"/>
  <c r="E35" i="1"/>
  <c r="BW35" i="1" s="1"/>
  <c r="D35" i="1"/>
  <c r="BV35" i="1" s="1"/>
  <c r="B35" i="1"/>
  <c r="O35" i="1" s="1"/>
  <c r="DS34" i="1"/>
  <c r="DR34" i="1"/>
  <c r="CU34" i="1"/>
  <c r="CM34" i="1"/>
  <c r="CK34" i="1"/>
  <c r="CJ34" i="1"/>
  <c r="CI34" i="1"/>
  <c r="BW34" i="1"/>
  <c r="CA34" i="1" s="1"/>
  <c r="BV34" i="1"/>
  <c r="BJ34" i="1"/>
  <c r="BI34" i="1"/>
  <c r="BH34" i="1"/>
  <c r="BC34" i="1"/>
  <c r="V34" i="1"/>
  <c r="AR34" i="1" s="1"/>
  <c r="AS34" i="1" s="1"/>
  <c r="U34" i="1"/>
  <c r="S34" i="1"/>
  <c r="R34" i="1" s="1" a="1"/>
  <c r="R34" i="1" s="1"/>
  <c r="Q34" i="1"/>
  <c r="O34" i="1"/>
  <c r="P34" i="1" s="1"/>
  <c r="M34" i="1"/>
  <c r="X34" i="1" s="1"/>
  <c r="Y34" i="1" s="1"/>
  <c r="K34" i="1"/>
  <c r="AJ34" i="1" s="1"/>
  <c r="AK34" i="1" s="1"/>
  <c r="J34" i="1"/>
  <c r="AI34" i="1" s="1"/>
  <c r="H34" i="1"/>
  <c r="BQ34" i="1" s="1"/>
  <c r="G34" i="1"/>
  <c r="BP34" i="1" s="1"/>
  <c r="E34" i="1"/>
  <c r="D34" i="1"/>
  <c r="B34" i="1"/>
  <c r="CM33" i="1"/>
  <c r="CK33" i="1"/>
  <c r="CJ33" i="1"/>
  <c r="CI33" i="1"/>
  <c r="BZ33" i="1"/>
  <c r="DX33" i="1" s="1"/>
  <c r="BQ33" i="1"/>
  <c r="BJ33" i="1"/>
  <c r="BI33" i="1"/>
  <c r="BH33" i="1"/>
  <c r="BC33" i="1"/>
  <c r="AK33" i="1"/>
  <c r="AL33" i="1" s="1"/>
  <c r="AJ33" i="1"/>
  <c r="Y33" i="1"/>
  <c r="AG33" i="1" s="1"/>
  <c r="X33" i="1"/>
  <c r="O33" i="1"/>
  <c r="M33" i="1"/>
  <c r="K33" i="1"/>
  <c r="J33" i="1"/>
  <c r="AI33" i="1" s="1"/>
  <c r="H33" i="1"/>
  <c r="G33" i="1"/>
  <c r="BP33" i="1" s="1"/>
  <c r="E33" i="1"/>
  <c r="BW33" i="1" s="1"/>
  <c r="D33" i="1"/>
  <c r="BV33" i="1" s="1"/>
  <c r="B33" i="1"/>
  <c r="DB32" i="1"/>
  <c r="CM32" i="1"/>
  <c r="CK32" i="1"/>
  <c r="CJ32" i="1"/>
  <c r="CI32" i="1"/>
  <c r="BX32" i="1"/>
  <c r="BW32" i="1"/>
  <c r="DS32" i="1" s="1"/>
  <c r="BQ32" i="1"/>
  <c r="BP32" i="1"/>
  <c r="BS32" i="1" s="1"/>
  <c r="DZ32" i="1" s="1"/>
  <c r="BJ32" i="1"/>
  <c r="BI32" i="1"/>
  <c r="BH32" i="1"/>
  <c r="BC32" i="1"/>
  <c r="AI32" i="1"/>
  <c r="U32" i="1"/>
  <c r="S32" i="1"/>
  <c r="R32" i="1" s="1" a="1"/>
  <c r="R32" i="1" s="1"/>
  <c r="M32" i="1"/>
  <c r="X32" i="1" s="1"/>
  <c r="Y32" i="1" s="1"/>
  <c r="K32" i="1"/>
  <c r="AJ32" i="1" s="1"/>
  <c r="AK32" i="1" s="1"/>
  <c r="J32" i="1"/>
  <c r="H32" i="1"/>
  <c r="G32" i="1"/>
  <c r="E32" i="1"/>
  <c r="D32" i="1"/>
  <c r="BV32" i="1" s="1"/>
  <c r="B32" i="1"/>
  <c r="O32" i="1" s="1"/>
  <c r="CM31" i="1"/>
  <c r="CK31" i="1"/>
  <c r="CJ31" i="1"/>
  <c r="CI31" i="1"/>
  <c r="BV31" i="1"/>
  <c r="BJ31" i="1"/>
  <c r="BI31" i="1"/>
  <c r="BH31" i="1"/>
  <c r="BC31" i="1"/>
  <c r="M31" i="1"/>
  <c r="X31" i="1" s="1"/>
  <c r="Y31" i="1" s="1"/>
  <c r="AG31" i="1" s="1"/>
  <c r="K31" i="1"/>
  <c r="AJ31" i="1" s="1"/>
  <c r="AK31" i="1" s="1"/>
  <c r="J31" i="1"/>
  <c r="AI31" i="1" s="1"/>
  <c r="H31" i="1"/>
  <c r="BQ31" i="1" s="1"/>
  <c r="G31" i="1"/>
  <c r="BP31" i="1" s="1"/>
  <c r="BS31" i="1" s="1"/>
  <c r="DZ31" i="1" s="1"/>
  <c r="E31" i="1"/>
  <c r="BW31" i="1" s="1"/>
  <c r="D31" i="1"/>
  <c r="B31" i="1"/>
  <c r="O31" i="1" s="1"/>
  <c r="CM30" i="1"/>
  <c r="CK30" i="1"/>
  <c r="CJ30" i="1"/>
  <c r="CI30" i="1"/>
  <c r="BQ30" i="1"/>
  <c r="BP30" i="1"/>
  <c r="BS30" i="1" s="1"/>
  <c r="DZ30" i="1" s="1"/>
  <c r="BJ30" i="1"/>
  <c r="BI30" i="1"/>
  <c r="BH30" i="1"/>
  <c r="BC30" i="1"/>
  <c r="AJ30" i="1"/>
  <c r="AK30" i="1" s="1"/>
  <c r="AI30" i="1"/>
  <c r="O30" i="1"/>
  <c r="M30" i="1"/>
  <c r="X30" i="1" s="1"/>
  <c r="Y30" i="1" s="1"/>
  <c r="K30" i="1"/>
  <c r="J30" i="1"/>
  <c r="H30" i="1"/>
  <c r="G30" i="1"/>
  <c r="E30" i="1"/>
  <c r="BW30" i="1" s="1"/>
  <c r="DW30" i="1" s="1"/>
  <c r="EC30" i="1" s="1"/>
  <c r="D30" i="1"/>
  <c r="BV30" i="1" s="1"/>
  <c r="B30" i="1"/>
  <c r="CM29" i="1"/>
  <c r="CK29" i="1"/>
  <c r="CJ29" i="1"/>
  <c r="CI29" i="1"/>
  <c r="BW29" i="1"/>
  <c r="DR29" i="1" s="1"/>
  <c r="BV29" i="1"/>
  <c r="BP29" i="1"/>
  <c r="BS29" i="1" s="1"/>
  <c r="DZ29" i="1" s="1"/>
  <c r="BJ29" i="1"/>
  <c r="BI29" i="1"/>
  <c r="BH29" i="1"/>
  <c r="BC29" i="1"/>
  <c r="S29" i="1"/>
  <c r="R29" i="1" s="1" a="1"/>
  <c r="R29" i="1" s="1"/>
  <c r="M29" i="1"/>
  <c r="X29" i="1" s="1"/>
  <c r="Y29" i="1" s="1"/>
  <c r="K29" i="1"/>
  <c r="AJ29" i="1" s="1"/>
  <c r="AK29" i="1" s="1"/>
  <c r="J29" i="1"/>
  <c r="AI29" i="1" s="1"/>
  <c r="H29" i="1"/>
  <c r="BQ29" i="1" s="1"/>
  <c r="G29" i="1"/>
  <c r="E29" i="1"/>
  <c r="D29" i="1"/>
  <c r="B29" i="1"/>
  <c r="O29" i="1" s="1"/>
  <c r="DH28" i="1"/>
  <c r="DI28" i="1" s="1"/>
  <c r="CM28" i="1"/>
  <c r="CK28" i="1"/>
  <c r="CJ28" i="1"/>
  <c r="CI28" i="1"/>
  <c r="CA28" i="1"/>
  <c r="BS28" i="1"/>
  <c r="DZ28" i="1" s="1"/>
  <c r="BJ28" i="1"/>
  <c r="BI28" i="1"/>
  <c r="BH28" i="1"/>
  <c r="BC28" i="1"/>
  <c r="Y28" i="1"/>
  <c r="AG28" i="1" s="1"/>
  <c r="X28" i="1"/>
  <c r="M28" i="1"/>
  <c r="K28" i="1"/>
  <c r="AJ28" i="1" s="1"/>
  <c r="AK28" i="1" s="1"/>
  <c r="J28" i="1"/>
  <c r="AI28" i="1" s="1"/>
  <c r="H28" i="1"/>
  <c r="BQ28" i="1" s="1"/>
  <c r="G28" i="1"/>
  <c r="BP28" i="1" s="1"/>
  <c r="BR28" i="1" s="1"/>
  <c r="E28" i="1"/>
  <c r="BW28" i="1" s="1"/>
  <c r="DQ28" i="1" s="1"/>
  <c r="D28" i="1"/>
  <c r="BV28" i="1" s="1"/>
  <c r="B28" i="1"/>
  <c r="O28" i="1" s="1"/>
  <c r="Q28" i="1" s="1"/>
  <c r="DC27" i="1"/>
  <c r="DK27" i="1" s="1"/>
  <c r="CM27" i="1"/>
  <c r="CK27" i="1"/>
  <c r="CJ27" i="1"/>
  <c r="CI27" i="1"/>
  <c r="BZ27" i="1"/>
  <c r="DX27" i="1" s="1"/>
  <c r="BY27" i="1"/>
  <c r="EE27" i="1" s="1"/>
  <c r="BX27" i="1"/>
  <c r="BW27" i="1"/>
  <c r="DW27" i="1" s="1"/>
  <c r="EC27" i="1" s="1"/>
  <c r="BQ27" i="1"/>
  <c r="BP27" i="1"/>
  <c r="BJ27" i="1"/>
  <c r="BI27" i="1"/>
  <c r="BH27" i="1"/>
  <c r="BC27" i="1"/>
  <c r="AK27" i="1"/>
  <c r="AJ27" i="1"/>
  <c r="AI27" i="1"/>
  <c r="M27" i="1"/>
  <c r="X27" i="1" s="1"/>
  <c r="Y27" i="1" s="1"/>
  <c r="K27" i="1"/>
  <c r="J27" i="1"/>
  <c r="H27" i="1"/>
  <c r="G27" i="1"/>
  <c r="E27" i="1"/>
  <c r="D27" i="1"/>
  <c r="BV27" i="1" s="1"/>
  <c r="B27" i="1"/>
  <c r="O27" i="1" s="1"/>
  <c r="DS26" i="1"/>
  <c r="DI26" i="1"/>
  <c r="DH26" i="1"/>
  <c r="CM26" i="1"/>
  <c r="CK26" i="1"/>
  <c r="CJ26" i="1"/>
  <c r="CI26" i="1"/>
  <c r="BW26" i="1"/>
  <c r="DQ26" i="1" s="1"/>
  <c r="BV26" i="1"/>
  <c r="BJ26" i="1"/>
  <c r="BI26" i="1"/>
  <c r="BH26" i="1"/>
  <c r="BC26" i="1"/>
  <c r="AY26" i="1"/>
  <c r="BD26" i="1" s="1"/>
  <c r="U26" i="1"/>
  <c r="S26" i="1"/>
  <c r="R26" i="1" s="1" a="1"/>
  <c r="R26" i="1" s="1"/>
  <c r="M26" i="1"/>
  <c r="X26" i="1" s="1"/>
  <c r="Y26" i="1" s="1"/>
  <c r="Z26" i="1" s="1"/>
  <c r="AA26" i="1" s="1"/>
  <c r="K26" i="1"/>
  <c r="AJ26" i="1" s="1"/>
  <c r="AK26" i="1" s="1"/>
  <c r="J26" i="1"/>
  <c r="AI26" i="1" s="1"/>
  <c r="H26" i="1"/>
  <c r="BQ26" i="1" s="1"/>
  <c r="G26" i="1"/>
  <c r="BP26" i="1" s="1"/>
  <c r="E26" i="1"/>
  <c r="D26" i="1"/>
  <c r="B26" i="1"/>
  <c r="O26" i="1" s="1"/>
  <c r="CM25" i="1"/>
  <c r="CK25" i="1"/>
  <c r="CJ25" i="1"/>
  <c r="CI25" i="1"/>
  <c r="BQ25" i="1"/>
  <c r="BP25" i="1"/>
  <c r="BS25" i="1" s="1"/>
  <c r="DZ25" i="1" s="1"/>
  <c r="BJ25" i="1"/>
  <c r="BI25" i="1"/>
  <c r="BH25" i="1"/>
  <c r="BG25" i="1"/>
  <c r="BC25" i="1"/>
  <c r="AM25" i="1" a="1"/>
  <c r="AM25" i="1" s="1"/>
  <c r="AL25" i="1"/>
  <c r="AK25" i="1"/>
  <c r="AY25" i="1" s="1"/>
  <c r="BD25" i="1" s="1"/>
  <c r="BE25" i="1" s="1"/>
  <c r="AJ25" i="1"/>
  <c r="X25" i="1"/>
  <c r="Y25" i="1" s="1"/>
  <c r="P25" i="1"/>
  <c r="M25" i="1"/>
  <c r="K25" i="1"/>
  <c r="J25" i="1"/>
  <c r="AI25" i="1" s="1"/>
  <c r="H25" i="1"/>
  <c r="G25" i="1"/>
  <c r="E25" i="1"/>
  <c r="BW25" i="1" s="1"/>
  <c r="CA25" i="1" s="1"/>
  <c r="D25" i="1"/>
  <c r="BV25" i="1" s="1"/>
  <c r="B25" i="1"/>
  <c r="O25" i="1" s="1"/>
  <c r="Q25" i="1" s="1"/>
  <c r="DW24" i="1"/>
  <c r="EC24" i="1" s="1"/>
  <c r="DU24" i="1"/>
  <c r="CM24" i="1"/>
  <c r="CK24" i="1"/>
  <c r="CJ24" i="1"/>
  <c r="CI24" i="1"/>
  <c r="BW24" i="1"/>
  <c r="BV24" i="1"/>
  <c r="BP24" i="1"/>
  <c r="BS24" i="1" s="1"/>
  <c r="DZ24" i="1" s="1"/>
  <c r="BJ24" i="1"/>
  <c r="BI24" i="1"/>
  <c r="BH24" i="1"/>
  <c r="BC24" i="1"/>
  <c r="AJ24" i="1"/>
  <c r="AK24" i="1" s="1"/>
  <c r="AI24" i="1"/>
  <c r="AG24" i="1"/>
  <c r="V24" i="1"/>
  <c r="AR24" i="1" s="1"/>
  <c r="AS24" i="1" s="1"/>
  <c r="U24" i="1"/>
  <c r="O24" i="1"/>
  <c r="M24" i="1"/>
  <c r="X24" i="1" s="1"/>
  <c r="Y24" i="1" s="1"/>
  <c r="Z24" i="1" s="1"/>
  <c r="K24" i="1"/>
  <c r="J24" i="1"/>
  <c r="H24" i="1"/>
  <c r="BQ24" i="1" s="1"/>
  <c r="G24" i="1"/>
  <c r="E24" i="1"/>
  <c r="D24" i="1"/>
  <c r="B24" i="1"/>
  <c r="DS23" i="1"/>
  <c r="CU23" i="1"/>
  <c r="CM23" i="1"/>
  <c r="CK23" i="1"/>
  <c r="CJ23" i="1"/>
  <c r="CI23" i="1"/>
  <c r="CA23" i="1"/>
  <c r="BV23" i="1"/>
  <c r="BS23" i="1"/>
  <c r="DZ23" i="1" s="1"/>
  <c r="BJ23" i="1"/>
  <c r="BI23" i="1"/>
  <c r="BH23" i="1"/>
  <c r="BC23" i="1"/>
  <c r="Q23" i="1"/>
  <c r="M23" i="1"/>
  <c r="X23" i="1" s="1"/>
  <c r="Y23" i="1" s="1"/>
  <c r="Z23" i="1" s="1"/>
  <c r="AA23" i="1" s="1"/>
  <c r="K23" i="1"/>
  <c r="AJ23" i="1" s="1"/>
  <c r="AK23" i="1" s="1"/>
  <c r="AM23" i="1" s="1" a="1"/>
  <c r="AM23" i="1" s="1"/>
  <c r="J23" i="1"/>
  <c r="AI23" i="1" s="1"/>
  <c r="H23" i="1"/>
  <c r="BQ23" i="1" s="1"/>
  <c r="G23" i="1"/>
  <c r="BP23" i="1" s="1"/>
  <c r="BR23" i="1" s="1"/>
  <c r="E23" i="1"/>
  <c r="BW23" i="1" s="1"/>
  <c r="DR23" i="1" s="1"/>
  <c r="D23" i="1"/>
  <c r="B23" i="1"/>
  <c r="O23" i="1" s="1"/>
  <c r="DR22" i="1"/>
  <c r="DQ22" i="1"/>
  <c r="DE22" i="1"/>
  <c r="DF22" i="1" s="1"/>
  <c r="DN22" i="1" s="1"/>
  <c r="DC22" i="1"/>
  <c r="DK22" i="1" s="1"/>
  <c r="CM22" i="1"/>
  <c r="CK22" i="1"/>
  <c r="CJ22" i="1"/>
  <c r="CI22" i="1"/>
  <c r="CA22" i="1"/>
  <c r="BZ22" i="1"/>
  <c r="DX22" i="1" s="1"/>
  <c r="BS22" i="1"/>
  <c r="DZ22" i="1" s="1"/>
  <c r="BQ22" i="1"/>
  <c r="BP22" i="1"/>
  <c r="BR22" i="1" s="1"/>
  <c r="BJ22" i="1"/>
  <c r="BI22" i="1"/>
  <c r="BH22" i="1"/>
  <c r="BC22" i="1"/>
  <c r="AI22" i="1"/>
  <c r="X22" i="1"/>
  <c r="Y22" i="1" s="1"/>
  <c r="M22" i="1"/>
  <c r="K22" i="1"/>
  <c r="AJ22" i="1" s="1"/>
  <c r="AK22" i="1" s="1"/>
  <c r="J22" i="1"/>
  <c r="H22" i="1"/>
  <c r="G22" i="1"/>
  <c r="E22" i="1"/>
  <c r="BW22" i="1" s="1"/>
  <c r="D22" i="1"/>
  <c r="BV22" i="1" s="1"/>
  <c r="B22" i="1"/>
  <c r="O22" i="1" s="1"/>
  <c r="CM21" i="1"/>
  <c r="CK21" i="1"/>
  <c r="CJ21" i="1"/>
  <c r="CI21" i="1"/>
  <c r="BW21" i="1"/>
  <c r="DS21" i="1" s="1"/>
  <c r="BV21" i="1"/>
  <c r="BJ21" i="1"/>
  <c r="BI21" i="1"/>
  <c r="BH21" i="1"/>
  <c r="BC21" i="1"/>
  <c r="AI21" i="1"/>
  <c r="O21" i="1"/>
  <c r="M21" i="1"/>
  <c r="X21" i="1" s="1"/>
  <c r="Y21" i="1" s="1"/>
  <c r="Z21" i="1" s="1"/>
  <c r="AA21" i="1" s="1"/>
  <c r="K21" i="1"/>
  <c r="AJ21" i="1" s="1"/>
  <c r="AK21" i="1" s="1"/>
  <c r="J21" i="1"/>
  <c r="H21" i="1"/>
  <c r="BQ21" i="1" s="1"/>
  <c r="G21" i="1"/>
  <c r="BP21" i="1" s="1"/>
  <c r="E21" i="1"/>
  <c r="D21" i="1"/>
  <c r="B21" i="1"/>
  <c r="DS20" i="1"/>
  <c r="DR20" i="1"/>
  <c r="DE20" i="1"/>
  <c r="DF20" i="1" s="1"/>
  <c r="DN20" i="1" s="1"/>
  <c r="CU20" i="1"/>
  <c r="CM20" i="1"/>
  <c r="CK20" i="1"/>
  <c r="CJ20" i="1"/>
  <c r="CI20" i="1"/>
  <c r="CA20" i="1"/>
  <c r="BJ20" i="1"/>
  <c r="BI20" i="1"/>
  <c r="BH20" i="1"/>
  <c r="BC20" i="1"/>
  <c r="AL20" i="1"/>
  <c r="X20" i="1"/>
  <c r="Y20" i="1" s="1"/>
  <c r="AG20" i="1" s="1"/>
  <c r="S20" i="1"/>
  <c r="R20" i="1" s="1" a="1"/>
  <c r="R20" i="1" s="1"/>
  <c r="Q20" i="1"/>
  <c r="M20" i="1"/>
  <c r="K20" i="1"/>
  <c r="AJ20" i="1" s="1"/>
  <c r="AK20" i="1" s="1"/>
  <c r="AM20" i="1" s="1" a="1"/>
  <c r="AM20" i="1" s="1"/>
  <c r="J20" i="1"/>
  <c r="AI20" i="1" s="1"/>
  <c r="H20" i="1"/>
  <c r="BQ20" i="1" s="1"/>
  <c r="G20" i="1"/>
  <c r="BP20" i="1" s="1"/>
  <c r="BS20" i="1" s="1"/>
  <c r="DZ20" i="1" s="1"/>
  <c r="E20" i="1"/>
  <c r="BW20" i="1" s="1"/>
  <c r="D20" i="1"/>
  <c r="BV20" i="1" s="1"/>
  <c r="B20" i="1"/>
  <c r="O20" i="1" s="1"/>
  <c r="P20" i="1" s="1"/>
  <c r="DL19" i="1"/>
  <c r="AN19" i="1" s="1" a="1"/>
  <c r="AN19" i="1" s="1"/>
  <c r="DC19" i="1"/>
  <c r="DK19" i="1" s="1"/>
  <c r="CM19" i="1"/>
  <c r="CK19" i="1"/>
  <c r="CJ19" i="1"/>
  <c r="CI19" i="1"/>
  <c r="BZ19" i="1"/>
  <c r="DX19" i="1" s="1"/>
  <c r="BQ19" i="1"/>
  <c r="BP19" i="1"/>
  <c r="BS19" i="1" s="1"/>
  <c r="DZ19" i="1" s="1"/>
  <c r="BJ19" i="1"/>
  <c r="BI19" i="1"/>
  <c r="BH19" i="1"/>
  <c r="BC19" i="1"/>
  <c r="AJ19" i="1"/>
  <c r="AK19" i="1" s="1"/>
  <c r="P19" i="1"/>
  <c r="O19" i="1"/>
  <c r="M19" i="1"/>
  <c r="X19" i="1" s="1"/>
  <c r="Y19" i="1" s="1"/>
  <c r="K19" i="1"/>
  <c r="J19" i="1"/>
  <c r="AI19" i="1" s="1"/>
  <c r="H19" i="1"/>
  <c r="G19" i="1"/>
  <c r="E19" i="1"/>
  <c r="BW19" i="1" s="1"/>
  <c r="DE19" i="1" s="1"/>
  <c r="DF19" i="1" s="1"/>
  <c r="DN19" i="1" s="1"/>
  <c r="D19" i="1"/>
  <c r="BV19" i="1" s="1"/>
  <c r="B19" i="1"/>
  <c r="CM18" i="1"/>
  <c r="CK18" i="1"/>
  <c r="CJ18" i="1"/>
  <c r="CI18" i="1"/>
  <c r="BW18" i="1"/>
  <c r="S18" i="1" s="1"/>
  <c r="R18" i="1" s="1" a="1"/>
  <c r="R18" i="1" s="1"/>
  <c r="BV18" i="1"/>
  <c r="BJ18" i="1"/>
  <c r="BI18" i="1"/>
  <c r="BH18" i="1"/>
  <c r="BC18" i="1"/>
  <c r="AJ18" i="1"/>
  <c r="AK18" i="1" s="1"/>
  <c r="AI18" i="1"/>
  <c r="M18" i="1"/>
  <c r="X18" i="1" s="1"/>
  <c r="Y18" i="1" s="1"/>
  <c r="Z18" i="1" s="1"/>
  <c r="AE18" i="1" s="1"/>
  <c r="K18" i="1"/>
  <c r="J18" i="1"/>
  <c r="H18" i="1"/>
  <c r="BQ18" i="1" s="1"/>
  <c r="G18" i="1"/>
  <c r="BP18" i="1" s="1"/>
  <c r="BR18" i="1" s="1"/>
  <c r="E18" i="1"/>
  <c r="D18" i="1"/>
  <c r="B18" i="1"/>
  <c r="O18" i="1" s="1"/>
  <c r="U18" i="1" s="1"/>
  <c r="CU17" i="1"/>
  <c r="CM17" i="1"/>
  <c r="CK17" i="1"/>
  <c r="CJ17" i="1"/>
  <c r="CI17" i="1"/>
  <c r="BQ17" i="1"/>
  <c r="BJ17" i="1"/>
  <c r="BI17" i="1"/>
  <c r="BH17" i="1"/>
  <c r="BC17" i="1"/>
  <c r="AK17" i="1"/>
  <c r="AJ17" i="1"/>
  <c r="Y17" i="1"/>
  <c r="AG17" i="1" s="1"/>
  <c r="V17" i="1"/>
  <c r="AR17" i="1" s="1"/>
  <c r="AS17" i="1" s="1"/>
  <c r="Q17" i="1"/>
  <c r="P17" i="1"/>
  <c r="O17" i="1"/>
  <c r="U17" i="1" s="1"/>
  <c r="M17" i="1"/>
  <c r="X17" i="1" s="1"/>
  <c r="K17" i="1"/>
  <c r="J17" i="1"/>
  <c r="AI17" i="1" s="1"/>
  <c r="H17" i="1"/>
  <c r="G17" i="1"/>
  <c r="BP17" i="1" s="1"/>
  <c r="BS17" i="1" s="1"/>
  <c r="DZ17" i="1" s="1"/>
  <c r="E17" i="1"/>
  <c r="BW17" i="1" s="1"/>
  <c r="DR17" i="1" s="1"/>
  <c r="D17" i="1"/>
  <c r="BV17" i="1" s="1"/>
  <c r="B17" i="1"/>
  <c r="CM16" i="1"/>
  <c r="CK16" i="1"/>
  <c r="CJ16" i="1"/>
  <c r="CI16" i="1"/>
  <c r="BQ16" i="1"/>
  <c r="BP16" i="1"/>
  <c r="BJ16" i="1"/>
  <c r="BI16" i="1"/>
  <c r="BH16" i="1"/>
  <c r="BC16" i="1"/>
  <c r="X16" i="1"/>
  <c r="Y16" i="1" s="1"/>
  <c r="M16" i="1"/>
  <c r="K16" i="1"/>
  <c r="AJ16" i="1" s="1"/>
  <c r="AK16" i="1" s="1"/>
  <c r="J16" i="1"/>
  <c r="AI16" i="1" s="1"/>
  <c r="H16" i="1"/>
  <c r="G16" i="1"/>
  <c r="E16" i="1"/>
  <c r="BW16" i="1" s="1"/>
  <c r="D16" i="1"/>
  <c r="BV16" i="1" s="1"/>
  <c r="B16" i="1"/>
  <c r="O16" i="1" s="1"/>
  <c r="CU15" i="1"/>
  <c r="CM15" i="1"/>
  <c r="CK15" i="1"/>
  <c r="CJ15" i="1"/>
  <c r="CI15" i="1"/>
  <c r="BV15" i="1"/>
  <c r="BJ15" i="1"/>
  <c r="BI15" i="1"/>
  <c r="BH15" i="1"/>
  <c r="BC15" i="1"/>
  <c r="V15" i="1"/>
  <c r="AR15" i="1" s="1"/>
  <c r="AS15" i="1" s="1"/>
  <c r="U15" i="1"/>
  <c r="Q15" i="1"/>
  <c r="O15" i="1"/>
  <c r="P15" i="1" s="1"/>
  <c r="M15" i="1"/>
  <c r="X15" i="1" s="1"/>
  <c r="Y15" i="1" s="1"/>
  <c r="K15" i="1"/>
  <c r="AJ15" i="1" s="1"/>
  <c r="AK15" i="1" s="1"/>
  <c r="J15" i="1"/>
  <c r="AI15" i="1" s="1"/>
  <c r="H15" i="1"/>
  <c r="BQ15" i="1" s="1"/>
  <c r="G15" i="1"/>
  <c r="BP15" i="1" s="1"/>
  <c r="E15" i="1"/>
  <c r="BW15" i="1" s="1"/>
  <c r="D15" i="1"/>
  <c r="B15" i="1"/>
  <c r="CM14" i="1"/>
  <c r="CK14" i="1"/>
  <c r="CJ14" i="1"/>
  <c r="CI14" i="1"/>
  <c r="BQ14" i="1"/>
  <c r="BJ14" i="1"/>
  <c r="BI14" i="1"/>
  <c r="BH14" i="1"/>
  <c r="BC14" i="1"/>
  <c r="AK14" i="1"/>
  <c r="AL14" i="1" s="1"/>
  <c r="AJ14" i="1"/>
  <c r="O14" i="1"/>
  <c r="V14" i="1" s="1"/>
  <c r="AR14" i="1" s="1"/>
  <c r="AS14" i="1" s="1"/>
  <c r="M14" i="1"/>
  <c r="X14" i="1" s="1"/>
  <c r="Y14" i="1" s="1"/>
  <c r="K14" i="1"/>
  <c r="J14" i="1"/>
  <c r="AI14" i="1" s="1"/>
  <c r="H14" i="1"/>
  <c r="G14" i="1"/>
  <c r="BP14" i="1" s="1"/>
  <c r="E14" i="1"/>
  <c r="BW14" i="1" s="1"/>
  <c r="D14" i="1"/>
  <c r="BV14" i="1" s="1"/>
  <c r="B14" i="1"/>
  <c r="CM13" i="1"/>
  <c r="CK13" i="1"/>
  <c r="CJ13" i="1"/>
  <c r="CI13" i="1"/>
  <c r="BW13" i="1"/>
  <c r="DS13" i="1" s="1"/>
  <c r="BV13" i="1"/>
  <c r="BP13" i="1"/>
  <c r="BS13" i="1" s="1"/>
  <c r="DZ13" i="1" s="1"/>
  <c r="BJ13" i="1"/>
  <c r="BI13" i="1"/>
  <c r="BH13" i="1"/>
  <c r="BC13" i="1"/>
  <c r="AI13" i="1"/>
  <c r="X13" i="1"/>
  <c r="Y13" i="1" s="1"/>
  <c r="V13" i="1"/>
  <c r="AR13" i="1" s="1"/>
  <c r="AS13" i="1" s="1"/>
  <c r="U13" i="1"/>
  <c r="S13" i="1"/>
  <c r="R13" i="1" s="1" a="1"/>
  <c r="R13" i="1" s="1"/>
  <c r="O13" i="1"/>
  <c r="CU13" i="1" s="1"/>
  <c r="M13" i="1"/>
  <c r="K13" i="1"/>
  <c r="AJ13" i="1" s="1"/>
  <c r="AK13" i="1" s="1"/>
  <c r="J13" i="1"/>
  <c r="H13" i="1"/>
  <c r="BQ13" i="1" s="1"/>
  <c r="G13" i="1"/>
  <c r="E13" i="1"/>
  <c r="D13" i="1"/>
  <c r="B13" i="1"/>
  <c r="CM12" i="1"/>
  <c r="CK12" i="1"/>
  <c r="CJ12" i="1"/>
  <c r="CI12" i="1"/>
  <c r="BJ12" i="1"/>
  <c r="BI12" i="1"/>
  <c r="BH12" i="1"/>
  <c r="BC12" i="1"/>
  <c r="M12" i="1"/>
  <c r="X12" i="1" s="1"/>
  <c r="Y12" i="1" s="1"/>
  <c r="K12" i="1"/>
  <c r="AJ12" i="1" s="1"/>
  <c r="AK12" i="1" s="1"/>
  <c r="J12" i="1"/>
  <c r="AI12" i="1" s="1"/>
  <c r="H12" i="1"/>
  <c r="BQ12" i="1" s="1"/>
  <c r="G12" i="1"/>
  <c r="BP12" i="1" s="1"/>
  <c r="E12" i="1"/>
  <c r="BW12" i="1" s="1"/>
  <c r="D12" i="1"/>
  <c r="BV12" i="1" s="1"/>
  <c r="B12" i="1"/>
  <c r="O12" i="1" s="1"/>
  <c r="AT10" i="1"/>
  <c r="BL275" i="1" l="1"/>
  <c r="AA386" i="1"/>
  <c r="AE386" i="1"/>
  <c r="AA392" i="1"/>
  <c r="AE392" i="1"/>
  <c r="Z104" i="1"/>
  <c r="AG201" i="1"/>
  <c r="Z345" i="1"/>
  <c r="AA265" i="1"/>
  <c r="AE352" i="1"/>
  <c r="Z184" i="1"/>
  <c r="AE184" i="1" s="1"/>
  <c r="Z33" i="1"/>
  <c r="AE33" i="1" s="1"/>
  <c r="AG55" i="1"/>
  <c r="AG121" i="1"/>
  <c r="AE176" i="1"/>
  <c r="AA257" i="1"/>
  <c r="AG276" i="1"/>
  <c r="AA278" i="1"/>
  <c r="Z281" i="1"/>
  <c r="AG309" i="1"/>
  <c r="AA356" i="1"/>
  <c r="AE370" i="1"/>
  <c r="AE26" i="1"/>
  <c r="Z105" i="1"/>
  <c r="AG176" i="1"/>
  <c r="AG179" i="1"/>
  <c r="AG370" i="1"/>
  <c r="AG26" i="1"/>
  <c r="AG124" i="1"/>
  <c r="AG227" i="1"/>
  <c r="Z246" i="1"/>
  <c r="AA246" i="1" s="1"/>
  <c r="AG257" i="1"/>
  <c r="AG273" i="1"/>
  <c r="AG356" i="1"/>
  <c r="AG53" i="1"/>
  <c r="Z203" i="1"/>
  <c r="AE203" i="1" s="1"/>
  <c r="AA214" i="1"/>
  <c r="AG235" i="1"/>
  <c r="Z253" i="1"/>
  <c r="Z254" i="1"/>
  <c r="AE254" i="1" s="1"/>
  <c r="AG270" i="1"/>
  <c r="AE290" i="1"/>
  <c r="AA361" i="1"/>
  <c r="AG74" i="1"/>
  <c r="AG82" i="1"/>
  <c r="Z91" i="1"/>
  <c r="AG225" i="1"/>
  <c r="BL242" i="1"/>
  <c r="Z283" i="1"/>
  <c r="AE283" i="1" s="1"/>
  <c r="AG290" i="1"/>
  <c r="AE312" i="1"/>
  <c r="Z344" i="1"/>
  <c r="AG361" i="1"/>
  <c r="AE21" i="1"/>
  <c r="Z28" i="1"/>
  <c r="Z100" i="1"/>
  <c r="Z134" i="1"/>
  <c r="AG312" i="1"/>
  <c r="AG21" i="1"/>
  <c r="AG114" i="1"/>
  <c r="Z127" i="1"/>
  <c r="Z168" i="1"/>
  <c r="AE168" i="1" s="1"/>
  <c r="Z172" i="1"/>
  <c r="AG279" i="1"/>
  <c r="AA292" i="1"/>
  <c r="AG106" i="1"/>
  <c r="AG146" i="1"/>
  <c r="AA174" i="1"/>
  <c r="AG190" i="1"/>
  <c r="AE217" i="1"/>
  <c r="AE224" i="1"/>
  <c r="AE244" i="1"/>
  <c r="Z248" i="1"/>
  <c r="AE248" i="1" s="1"/>
  <c r="AA263" i="1"/>
  <c r="AE314" i="1"/>
  <c r="AG325" i="1"/>
  <c r="AG48" i="1"/>
  <c r="AA90" i="1"/>
  <c r="Z96" i="1"/>
  <c r="AG219" i="1"/>
  <c r="AG244" i="1"/>
  <c r="AG292" i="1"/>
  <c r="AG303" i="1"/>
  <c r="Z69" i="1"/>
  <c r="AE69" i="1" s="1"/>
  <c r="AE77" i="1"/>
  <c r="AA133" i="1"/>
  <c r="Z268" i="1"/>
  <c r="AG208" i="1"/>
  <c r="AE102" i="1"/>
  <c r="AG133" i="1"/>
  <c r="AG187" i="1"/>
  <c r="AG330" i="1"/>
  <c r="AE331" i="1"/>
  <c r="Z398" i="1"/>
  <c r="AA276" i="1"/>
  <c r="AG102" i="1"/>
  <c r="Z135" i="1"/>
  <c r="AA135" i="1" s="1"/>
  <c r="AG331" i="1"/>
  <c r="AG375" i="1"/>
  <c r="Z379" i="1"/>
  <c r="AG383" i="1"/>
  <c r="EI253" i="1"/>
  <c r="BL25" i="1"/>
  <c r="EK378" i="1"/>
  <c r="EK168" i="1"/>
  <c r="EK265" i="1"/>
  <c r="EK76" i="1"/>
  <c r="EK222" i="1"/>
  <c r="EK132" i="1"/>
  <c r="EI155" i="1"/>
  <c r="AT208" i="1"/>
  <c r="EF208" i="1" s="1"/>
  <c r="AW208" i="1"/>
  <c r="AU208" i="1"/>
  <c r="DT165" i="1"/>
  <c r="DT181" i="1"/>
  <c r="ED390" i="1"/>
  <c r="EA76" i="1"/>
  <c r="EK103" i="1"/>
  <c r="BL359" i="1"/>
  <c r="DO236" i="1" a="1"/>
  <c r="DO236" i="1" s="1"/>
  <c r="DY236" i="1" s="1"/>
  <c r="AU245" i="1"/>
  <c r="EI342" i="1"/>
  <c r="DT390" i="1"/>
  <c r="EA148" i="1"/>
  <c r="EK161" i="1"/>
  <c r="EI384" i="1"/>
  <c r="EK292" i="1"/>
  <c r="EI84" i="1"/>
  <c r="EK148" i="1"/>
  <c r="BL215" i="1"/>
  <c r="EA270" i="1"/>
  <c r="EI170" i="1"/>
  <c r="AU214" i="1"/>
  <c r="BL294" i="1"/>
  <c r="BL175" i="1"/>
  <c r="DT248" i="1"/>
  <c r="BL160" i="1"/>
  <c r="DT238" i="1"/>
  <c r="AY12" i="1"/>
  <c r="BD12" i="1" s="1"/>
  <c r="AM12" i="1" a="1"/>
  <c r="AM12" i="1" s="1"/>
  <c r="AL12" i="1"/>
  <c r="Z12" i="1"/>
  <c r="AG12" i="1"/>
  <c r="BS12" i="1"/>
  <c r="DZ12" i="1" s="1"/>
  <c r="BR12" i="1"/>
  <c r="AU15" i="1"/>
  <c r="AT15" i="1"/>
  <c r="AW15" i="1"/>
  <c r="BZ12" i="1"/>
  <c r="DX12" i="1" s="1"/>
  <c r="DS12" i="1"/>
  <c r="DC12" i="1"/>
  <c r="DK12" i="1" s="1"/>
  <c r="DW12" i="1"/>
  <c r="EC12" i="1" s="1"/>
  <c r="DB12" i="1"/>
  <c r="DU12" i="1"/>
  <c r="DQ12" i="1"/>
  <c r="BX12" i="1"/>
  <c r="S12" i="1"/>
  <c r="R12" i="1" s="1" a="1"/>
  <c r="R12" i="1" s="1"/>
  <c r="DH12" i="1"/>
  <c r="DI12" i="1" s="1"/>
  <c r="DR12" i="1"/>
  <c r="CA12" i="1"/>
  <c r="DE12" i="1"/>
  <c r="DF12" i="1" s="1"/>
  <c r="DN12" i="1" s="1"/>
  <c r="AM24" i="1" a="1"/>
  <c r="AM24" i="1" s="1"/>
  <c r="AL24" i="1"/>
  <c r="AY24" i="1"/>
  <c r="BD24" i="1" s="1"/>
  <c r="Z16" i="1"/>
  <c r="AG16" i="1"/>
  <c r="Q27" i="1"/>
  <c r="CU27" i="1"/>
  <c r="U27" i="1"/>
  <c r="V27" i="1"/>
  <c r="AR27" i="1" s="1"/>
  <c r="AS27" i="1" s="1"/>
  <c r="P27" i="1"/>
  <c r="CA14" i="1"/>
  <c r="DH14" i="1"/>
  <c r="DI14" i="1" s="1"/>
  <c r="S14" i="1"/>
  <c r="R14" i="1" s="1" a="1"/>
  <c r="R14" i="1" s="1"/>
  <c r="BZ14" i="1"/>
  <c r="DX14" i="1" s="1"/>
  <c r="DW14" i="1"/>
  <c r="EC14" i="1" s="1"/>
  <c r="DB14" i="1"/>
  <c r="BX14" i="1"/>
  <c r="DE14" i="1"/>
  <c r="DF14" i="1" s="1"/>
  <c r="DN14" i="1" s="1"/>
  <c r="DC14" i="1"/>
  <c r="DK14" i="1" s="1"/>
  <c r="DU14" i="1"/>
  <c r="DR14" i="1"/>
  <c r="DS14" i="1"/>
  <c r="DQ14" i="1"/>
  <c r="AM21" i="1" a="1"/>
  <c r="AM21" i="1" s="1"/>
  <c r="AL21" i="1"/>
  <c r="AY21" i="1"/>
  <c r="BD21" i="1" s="1"/>
  <c r="Z13" i="1"/>
  <c r="AG13" i="1"/>
  <c r="EK22" i="1"/>
  <c r="EI22" i="1"/>
  <c r="AM30" i="1" a="1"/>
  <c r="AM30" i="1" s="1"/>
  <c r="AL30" i="1"/>
  <c r="AY30" i="1"/>
  <c r="BD30" i="1" s="1"/>
  <c r="AW13" i="1"/>
  <c r="AU13" i="1"/>
  <c r="AT13" i="1"/>
  <c r="U22" i="1"/>
  <c r="V22" i="1"/>
  <c r="AR22" i="1" s="1"/>
  <c r="AS22" i="1" s="1"/>
  <c r="Q22" i="1"/>
  <c r="P22" i="1"/>
  <c r="CU22" i="1"/>
  <c r="BS14" i="1"/>
  <c r="DZ14" i="1" s="1"/>
  <c r="BR14" i="1"/>
  <c r="AY19" i="1"/>
  <c r="BD19" i="1" s="1"/>
  <c r="AM19" i="1" a="1"/>
  <c r="AM19" i="1" s="1"/>
  <c r="AO19" i="1" s="1"/>
  <c r="AL19" i="1"/>
  <c r="AM16" i="1" a="1"/>
  <c r="AM16" i="1" s="1"/>
  <c r="AL16" i="1"/>
  <c r="AY16" i="1"/>
  <c r="BD16" i="1" s="1"/>
  <c r="AG19" i="1"/>
  <c r="Z19" i="1"/>
  <c r="CA15" i="1"/>
  <c r="DE15" i="1"/>
  <c r="DF15" i="1" s="1"/>
  <c r="DN15" i="1" s="1"/>
  <c r="BZ15" i="1"/>
  <c r="DX15" i="1" s="1"/>
  <c r="DC15" i="1"/>
  <c r="DK15" i="1" s="1"/>
  <c r="DU15" i="1"/>
  <c r="DW15" i="1"/>
  <c r="EC15" i="1" s="1"/>
  <c r="DB15" i="1"/>
  <c r="BX15" i="1"/>
  <c r="DQ15" i="1"/>
  <c r="DS15" i="1"/>
  <c r="S15" i="1"/>
  <c r="R15" i="1" s="1" a="1"/>
  <c r="R15" i="1" s="1"/>
  <c r="DR15" i="1"/>
  <c r="DH15" i="1"/>
  <c r="DI15" i="1" s="1"/>
  <c r="EK27" i="1"/>
  <c r="EI27" i="1"/>
  <c r="BR15" i="1"/>
  <c r="BS15" i="1"/>
  <c r="DZ15" i="1" s="1"/>
  <c r="AG25" i="1"/>
  <c r="Z25" i="1"/>
  <c r="AU14" i="1"/>
  <c r="AW14" i="1"/>
  <c r="AT14" i="1"/>
  <c r="AW17" i="1"/>
  <c r="AT17" i="1"/>
  <c r="AU17" i="1"/>
  <c r="AY22" i="1"/>
  <c r="BD22" i="1" s="1"/>
  <c r="AM22" i="1" a="1"/>
  <c r="AM22" i="1" s="1"/>
  <c r="AL22" i="1"/>
  <c r="P12" i="1"/>
  <c r="CU12" i="1"/>
  <c r="V12" i="1"/>
  <c r="AR12" i="1" s="1"/>
  <c r="AS12" i="1" s="1"/>
  <c r="U12" i="1"/>
  <c r="Q12" i="1"/>
  <c r="AG27" i="1"/>
  <c r="Z27" i="1"/>
  <c r="AG14" i="1"/>
  <c r="Z14" i="1"/>
  <c r="AL15" i="1"/>
  <c r="AY15" i="1"/>
  <c r="BD15" i="1" s="1"/>
  <c r="AM15" i="1" a="1"/>
  <c r="AM15" i="1" s="1"/>
  <c r="CU16" i="1"/>
  <c r="Q16" i="1"/>
  <c r="V16" i="1"/>
  <c r="AR16" i="1" s="1"/>
  <c r="AS16" i="1" s="1"/>
  <c r="U16" i="1"/>
  <c r="P16" i="1"/>
  <c r="AG22" i="1"/>
  <c r="Z22" i="1"/>
  <c r="EK33" i="1"/>
  <c r="EI33" i="1"/>
  <c r="AG15" i="1"/>
  <c r="Z15" i="1"/>
  <c r="EK19" i="1"/>
  <c r="EI19" i="1"/>
  <c r="DR16" i="1"/>
  <c r="DQ16" i="1"/>
  <c r="DH16" i="1"/>
  <c r="DI16" i="1" s="1"/>
  <c r="CA16" i="1"/>
  <c r="DW16" i="1"/>
  <c r="EC16" i="1" s="1"/>
  <c r="DU16" i="1"/>
  <c r="DS16" i="1"/>
  <c r="BZ16" i="1"/>
  <c r="DX16" i="1" s="1"/>
  <c r="BX16" i="1"/>
  <c r="S16" i="1"/>
  <c r="R16" i="1" s="1" a="1"/>
  <c r="R16" i="1" s="1"/>
  <c r="DE16" i="1"/>
  <c r="DF16" i="1" s="1"/>
  <c r="DN16" i="1" s="1"/>
  <c r="DC16" i="1"/>
  <c r="DK16" i="1" s="1"/>
  <c r="DB16" i="1"/>
  <c r="AM13" i="1" a="1"/>
  <c r="AM13" i="1" s="1"/>
  <c r="AL13" i="1"/>
  <c r="AY13" i="1"/>
  <c r="BD13" i="1" s="1"/>
  <c r="EF14" i="1"/>
  <c r="CA17" i="1"/>
  <c r="DQ17" i="1"/>
  <c r="CU18" i="1"/>
  <c r="DC20" i="1"/>
  <c r="DK20" i="1" s="1"/>
  <c r="DW20" i="1"/>
  <c r="EC20" i="1" s="1"/>
  <c r="DB20" i="1"/>
  <c r="BX20" i="1"/>
  <c r="DU20" i="1"/>
  <c r="BZ20" i="1"/>
  <c r="DX20" i="1" s="1"/>
  <c r="DQ20" i="1"/>
  <c r="AE23" i="1"/>
  <c r="Q24" i="1"/>
  <c r="P24" i="1"/>
  <c r="CU24" i="1"/>
  <c r="DE25" i="1"/>
  <c r="DF25" i="1" s="1"/>
  <c r="DN25" i="1" s="1"/>
  <c r="DB27" i="1"/>
  <c r="V36" i="1"/>
  <c r="AR36" i="1" s="1"/>
  <c r="AS36" i="1" s="1"/>
  <c r="U36" i="1"/>
  <c r="Q36" i="1"/>
  <c r="P36" i="1"/>
  <c r="CU36" i="1"/>
  <c r="AM39" i="1" a="1"/>
  <c r="AM39" i="1" s="1"/>
  <c r="AL39" i="1"/>
  <c r="AY39" i="1"/>
  <c r="BD39" i="1" s="1"/>
  <c r="CU41" i="1"/>
  <c r="V41" i="1"/>
  <c r="AR41" i="1" s="1"/>
  <c r="AS41" i="1" s="1"/>
  <c r="U41" i="1"/>
  <c r="Q41" i="1"/>
  <c r="P41" i="1"/>
  <c r="BS47" i="1"/>
  <c r="DZ47" i="1" s="1"/>
  <c r="BR47" i="1"/>
  <c r="BS16" i="1"/>
  <c r="DZ16" i="1" s="1"/>
  <c r="BR16" i="1"/>
  <c r="AG23" i="1"/>
  <c r="EB27" i="1"/>
  <c r="BT27" i="1"/>
  <c r="DL27" i="1"/>
  <c r="AN27" i="1" s="1" a="1"/>
  <c r="AN27" i="1" s="1"/>
  <c r="AY28" i="1"/>
  <c r="BD28" i="1" s="1"/>
  <c r="AL28" i="1"/>
  <c r="CU28" i="1"/>
  <c r="AM29" i="1" a="1"/>
  <c r="AM29" i="1" s="1"/>
  <c r="AL29" i="1"/>
  <c r="AY29" i="1"/>
  <c r="BD29" i="1" s="1"/>
  <c r="DB30" i="1"/>
  <c r="AG39" i="1"/>
  <c r="Z39" i="1"/>
  <c r="AM40" i="1" a="1"/>
  <c r="AM40" i="1" s="1"/>
  <c r="AL40" i="1"/>
  <c r="AY40" i="1"/>
  <c r="BD40" i="1" s="1"/>
  <c r="CU44" i="1"/>
  <c r="V44" i="1"/>
  <c r="AR44" i="1" s="1"/>
  <c r="AS44" i="1" s="1"/>
  <c r="U44" i="1"/>
  <c r="Q44" i="1"/>
  <c r="P44" i="1"/>
  <c r="BE55" i="1"/>
  <c r="BG55" i="1"/>
  <c r="BL55" i="1" s="1"/>
  <c r="BF55" i="1"/>
  <c r="DU13" i="1"/>
  <c r="BX13" i="1"/>
  <c r="DB13" i="1"/>
  <c r="DW13" i="1"/>
  <c r="EC13" i="1" s="1"/>
  <c r="BT22" i="1"/>
  <c r="DL22" i="1"/>
  <c r="AN22" i="1" s="1" a="1"/>
  <c r="AN22" i="1" s="1"/>
  <c r="AP22" i="1" s="1"/>
  <c r="BN22" i="1" s="1"/>
  <c r="EB22" i="1"/>
  <c r="V23" i="1"/>
  <c r="AR23" i="1" s="1"/>
  <c r="AS23" i="1" s="1"/>
  <c r="P23" i="1"/>
  <c r="AW24" i="1"/>
  <c r="AU24" i="1"/>
  <c r="AT24" i="1"/>
  <c r="AM26" i="1" a="1"/>
  <c r="AM26" i="1" s="1"/>
  <c r="AL26" i="1"/>
  <c r="DE27" i="1"/>
  <c r="DF27" i="1" s="1"/>
  <c r="DN27" i="1" s="1"/>
  <c r="Z29" i="1"/>
  <c r="AG29" i="1"/>
  <c r="DC30" i="1"/>
  <c r="DK30" i="1" s="1"/>
  <c r="CU32" i="1"/>
  <c r="V32" i="1"/>
  <c r="AR32" i="1" s="1"/>
  <c r="AS32" i="1" s="1"/>
  <c r="Q32" i="1"/>
  <c r="P32" i="1"/>
  <c r="S36" i="1"/>
  <c r="R36" i="1" s="1" a="1"/>
  <c r="R36" i="1" s="1"/>
  <c r="DH36" i="1"/>
  <c r="DI36" i="1" s="1"/>
  <c r="CA36" i="1"/>
  <c r="DE36" i="1"/>
  <c r="DF36" i="1" s="1"/>
  <c r="DN36" i="1" s="1"/>
  <c r="BZ36" i="1"/>
  <c r="DX36" i="1" s="1"/>
  <c r="DC36" i="1"/>
  <c r="DK36" i="1" s="1"/>
  <c r="DW36" i="1"/>
  <c r="EC36" i="1" s="1"/>
  <c r="DB36" i="1"/>
  <c r="BX36" i="1"/>
  <c r="DU36" i="1"/>
  <c r="DS36" i="1"/>
  <c r="DR36" i="1"/>
  <c r="DQ36" i="1"/>
  <c r="AG40" i="1"/>
  <c r="Z40" i="1"/>
  <c r="DW41" i="1"/>
  <c r="EC41" i="1" s="1"/>
  <c r="DB41" i="1"/>
  <c r="BX41" i="1"/>
  <c r="DU41" i="1"/>
  <c r="DS41" i="1"/>
  <c r="DR41" i="1"/>
  <c r="DQ41" i="1"/>
  <c r="S41" i="1"/>
  <c r="R41" i="1" s="1" a="1"/>
  <c r="R41" i="1" s="1"/>
  <c r="DH41" i="1"/>
  <c r="DI41" i="1" s="1"/>
  <c r="CA41" i="1"/>
  <c r="DE41" i="1"/>
  <c r="DF41" i="1" s="1"/>
  <c r="DN41" i="1" s="1"/>
  <c r="BZ41" i="1"/>
  <c r="DX41" i="1" s="1"/>
  <c r="DC41" i="1"/>
  <c r="DK41" i="1" s="1"/>
  <c r="AM46" i="1" a="1"/>
  <c r="AM46" i="1" s="1"/>
  <c r="AL46" i="1"/>
  <c r="AY46" i="1"/>
  <c r="BD46" i="1" s="1"/>
  <c r="AM51" i="1" a="1"/>
  <c r="AM51" i="1" s="1"/>
  <c r="AY51" i="1"/>
  <c r="BD51" i="1" s="1"/>
  <c r="AL51" i="1"/>
  <c r="CU14" i="1"/>
  <c r="Q21" i="1"/>
  <c r="P21" i="1"/>
  <c r="CU21" i="1"/>
  <c r="S33" i="1"/>
  <c r="R33" i="1" s="1" a="1"/>
  <c r="R33" i="1" s="1"/>
  <c r="DH33" i="1"/>
  <c r="DI33" i="1" s="1"/>
  <c r="CA33" i="1"/>
  <c r="DW33" i="1"/>
  <c r="EC33" i="1" s="1"/>
  <c r="DB33" i="1"/>
  <c r="BX33" i="1"/>
  <c r="DU33" i="1"/>
  <c r="DS33" i="1"/>
  <c r="DR33" i="1"/>
  <c r="DQ33" i="1"/>
  <c r="AG35" i="1"/>
  <c r="Z35" i="1"/>
  <c r="BS36" i="1"/>
  <c r="DZ36" i="1" s="1"/>
  <c r="BR36" i="1"/>
  <c r="AM43" i="1" a="1"/>
  <c r="AM43" i="1" s="1"/>
  <c r="AL43" i="1"/>
  <c r="AY43" i="1"/>
  <c r="BD43" i="1" s="1"/>
  <c r="DC44" i="1"/>
  <c r="DK44" i="1" s="1"/>
  <c r="DW44" i="1"/>
  <c r="EC44" i="1" s="1"/>
  <c r="DB44" i="1"/>
  <c r="BX44" i="1"/>
  <c r="DU44" i="1"/>
  <c r="DS44" i="1"/>
  <c r="DR44" i="1"/>
  <c r="DQ44" i="1"/>
  <c r="S44" i="1"/>
  <c r="R44" i="1" s="1" a="1"/>
  <c r="R44" i="1" s="1"/>
  <c r="DH44" i="1"/>
  <c r="DI44" i="1" s="1"/>
  <c r="CA44" i="1"/>
  <c r="DE44" i="1"/>
  <c r="DF44" i="1" s="1"/>
  <c r="DN44" i="1" s="1"/>
  <c r="BZ44" i="1"/>
  <c r="DX44" i="1" s="1"/>
  <c r="AL47" i="1"/>
  <c r="AY47" i="1"/>
  <c r="BD47" i="1" s="1"/>
  <c r="AM47" i="1" a="1"/>
  <c r="AM47" i="1" s="1"/>
  <c r="P54" i="1"/>
  <c r="CU54" i="1"/>
  <c r="V54" i="1"/>
  <c r="AR54" i="1" s="1"/>
  <c r="AS54" i="1" s="1"/>
  <c r="U54" i="1"/>
  <c r="Q54" i="1"/>
  <c r="CA18" i="1"/>
  <c r="DE18" i="1"/>
  <c r="DF18" i="1" s="1"/>
  <c r="DN18" i="1" s="1"/>
  <c r="BZ18" i="1"/>
  <c r="DX18" i="1" s="1"/>
  <c r="DC18" i="1"/>
  <c r="DK18" i="1" s="1"/>
  <c r="DQ18" i="1"/>
  <c r="DH18" i="1"/>
  <c r="DI18" i="1" s="1"/>
  <c r="DB18" i="1"/>
  <c r="DS19" i="1"/>
  <c r="DR19" i="1"/>
  <c r="S19" i="1"/>
  <c r="R19" i="1" s="1" a="1"/>
  <c r="R19" i="1" s="1"/>
  <c r="DH19" i="1"/>
  <c r="DI19" i="1" s="1"/>
  <c r="CA19" i="1"/>
  <c r="DU19" i="1"/>
  <c r="BR19" i="1"/>
  <c r="AY20" i="1"/>
  <c r="BD20" i="1" s="1"/>
  <c r="S21" i="1"/>
  <c r="R21" i="1" s="1" a="1"/>
  <c r="R21" i="1" s="1"/>
  <c r="DE23" i="1"/>
  <c r="DF23" i="1" s="1"/>
  <c r="DN23" i="1" s="1"/>
  <c r="BZ23" i="1"/>
  <c r="DX23" i="1" s="1"/>
  <c r="DC23" i="1"/>
  <c r="DK23" i="1" s="1"/>
  <c r="DW23" i="1"/>
  <c r="EC23" i="1" s="1"/>
  <c r="DB23" i="1"/>
  <c r="BX23" i="1"/>
  <c r="DU23" i="1"/>
  <c r="DQ23" i="1"/>
  <c r="DH24" i="1"/>
  <c r="DI24" i="1" s="1"/>
  <c r="CA24" i="1"/>
  <c r="DE24" i="1"/>
  <c r="DF24" i="1" s="1"/>
  <c r="DN24" i="1" s="1"/>
  <c r="BZ24" i="1"/>
  <c r="DX24" i="1" s="1"/>
  <c r="DS24" i="1"/>
  <c r="DR24" i="1"/>
  <c r="DQ24" i="1"/>
  <c r="S24" i="1"/>
  <c r="R24" i="1" s="1" a="1"/>
  <c r="R24" i="1" s="1"/>
  <c r="DQ25" i="1"/>
  <c r="BS33" i="1"/>
  <c r="DZ33" i="1" s="1"/>
  <c r="BR33" i="1"/>
  <c r="BS34" i="1"/>
  <c r="DZ34" i="1" s="1"/>
  <c r="BR34" i="1"/>
  <c r="BS37" i="1"/>
  <c r="DZ37" i="1" s="1"/>
  <c r="BR37" i="1"/>
  <c r="AW40" i="1"/>
  <c r="AU40" i="1"/>
  <c r="AT40" i="1"/>
  <c r="AG43" i="1"/>
  <c r="Z43" i="1"/>
  <c r="BS44" i="1"/>
  <c r="DZ44" i="1" s="1"/>
  <c r="BR44" i="1"/>
  <c r="CU45" i="1"/>
  <c r="V45" i="1"/>
  <c r="AR45" i="1" s="1"/>
  <c r="AS45" i="1" s="1"/>
  <c r="U45" i="1"/>
  <c r="Q45" i="1"/>
  <c r="P45" i="1"/>
  <c r="AG47" i="1"/>
  <c r="Z47" i="1"/>
  <c r="AM18" i="1" a="1"/>
  <c r="AM18" i="1" s="1"/>
  <c r="AL18" i="1"/>
  <c r="DC13" i="1"/>
  <c r="DK13" i="1" s="1"/>
  <c r="BZ13" i="1"/>
  <c r="DX13" i="1" s="1"/>
  <c r="Q13" i="1"/>
  <c r="CA13" i="1"/>
  <c r="AY14" i="1"/>
  <c r="BD14" i="1" s="1"/>
  <c r="Z17" i="1"/>
  <c r="AA18" i="1"/>
  <c r="BX19" i="1"/>
  <c r="DQ19" i="1"/>
  <c r="U21" i="1"/>
  <c r="DB21" i="1"/>
  <c r="DU22" i="1"/>
  <c r="DS22" i="1"/>
  <c r="S22" i="1"/>
  <c r="R22" i="1" s="1" a="1"/>
  <c r="R22" i="1" s="1"/>
  <c r="DH22" i="1"/>
  <c r="DI22" i="1" s="1"/>
  <c r="DW22" i="1"/>
  <c r="EC22" i="1" s="1"/>
  <c r="DB22" i="1"/>
  <c r="BX22" i="1"/>
  <c r="BX24" i="1"/>
  <c r="BR25" i="1"/>
  <c r="DR25" i="1"/>
  <c r="BS27" i="1"/>
  <c r="DZ27" i="1" s="1"/>
  <c r="BR27" i="1"/>
  <c r="DU27" i="1"/>
  <c r="P31" i="1"/>
  <c r="V31" i="1"/>
  <c r="AR31" i="1" s="1"/>
  <c r="AS31" i="1" s="1"/>
  <c r="U31" i="1"/>
  <c r="Q31" i="1"/>
  <c r="BR31" i="1"/>
  <c r="BG35" i="1"/>
  <c r="BL35" i="1" s="1"/>
  <c r="BF35" i="1"/>
  <c r="BE35" i="1"/>
  <c r="P13" i="1"/>
  <c r="DE13" i="1"/>
  <c r="DF13" i="1" s="1"/>
  <c r="DN13" i="1" s="1"/>
  <c r="DH13" i="1"/>
  <c r="DI13" i="1" s="1"/>
  <c r="BS18" i="1"/>
  <c r="DZ18" i="1" s="1"/>
  <c r="DW19" i="1"/>
  <c r="EC19" i="1" s="1"/>
  <c r="V21" i="1"/>
  <c r="AR21" i="1" s="1"/>
  <c r="AS21" i="1" s="1"/>
  <c r="DC21" i="1"/>
  <c r="DK21" i="1" s="1"/>
  <c r="AM36" i="1" a="1"/>
  <c r="AM36" i="1" s="1"/>
  <c r="AL36" i="1"/>
  <c r="AY36" i="1"/>
  <c r="BD36" i="1" s="1"/>
  <c r="CU38" i="1"/>
  <c r="V38" i="1"/>
  <c r="AR38" i="1" s="1"/>
  <c r="AS38" i="1" s="1"/>
  <c r="U38" i="1"/>
  <c r="Q38" i="1"/>
  <c r="P38" i="1"/>
  <c r="AW49" i="1"/>
  <c r="AU49" i="1"/>
  <c r="AT49" i="1"/>
  <c r="AG18" i="1"/>
  <c r="V25" i="1"/>
  <c r="AR25" i="1" s="1"/>
  <c r="AS25" i="1" s="1"/>
  <c r="U25" i="1"/>
  <c r="BZ25" i="1"/>
  <c r="DX25" i="1" s="1"/>
  <c r="S27" i="1"/>
  <c r="R27" i="1" s="1" a="1"/>
  <c r="R27" i="1" s="1"/>
  <c r="DH27" i="1"/>
  <c r="DI27" i="1" s="1"/>
  <c r="CC27" i="1"/>
  <c r="CA27" i="1"/>
  <c r="DS27" i="1"/>
  <c r="DR27" i="1"/>
  <c r="DQ27" i="1"/>
  <c r="DE31" i="1"/>
  <c r="DF31" i="1" s="1"/>
  <c r="DN31" i="1" s="1"/>
  <c r="BZ31" i="1"/>
  <c r="DX31" i="1" s="1"/>
  <c r="DC31" i="1"/>
  <c r="DK31" i="1" s="1"/>
  <c r="DW31" i="1"/>
  <c r="EC31" i="1" s="1"/>
  <c r="DB31" i="1"/>
  <c r="BX31" i="1"/>
  <c r="DU31" i="1"/>
  <c r="DS31" i="1"/>
  <c r="S31" i="1"/>
  <c r="R31" i="1" s="1" a="1"/>
  <c r="R31" i="1" s="1"/>
  <c r="DH31" i="1"/>
  <c r="DI31" i="1" s="1"/>
  <c r="CA31" i="1"/>
  <c r="AM34" i="1" a="1"/>
  <c r="AM34" i="1" s="1"/>
  <c r="AL34" i="1"/>
  <c r="AY34" i="1"/>
  <c r="BD34" i="1" s="1"/>
  <c r="AM37" i="1" a="1"/>
  <c r="AM37" i="1" s="1"/>
  <c r="AL37" i="1"/>
  <c r="AY37" i="1"/>
  <c r="BD37" i="1" s="1"/>
  <c r="V42" i="1"/>
  <c r="AR42" i="1" s="1"/>
  <c r="AS42" i="1" s="1"/>
  <c r="U42" i="1"/>
  <c r="Q42" i="1"/>
  <c r="P42" i="1"/>
  <c r="CU42" i="1"/>
  <c r="AY44" i="1"/>
  <c r="BD44" i="1" s="1"/>
  <c r="AM44" i="1" a="1"/>
  <c r="AM44" i="1" s="1"/>
  <c r="AL44" i="1"/>
  <c r="AG49" i="1"/>
  <c r="Z49" i="1"/>
  <c r="S17" i="1"/>
  <c r="R17" i="1" s="1" a="1"/>
  <c r="R17" i="1" s="1"/>
  <c r="DW17" i="1"/>
  <c r="EC17" i="1" s="1"/>
  <c r="DB17" i="1"/>
  <c r="DU17" i="1"/>
  <c r="DS17" i="1"/>
  <c r="AY17" i="1"/>
  <c r="BD17" i="1" s="1"/>
  <c r="DR18" i="1"/>
  <c r="AL23" i="1"/>
  <c r="CE27" i="1"/>
  <c r="CR27" i="1"/>
  <c r="AM32" i="1" a="1"/>
  <c r="AM32" i="1" s="1"/>
  <c r="AL32" i="1"/>
  <c r="AY32" i="1"/>
  <c r="BD32" i="1" s="1"/>
  <c r="AG34" i="1"/>
  <c r="Z34" i="1"/>
  <c r="AG36" i="1"/>
  <c r="Z36" i="1"/>
  <c r="AG37" i="1"/>
  <c r="Z37" i="1"/>
  <c r="DU38" i="1"/>
  <c r="DS38" i="1"/>
  <c r="DR38" i="1"/>
  <c r="DQ38" i="1"/>
  <c r="S38" i="1"/>
  <c r="R38" i="1" s="1" a="1"/>
  <c r="R38" i="1" s="1"/>
  <c r="DH38" i="1"/>
  <c r="DI38" i="1" s="1"/>
  <c r="CA38" i="1"/>
  <c r="DE38" i="1"/>
  <c r="DF38" i="1" s="1"/>
  <c r="DN38" i="1" s="1"/>
  <c r="BZ38" i="1"/>
  <c r="DX38" i="1" s="1"/>
  <c r="DC38" i="1"/>
  <c r="DK38" i="1" s="1"/>
  <c r="DW38" i="1"/>
  <c r="EC38" i="1" s="1"/>
  <c r="DB38" i="1"/>
  <c r="BX38" i="1"/>
  <c r="AG41" i="1"/>
  <c r="Z41" i="1"/>
  <c r="AW59" i="1"/>
  <c r="AU59" i="1"/>
  <c r="AT59" i="1"/>
  <c r="AL17" i="1"/>
  <c r="DS18" i="1"/>
  <c r="AY23" i="1"/>
  <c r="BD23" i="1" s="1"/>
  <c r="DW25" i="1"/>
  <c r="EC25" i="1" s="1"/>
  <c r="DB25" i="1"/>
  <c r="BX25" i="1"/>
  <c r="DU25" i="1"/>
  <c r="DS25" i="1"/>
  <c r="S25" i="1"/>
  <c r="R25" i="1" s="1" a="1"/>
  <c r="R25" i="1" s="1"/>
  <c r="DH25" i="1"/>
  <c r="DI25" i="1" s="1"/>
  <c r="DC25" i="1"/>
  <c r="DK25" i="1" s="1"/>
  <c r="AM27" i="1" a="1"/>
  <c r="AM27" i="1" s="1"/>
  <c r="AO27" i="1" s="1"/>
  <c r="AY27" i="1"/>
  <c r="BD27" i="1" s="1"/>
  <c r="S30" i="1"/>
  <c r="R30" i="1" s="1" a="1"/>
  <c r="R30" i="1" s="1"/>
  <c r="DH30" i="1"/>
  <c r="DI30" i="1" s="1"/>
  <c r="CA30" i="1"/>
  <c r="DE30" i="1"/>
  <c r="DF30" i="1" s="1"/>
  <c r="DN30" i="1" s="1"/>
  <c r="BZ30" i="1"/>
  <c r="DX30" i="1" s="1"/>
  <c r="DU30" i="1"/>
  <c r="DS30" i="1"/>
  <c r="DR30" i="1"/>
  <c r="DQ30" i="1"/>
  <c r="Z32" i="1"/>
  <c r="AG32" i="1"/>
  <c r="V33" i="1"/>
  <c r="AR33" i="1" s="1"/>
  <c r="AS33" i="1" s="1"/>
  <c r="U33" i="1"/>
  <c r="Q33" i="1"/>
  <c r="CU33" i="1"/>
  <c r="AW47" i="1"/>
  <c r="AU47" i="1"/>
  <c r="AT47" i="1"/>
  <c r="AM17" i="1" a="1"/>
  <c r="AM17" i="1" s="1"/>
  <c r="DC17" i="1"/>
  <c r="DK17" i="1" s="1"/>
  <c r="Q18" i="1"/>
  <c r="P18" i="1"/>
  <c r="V18" i="1"/>
  <c r="AR18" i="1" s="1"/>
  <c r="AS18" i="1" s="1"/>
  <c r="BX18" i="1"/>
  <c r="CU19" i="1"/>
  <c r="Q19" i="1"/>
  <c r="AL27" i="1"/>
  <c r="AM28" i="1" a="1"/>
  <c r="AM28" i="1" s="1"/>
  <c r="P33" i="1"/>
  <c r="V39" i="1"/>
  <c r="AR39" i="1" s="1"/>
  <c r="AS39" i="1" s="1"/>
  <c r="U39" i="1"/>
  <c r="Q39" i="1"/>
  <c r="P39" i="1"/>
  <c r="CU39" i="1"/>
  <c r="BG41" i="1"/>
  <c r="BL41" i="1" s="1"/>
  <c r="BF41" i="1"/>
  <c r="BE41" i="1"/>
  <c r="BR42" i="1"/>
  <c r="BS42" i="1"/>
  <c r="DZ42" i="1" s="1"/>
  <c r="AM45" i="1" a="1"/>
  <c r="AM45" i="1" s="1"/>
  <c r="AL45" i="1"/>
  <c r="AY45" i="1"/>
  <c r="BD45" i="1" s="1"/>
  <c r="S46" i="1"/>
  <c r="R46" i="1" s="1" a="1"/>
  <c r="R46" i="1" s="1"/>
  <c r="DH46" i="1"/>
  <c r="DI46" i="1" s="1"/>
  <c r="CA46" i="1"/>
  <c r="DE46" i="1"/>
  <c r="DF46" i="1" s="1"/>
  <c r="DN46" i="1" s="1"/>
  <c r="BZ46" i="1"/>
  <c r="DX46" i="1" s="1"/>
  <c r="DC46" i="1"/>
  <c r="DK46" i="1" s="1"/>
  <c r="DW46" i="1"/>
  <c r="EC46" i="1" s="1"/>
  <c r="DB46" i="1"/>
  <c r="BX46" i="1"/>
  <c r="DU46" i="1"/>
  <c r="DS46" i="1"/>
  <c r="DR46" i="1"/>
  <c r="DQ46" i="1"/>
  <c r="AM48" i="1" a="1"/>
  <c r="AM48" i="1" s="1"/>
  <c r="AL48" i="1"/>
  <c r="AY48" i="1"/>
  <c r="BD48" i="1" s="1"/>
  <c r="BR17" i="1"/>
  <c r="DH21" i="1"/>
  <c r="DI21" i="1" s="1"/>
  <c r="CA21" i="1"/>
  <c r="DE21" i="1"/>
  <c r="DF21" i="1" s="1"/>
  <c r="DN21" i="1" s="1"/>
  <c r="BZ21" i="1"/>
  <c r="DX21" i="1" s="1"/>
  <c r="DR21" i="1"/>
  <c r="DQ21" i="1"/>
  <c r="BX30" i="1"/>
  <c r="AL31" i="1"/>
  <c r="AY31" i="1"/>
  <c r="BD31" i="1" s="1"/>
  <c r="AM31" i="1" a="1"/>
  <c r="AM31" i="1" s="1"/>
  <c r="CU35" i="1"/>
  <c r="V35" i="1"/>
  <c r="AR35" i="1" s="1"/>
  <c r="AS35" i="1" s="1"/>
  <c r="U35" i="1"/>
  <c r="Q35" i="1"/>
  <c r="P35" i="1"/>
  <c r="Z45" i="1"/>
  <c r="AG45" i="1"/>
  <c r="EK51" i="1"/>
  <c r="EI51" i="1"/>
  <c r="P14" i="1"/>
  <c r="AM14" i="1" a="1"/>
  <c r="AM14" i="1" s="1"/>
  <c r="DE17" i="1"/>
  <c r="DF17" i="1" s="1"/>
  <c r="DN17" i="1" s="1"/>
  <c r="DU18" i="1"/>
  <c r="V28" i="1"/>
  <c r="AR28" i="1" s="1"/>
  <c r="AS28" i="1" s="1"/>
  <c r="U28" i="1"/>
  <c r="P28" i="1"/>
  <c r="DW18" i="1"/>
  <c r="EC18" i="1" s="1"/>
  <c r="U19" i="1"/>
  <c r="Z20" i="1"/>
  <c r="BX21" i="1"/>
  <c r="DU21" i="1"/>
  <c r="V26" i="1"/>
  <c r="AR26" i="1" s="1"/>
  <c r="AS26" i="1" s="1"/>
  <c r="Q26" i="1"/>
  <c r="P26" i="1"/>
  <c r="CU26" i="1"/>
  <c r="AY38" i="1"/>
  <c r="BD38" i="1" s="1"/>
  <c r="AM38" i="1" a="1"/>
  <c r="AM38" i="1" s="1"/>
  <c r="AL38" i="1"/>
  <c r="S39" i="1"/>
  <c r="R39" i="1" s="1" a="1"/>
  <c r="R39" i="1" s="1"/>
  <c r="DH39" i="1"/>
  <c r="DI39" i="1" s="1"/>
  <c r="CA39" i="1"/>
  <c r="DE39" i="1"/>
  <c r="DF39" i="1" s="1"/>
  <c r="DN39" i="1" s="1"/>
  <c r="BZ39" i="1"/>
  <c r="DX39" i="1" s="1"/>
  <c r="DC39" i="1"/>
  <c r="DK39" i="1" s="1"/>
  <c r="DW39" i="1"/>
  <c r="EC39" i="1" s="1"/>
  <c r="DB39" i="1"/>
  <c r="BX39" i="1"/>
  <c r="DU39" i="1"/>
  <c r="DS39" i="1"/>
  <c r="DR39" i="1"/>
  <c r="DQ39" i="1"/>
  <c r="AG52" i="1"/>
  <c r="Z52" i="1"/>
  <c r="Q14" i="1"/>
  <c r="BR13" i="1"/>
  <c r="DQ13" i="1"/>
  <c r="BX17" i="1"/>
  <c r="DH17" i="1"/>
  <c r="DI17" i="1" s="1"/>
  <c r="V19" i="1"/>
  <c r="AR19" i="1" s="1"/>
  <c r="AS19" i="1" s="1"/>
  <c r="BR20" i="1"/>
  <c r="DH20" i="1"/>
  <c r="DI20" i="1" s="1"/>
  <c r="DW21" i="1"/>
  <c r="EC21" i="1" s="1"/>
  <c r="S23" i="1"/>
  <c r="R23" i="1" s="1" a="1"/>
  <c r="R23" i="1" s="1"/>
  <c r="DH23" i="1"/>
  <c r="DI23" i="1" s="1"/>
  <c r="DB24" i="1"/>
  <c r="DC28" i="1"/>
  <c r="DK28" i="1" s="1"/>
  <c r="DW28" i="1"/>
  <c r="EC28" i="1" s="1"/>
  <c r="DB28" i="1"/>
  <c r="BX28" i="1"/>
  <c r="DU28" i="1"/>
  <c r="DS28" i="1"/>
  <c r="DR28" i="1"/>
  <c r="S28" i="1"/>
  <c r="R28" i="1" s="1" a="1"/>
  <c r="R28" i="1" s="1"/>
  <c r="DE28" i="1"/>
  <c r="DF28" i="1" s="1"/>
  <c r="DN28" i="1" s="1"/>
  <c r="BZ28" i="1"/>
  <c r="DX28" i="1" s="1"/>
  <c r="Z31" i="1"/>
  <c r="CU31" i="1"/>
  <c r="AW34" i="1"/>
  <c r="AU34" i="1"/>
  <c r="AT34" i="1"/>
  <c r="DS35" i="1"/>
  <c r="DR35" i="1"/>
  <c r="DQ35" i="1"/>
  <c r="S35" i="1"/>
  <c r="R35" i="1" s="1" a="1"/>
  <c r="R35" i="1" s="1"/>
  <c r="DH35" i="1"/>
  <c r="DI35" i="1" s="1"/>
  <c r="CA35" i="1"/>
  <c r="DE35" i="1"/>
  <c r="DF35" i="1" s="1"/>
  <c r="DN35" i="1" s="1"/>
  <c r="BZ35" i="1"/>
  <c r="DX35" i="1" s="1"/>
  <c r="DC35" i="1"/>
  <c r="DK35" i="1" s="1"/>
  <c r="DW35" i="1"/>
  <c r="EC35" i="1" s="1"/>
  <c r="DB35" i="1"/>
  <c r="BX35" i="1"/>
  <c r="DU35" i="1"/>
  <c r="BS39" i="1"/>
  <c r="DZ39" i="1" s="1"/>
  <c r="BR39" i="1"/>
  <c r="AM42" i="1" a="1"/>
  <c r="AM42" i="1" s="1"/>
  <c r="AL42" i="1"/>
  <c r="AY42" i="1"/>
  <c r="BD42" i="1" s="1"/>
  <c r="Q43" i="1"/>
  <c r="P43" i="1"/>
  <c r="CU43" i="1"/>
  <c r="V43" i="1"/>
  <c r="AR43" i="1" s="1"/>
  <c r="AS43" i="1" s="1"/>
  <c r="U43" i="1"/>
  <c r="CU29" i="1"/>
  <c r="V29" i="1"/>
  <c r="AR29" i="1" s="1"/>
  <c r="AS29" i="1" s="1"/>
  <c r="U29" i="1"/>
  <c r="Q29" i="1"/>
  <c r="P29" i="1"/>
  <c r="DR13" i="1"/>
  <c r="U14" i="1"/>
  <c r="DB19" i="1"/>
  <c r="V20" i="1"/>
  <c r="AR20" i="1" s="1"/>
  <c r="AS20" i="1" s="1"/>
  <c r="U20" i="1"/>
  <c r="BS21" i="1"/>
  <c r="DZ21" i="1" s="1"/>
  <c r="BR21" i="1"/>
  <c r="U23" i="1"/>
  <c r="DC24" i="1"/>
  <c r="DK24" i="1" s="1"/>
  <c r="BF25" i="1"/>
  <c r="AG30" i="1"/>
  <c r="Z30" i="1"/>
  <c r="DQ31" i="1"/>
  <c r="DC33" i="1"/>
  <c r="DK33" i="1" s="1"/>
  <c r="AG38" i="1"/>
  <c r="Z38" i="1"/>
  <c r="Z42" i="1"/>
  <c r="AG42" i="1"/>
  <c r="BZ17" i="1"/>
  <c r="DX17" i="1" s="1"/>
  <c r="AY18" i="1"/>
  <c r="BD18" i="1" s="1"/>
  <c r="BT19" i="1"/>
  <c r="EB19" i="1"/>
  <c r="AE24" i="1"/>
  <c r="AA24" i="1"/>
  <c r="CU25" i="1"/>
  <c r="BR26" i="1"/>
  <c r="BS26" i="1"/>
  <c r="DZ26" i="1" s="1"/>
  <c r="BG26" i="1"/>
  <c r="BL26" i="1" s="1"/>
  <c r="BF26" i="1"/>
  <c r="BE26" i="1"/>
  <c r="U30" i="1"/>
  <c r="Q30" i="1"/>
  <c r="P30" i="1"/>
  <c r="CU30" i="1"/>
  <c r="V30" i="1"/>
  <c r="AR30" i="1" s="1"/>
  <c r="AS30" i="1" s="1"/>
  <c r="DR31" i="1"/>
  <c r="AM33" i="1" a="1"/>
  <c r="AM33" i="1" s="1"/>
  <c r="AY33" i="1"/>
  <c r="BD33" i="1" s="1"/>
  <c r="DE33" i="1"/>
  <c r="DF33" i="1" s="1"/>
  <c r="DN33" i="1" s="1"/>
  <c r="AG46" i="1"/>
  <c r="Z46" i="1"/>
  <c r="DW47" i="1"/>
  <c r="EC47" i="1" s="1"/>
  <c r="DB47" i="1"/>
  <c r="DU47" i="1"/>
  <c r="DS47" i="1"/>
  <c r="DQ47" i="1"/>
  <c r="BZ47" i="1"/>
  <c r="DX47" i="1" s="1"/>
  <c r="DH47" i="1"/>
  <c r="DI47" i="1" s="1"/>
  <c r="BX47" i="1"/>
  <c r="DE47" i="1"/>
  <c r="DF47" i="1" s="1"/>
  <c r="DN47" i="1" s="1"/>
  <c r="DC47" i="1"/>
  <c r="DK47" i="1" s="1"/>
  <c r="S47" i="1"/>
  <c r="R47" i="1" s="1" a="1"/>
  <c r="R47" i="1" s="1"/>
  <c r="DR47" i="1"/>
  <c r="CA47" i="1"/>
  <c r="DR26" i="1"/>
  <c r="DS29" i="1"/>
  <c r="DH34" i="1"/>
  <c r="DI34" i="1" s="1"/>
  <c r="S40" i="1"/>
  <c r="R40" i="1" s="1" a="1"/>
  <c r="R40" i="1" s="1"/>
  <c r="DR42" i="1"/>
  <c r="DS45" i="1"/>
  <c r="V46" i="1"/>
  <c r="AR46" i="1" s="1"/>
  <c r="AS46" i="1" s="1"/>
  <c r="ED48" i="1"/>
  <c r="S50" i="1"/>
  <c r="R50" i="1" s="1" a="1"/>
  <c r="R50" i="1" s="1"/>
  <c r="BX51" i="1"/>
  <c r="AM56" i="1" a="1"/>
  <c r="AM56" i="1" s="1"/>
  <c r="AL56" i="1"/>
  <c r="AY56" i="1"/>
  <c r="BD56" i="1" s="1"/>
  <c r="AL58" i="1"/>
  <c r="AY58" i="1"/>
  <c r="BD58" i="1" s="1"/>
  <c r="AM58" i="1" a="1"/>
  <c r="AM58" i="1" s="1"/>
  <c r="AG63" i="1"/>
  <c r="Z63" i="1"/>
  <c r="AG64" i="1"/>
  <c r="Z64" i="1"/>
  <c r="DU65" i="1"/>
  <c r="DS65" i="1"/>
  <c r="DR65" i="1"/>
  <c r="DQ65" i="1"/>
  <c r="S65" i="1"/>
  <c r="R65" i="1" s="1" a="1"/>
  <c r="R65" i="1" s="1"/>
  <c r="DH65" i="1"/>
  <c r="DI65" i="1" s="1"/>
  <c r="CA65" i="1"/>
  <c r="DE65" i="1"/>
  <c r="DF65" i="1" s="1"/>
  <c r="DN65" i="1" s="1"/>
  <c r="BZ65" i="1"/>
  <c r="DX65" i="1" s="1"/>
  <c r="DC65" i="1"/>
  <c r="DK65" i="1" s="1"/>
  <c r="DW65" i="1"/>
  <c r="EC65" i="1" s="1"/>
  <c r="DB65" i="1"/>
  <c r="BX65" i="1"/>
  <c r="AM67" i="1" a="1"/>
  <c r="AM67" i="1" s="1"/>
  <c r="AL67" i="1"/>
  <c r="AY67" i="1"/>
  <c r="BD67" i="1" s="1"/>
  <c r="AM70" i="1" a="1"/>
  <c r="AM70" i="1" s="1"/>
  <c r="AL70" i="1"/>
  <c r="AY70" i="1"/>
  <c r="BD70" i="1" s="1"/>
  <c r="Z72" i="1"/>
  <c r="AG72" i="1"/>
  <c r="AP76" i="1"/>
  <c r="BN76" i="1" s="1"/>
  <c r="CU83" i="1"/>
  <c r="V83" i="1"/>
  <c r="AR83" i="1" s="1"/>
  <c r="AS83" i="1" s="1"/>
  <c r="U83" i="1"/>
  <c r="Q83" i="1"/>
  <c r="P83" i="1"/>
  <c r="DE87" i="1"/>
  <c r="DF87" i="1" s="1"/>
  <c r="DN87" i="1" s="1"/>
  <c r="BZ87" i="1"/>
  <c r="DX87" i="1" s="1"/>
  <c r="DC87" i="1"/>
  <c r="DK87" i="1" s="1"/>
  <c r="DW87" i="1"/>
  <c r="EC87" i="1" s="1"/>
  <c r="DB87" i="1"/>
  <c r="BX87" i="1"/>
  <c r="DR87" i="1"/>
  <c r="S87" i="1"/>
  <c r="R87" i="1" s="1" a="1"/>
  <c r="R87" i="1" s="1"/>
  <c r="DH87" i="1"/>
  <c r="DI87" i="1" s="1"/>
  <c r="DS87" i="1"/>
  <c r="DQ87" i="1"/>
  <c r="CA87" i="1"/>
  <c r="DU87" i="1"/>
  <c r="DU32" i="1"/>
  <c r="S37" i="1"/>
  <c r="R37" i="1" s="1" a="1"/>
  <c r="R37" i="1" s="1"/>
  <c r="U40" i="1"/>
  <c r="AL49" i="1"/>
  <c r="AY52" i="1"/>
  <c r="BD52" i="1" s="1"/>
  <c r="AL52" i="1"/>
  <c r="S53" i="1"/>
  <c r="R53" i="1" s="1" a="1"/>
  <c r="R53" i="1" s="1"/>
  <c r="AM61" i="1" a="1"/>
  <c r="AM61" i="1" s="1"/>
  <c r="AL61" i="1"/>
  <c r="BS65" i="1"/>
  <c r="DZ65" i="1" s="1"/>
  <c r="BR65" i="1"/>
  <c r="DW68" i="1"/>
  <c r="EC68" i="1" s="1"/>
  <c r="DB68" i="1"/>
  <c r="BX68" i="1"/>
  <c r="DU68" i="1"/>
  <c r="DS68" i="1"/>
  <c r="DR68" i="1"/>
  <c r="DQ68" i="1"/>
  <c r="S68" i="1"/>
  <c r="R68" i="1" s="1" a="1"/>
  <c r="R68" i="1" s="1"/>
  <c r="DH68" i="1"/>
  <c r="DI68" i="1" s="1"/>
  <c r="CA68" i="1"/>
  <c r="DE68" i="1"/>
  <c r="DF68" i="1" s="1"/>
  <c r="DN68" i="1" s="1"/>
  <c r="BZ68" i="1"/>
  <c r="DX68" i="1" s="1"/>
  <c r="DC68" i="1"/>
  <c r="DK68" i="1" s="1"/>
  <c r="AL72" i="1"/>
  <c r="AM72" i="1" a="1"/>
  <c r="AM72" i="1" s="1"/>
  <c r="AY72" i="1"/>
  <c r="BD72" i="1" s="1"/>
  <c r="AW75" i="1"/>
  <c r="AU75" i="1"/>
  <c r="AT75" i="1"/>
  <c r="DU29" i="1"/>
  <c r="DW32" i="1"/>
  <c r="EC32" i="1" s="1"/>
  <c r="DU45" i="1"/>
  <c r="U49" i="1"/>
  <c r="Q49" i="1"/>
  <c r="AM52" i="1" a="1"/>
  <c r="AM52" i="1" s="1"/>
  <c r="BS54" i="1"/>
  <c r="DZ54" i="1" s="1"/>
  <c r="BR54" i="1"/>
  <c r="Z58" i="1"/>
  <c r="AM59" i="1" a="1"/>
  <c r="AM59" i="1" s="1"/>
  <c r="AL59" i="1"/>
  <c r="AY59" i="1"/>
  <c r="BD59" i="1" s="1"/>
  <c r="AE61" i="1"/>
  <c r="AA61" i="1"/>
  <c r="BS62" i="1"/>
  <c r="DZ62" i="1" s="1"/>
  <c r="BR62" i="1"/>
  <c r="V66" i="1"/>
  <c r="AR66" i="1" s="1"/>
  <c r="AS66" i="1" s="1"/>
  <c r="U66" i="1"/>
  <c r="Q66" i="1"/>
  <c r="P66" i="1"/>
  <c r="CU66" i="1"/>
  <c r="AG73" i="1"/>
  <c r="Z73" i="1"/>
  <c r="AG75" i="1"/>
  <c r="Z75" i="1"/>
  <c r="AG81" i="1"/>
  <c r="Z81" i="1"/>
  <c r="DU26" i="1"/>
  <c r="BX29" i="1"/>
  <c r="DB29" i="1"/>
  <c r="DW29" i="1"/>
  <c r="EC29" i="1" s="1"/>
  <c r="BR30" i="1"/>
  <c r="BY32" i="1"/>
  <c r="EE32" i="1" s="1"/>
  <c r="DC32" i="1"/>
  <c r="DK32" i="1" s="1"/>
  <c r="AA33" i="1"/>
  <c r="AL35" i="1"/>
  <c r="V37" i="1"/>
  <c r="AR37" i="1" s="1"/>
  <c r="AS37" i="1" s="1"/>
  <c r="DU42" i="1"/>
  <c r="BX45" i="1"/>
  <c r="DB45" i="1"/>
  <c r="DW45" i="1"/>
  <c r="EC45" i="1" s="1"/>
  <c r="BR46" i="1"/>
  <c r="Q48" i="1"/>
  <c r="P48" i="1"/>
  <c r="V48" i="1"/>
  <c r="AR48" i="1" s="1"/>
  <c r="AS48" i="1" s="1"/>
  <c r="CU48" i="1"/>
  <c r="EI49" i="1"/>
  <c r="V52" i="1"/>
  <c r="AR52" i="1" s="1"/>
  <c r="AS52" i="1" s="1"/>
  <c r="U52" i="1"/>
  <c r="P52" i="1"/>
  <c r="AT53" i="1"/>
  <c r="AW53" i="1"/>
  <c r="AU53" i="1"/>
  <c r="V55" i="1"/>
  <c r="AR55" i="1" s="1"/>
  <c r="AS55" i="1" s="1"/>
  <c r="U55" i="1"/>
  <c r="Q55" i="1"/>
  <c r="P55" i="1"/>
  <c r="AM57" i="1" a="1"/>
  <c r="AM57" i="1" s="1"/>
  <c r="AY57" i="1"/>
  <c r="BD57" i="1" s="1"/>
  <c r="AG70" i="1"/>
  <c r="Z70" i="1"/>
  <c r="DE74" i="1"/>
  <c r="DF74" i="1" s="1"/>
  <c r="DN74" i="1" s="1"/>
  <c r="BZ74" i="1"/>
  <c r="DX74" i="1" s="1"/>
  <c r="DC74" i="1"/>
  <c r="DK74" i="1" s="1"/>
  <c r="BX74" i="1"/>
  <c r="DH74" i="1"/>
  <c r="DI74" i="1" s="1"/>
  <c r="DB74" i="1"/>
  <c r="DW74" i="1"/>
  <c r="EC74" i="1" s="1"/>
  <c r="DU74" i="1"/>
  <c r="S74" i="1"/>
  <c r="R74" i="1" s="1" a="1"/>
  <c r="R74" i="1" s="1"/>
  <c r="DS74" i="1"/>
  <c r="DR74" i="1"/>
  <c r="DQ74" i="1"/>
  <c r="CA74" i="1"/>
  <c r="BX26" i="1"/>
  <c r="DB26" i="1"/>
  <c r="DW26" i="1"/>
  <c r="EC26" i="1" s="1"/>
  <c r="DC29" i="1"/>
  <c r="DK29" i="1" s="1"/>
  <c r="BZ32" i="1"/>
  <c r="DX32" i="1" s="1"/>
  <c r="DE32" i="1"/>
  <c r="DF32" i="1" s="1"/>
  <c r="DN32" i="1" s="1"/>
  <c r="AM35" i="1" a="1"/>
  <c r="AM35" i="1" s="1"/>
  <c r="BX42" i="1"/>
  <c r="DB42" i="1"/>
  <c r="DW42" i="1"/>
  <c r="EC42" i="1" s="1"/>
  <c r="BR43" i="1"/>
  <c r="DQ43" i="1"/>
  <c r="DC45" i="1"/>
  <c r="DK45" i="1" s="1"/>
  <c r="CU46" i="1"/>
  <c r="DU49" i="1"/>
  <c r="DS49" i="1"/>
  <c r="S49" i="1"/>
  <c r="R49" i="1" s="1" a="1"/>
  <c r="R49" i="1" s="1"/>
  <c r="DH49" i="1"/>
  <c r="DI49" i="1" s="1"/>
  <c r="CA49" i="1"/>
  <c r="DC49" i="1"/>
  <c r="DK49" i="1" s="1"/>
  <c r="DW49" i="1"/>
  <c r="EC49" i="1" s="1"/>
  <c r="DB49" i="1"/>
  <c r="BX49" i="1"/>
  <c r="S54" i="1"/>
  <c r="R54" i="1" s="1" a="1"/>
  <c r="R54" i="1" s="1"/>
  <c r="DH54" i="1"/>
  <c r="DI54" i="1" s="1"/>
  <c r="DE54" i="1"/>
  <c r="DF54" i="1" s="1"/>
  <c r="DN54" i="1" s="1"/>
  <c r="BZ54" i="1"/>
  <c r="DX54" i="1" s="1"/>
  <c r="DW54" i="1"/>
  <c r="EC54" i="1" s="1"/>
  <c r="DB54" i="1"/>
  <c r="BX54" i="1"/>
  <c r="DS54" i="1"/>
  <c r="DR54" i="1"/>
  <c r="DQ54" i="1"/>
  <c r="Z56" i="1"/>
  <c r="AG56" i="1"/>
  <c r="AL57" i="1"/>
  <c r="DQ58" i="1"/>
  <c r="S60" i="1"/>
  <c r="R60" i="1" s="1" a="1"/>
  <c r="R60" i="1" s="1"/>
  <c r="DH60" i="1"/>
  <c r="DI60" i="1" s="1"/>
  <c r="DE60" i="1"/>
  <c r="DF60" i="1" s="1"/>
  <c r="DN60" i="1" s="1"/>
  <c r="BZ60" i="1"/>
  <c r="DX60" i="1" s="1"/>
  <c r="DC60" i="1"/>
  <c r="DK60" i="1" s="1"/>
  <c r="DW60" i="1"/>
  <c r="EC60" i="1" s="1"/>
  <c r="DB60" i="1"/>
  <c r="BX60" i="1"/>
  <c r="DU60" i="1"/>
  <c r="DS60" i="1"/>
  <c r="DR60" i="1"/>
  <c r="DQ60" i="1"/>
  <c r="CA60" i="1"/>
  <c r="AG61" i="1"/>
  <c r="CU62" i="1"/>
  <c r="V62" i="1"/>
  <c r="AR62" i="1" s="1"/>
  <c r="AS62" i="1" s="1"/>
  <c r="U62" i="1"/>
  <c r="Q62" i="1"/>
  <c r="P62" i="1"/>
  <c r="AY65" i="1"/>
  <c r="BD65" i="1" s="1"/>
  <c r="AM65" i="1" a="1"/>
  <c r="AM65" i="1" s="1"/>
  <c r="AL65" i="1"/>
  <c r="S66" i="1"/>
  <c r="R66" i="1" s="1" a="1"/>
  <c r="R66" i="1" s="1"/>
  <c r="DH66" i="1"/>
  <c r="DI66" i="1" s="1"/>
  <c r="CA66" i="1"/>
  <c r="DE66" i="1"/>
  <c r="DF66" i="1" s="1"/>
  <c r="DN66" i="1" s="1"/>
  <c r="BZ66" i="1"/>
  <c r="DX66" i="1" s="1"/>
  <c r="DC66" i="1"/>
  <c r="DK66" i="1" s="1"/>
  <c r="DW66" i="1"/>
  <c r="EC66" i="1" s="1"/>
  <c r="DB66" i="1"/>
  <c r="BX66" i="1"/>
  <c r="DU66" i="1"/>
  <c r="DS66" i="1"/>
  <c r="DR66" i="1"/>
  <c r="DQ66" i="1"/>
  <c r="V69" i="1"/>
  <c r="AR69" i="1" s="1"/>
  <c r="AS69" i="1" s="1"/>
  <c r="U69" i="1"/>
  <c r="Q69" i="1"/>
  <c r="P69" i="1"/>
  <c r="CU69" i="1"/>
  <c r="DC71" i="1"/>
  <c r="DK71" i="1" s="1"/>
  <c r="DW71" i="1"/>
  <c r="EC71" i="1" s="1"/>
  <c r="DB71" i="1"/>
  <c r="BX71" i="1"/>
  <c r="DH71" i="1"/>
  <c r="DI71" i="1" s="1"/>
  <c r="DU71" i="1"/>
  <c r="DS71" i="1"/>
  <c r="DR71" i="1"/>
  <c r="DQ71" i="1"/>
  <c r="CA71" i="1"/>
  <c r="S71" i="1"/>
  <c r="R71" i="1" s="1" a="1"/>
  <c r="R71" i="1" s="1"/>
  <c r="BZ71" i="1"/>
  <c r="DX71" i="1" s="1"/>
  <c r="DE71" i="1"/>
  <c r="DF71" i="1" s="1"/>
  <c r="DN71" i="1" s="1"/>
  <c r="AM77" i="1" a="1"/>
  <c r="AM77" i="1" s="1"/>
  <c r="AO77" i="1" s="1"/>
  <c r="AL77" i="1"/>
  <c r="AY77" i="1"/>
  <c r="BD77" i="1" s="1"/>
  <c r="AU85" i="1"/>
  <c r="AT85" i="1"/>
  <c r="AW85" i="1"/>
  <c r="BF87" i="1"/>
  <c r="BE87" i="1"/>
  <c r="BG87" i="1"/>
  <c r="BL87" i="1" s="1"/>
  <c r="BR24" i="1"/>
  <c r="DC26" i="1"/>
  <c r="DK26" i="1" s="1"/>
  <c r="BZ29" i="1"/>
  <c r="DX29" i="1" s="1"/>
  <c r="DE29" i="1"/>
  <c r="DF29" i="1" s="1"/>
  <c r="DN29" i="1" s="1"/>
  <c r="CA32" i="1"/>
  <c r="BR40" i="1"/>
  <c r="DQ40" i="1"/>
  <c r="DC42" i="1"/>
  <c r="DK42" i="1" s="1"/>
  <c r="DR43" i="1"/>
  <c r="BZ45" i="1"/>
  <c r="DX45" i="1" s="1"/>
  <c r="DE45" i="1"/>
  <c r="DF45" i="1" s="1"/>
  <c r="DN45" i="1" s="1"/>
  <c r="U48" i="1"/>
  <c r="V50" i="1"/>
  <c r="AR50" i="1" s="1"/>
  <c r="AS50" i="1" s="1"/>
  <c r="P50" i="1"/>
  <c r="CU50" i="1"/>
  <c r="DW52" i="1"/>
  <c r="EC52" i="1" s="1"/>
  <c r="DB52" i="1"/>
  <c r="BX52" i="1"/>
  <c r="DU52" i="1"/>
  <c r="S52" i="1"/>
  <c r="R52" i="1" s="1" a="1"/>
  <c r="R52" i="1" s="1"/>
  <c r="DH52" i="1"/>
  <c r="DI52" i="1" s="1"/>
  <c r="DE52" i="1"/>
  <c r="DF52" i="1" s="1"/>
  <c r="DN52" i="1" s="1"/>
  <c r="BZ52" i="1"/>
  <c r="DX52" i="1" s="1"/>
  <c r="DC52" i="1"/>
  <c r="DK52" i="1" s="1"/>
  <c r="DC55" i="1"/>
  <c r="DK55" i="1" s="1"/>
  <c r="DW55" i="1"/>
  <c r="EC55" i="1" s="1"/>
  <c r="DB55" i="1"/>
  <c r="BX55" i="1"/>
  <c r="DU55" i="1"/>
  <c r="DS55" i="1"/>
  <c r="DQ55" i="1"/>
  <c r="S55" i="1"/>
  <c r="R55" i="1" s="1" a="1"/>
  <c r="R55" i="1" s="1"/>
  <c r="CA55" i="1"/>
  <c r="DE55" i="1"/>
  <c r="DF55" i="1" s="1"/>
  <c r="DN55" i="1" s="1"/>
  <c r="BZ55" i="1"/>
  <c r="DX55" i="1" s="1"/>
  <c r="DR55" i="1"/>
  <c r="DL57" i="1"/>
  <c r="AN57" i="1" s="1" a="1"/>
  <c r="AN57" i="1" s="1"/>
  <c r="AP57" i="1" s="1"/>
  <c r="BN57" i="1" s="1"/>
  <c r="EB57" i="1"/>
  <c r="BT57" i="1"/>
  <c r="BS60" i="1"/>
  <c r="DZ60" i="1" s="1"/>
  <c r="BR60" i="1"/>
  <c r="AY61" i="1"/>
  <c r="BD61" i="1" s="1"/>
  <c r="AA87" i="1"/>
  <c r="AE87" i="1"/>
  <c r="BZ26" i="1"/>
  <c r="DX26" i="1" s="1"/>
  <c r="DE26" i="1"/>
  <c r="DF26" i="1" s="1"/>
  <c r="DN26" i="1" s="1"/>
  <c r="CA29" i="1"/>
  <c r="CC32" i="1"/>
  <c r="DH32" i="1"/>
  <c r="DI32" i="1" s="1"/>
  <c r="DQ37" i="1"/>
  <c r="CU40" i="1"/>
  <c r="DR40" i="1"/>
  <c r="BZ42" i="1"/>
  <c r="DX42" i="1" s="1"/>
  <c r="DE42" i="1"/>
  <c r="DF42" i="1" s="1"/>
  <c r="DN42" i="1" s="1"/>
  <c r="DS43" i="1"/>
  <c r="CA45" i="1"/>
  <c r="AA48" i="1"/>
  <c r="CA54" i="1"/>
  <c r="DS62" i="1"/>
  <c r="DR62" i="1"/>
  <c r="DQ62" i="1"/>
  <c r="S62" i="1"/>
  <c r="R62" i="1" s="1" a="1"/>
  <c r="R62" i="1" s="1"/>
  <c r="DH62" i="1"/>
  <c r="DI62" i="1" s="1"/>
  <c r="CA62" i="1"/>
  <c r="DE62" i="1"/>
  <c r="DF62" i="1" s="1"/>
  <c r="DN62" i="1" s="1"/>
  <c r="BZ62" i="1"/>
  <c r="DX62" i="1" s="1"/>
  <c r="DC62" i="1"/>
  <c r="DK62" i="1" s="1"/>
  <c r="DW62" i="1"/>
  <c r="EC62" i="1" s="1"/>
  <c r="DB62" i="1"/>
  <c r="BX62" i="1"/>
  <c r="DU62" i="1"/>
  <c r="DQ69" i="1"/>
  <c r="S69" i="1"/>
  <c r="R69" i="1" s="1" a="1"/>
  <c r="R69" i="1" s="1"/>
  <c r="DH69" i="1"/>
  <c r="DI69" i="1" s="1"/>
  <c r="CA69" i="1"/>
  <c r="DE69" i="1"/>
  <c r="DF69" i="1" s="1"/>
  <c r="DN69" i="1" s="1"/>
  <c r="BZ69" i="1"/>
  <c r="DX69" i="1" s="1"/>
  <c r="DC69" i="1"/>
  <c r="DK69" i="1" s="1"/>
  <c r="DW69" i="1"/>
  <c r="EC69" i="1" s="1"/>
  <c r="DB69" i="1"/>
  <c r="BX69" i="1"/>
  <c r="DU69" i="1"/>
  <c r="DS69" i="1"/>
  <c r="DR69" i="1"/>
  <c r="BG73" i="1"/>
  <c r="BL73" i="1" s="1"/>
  <c r="BF73" i="1"/>
  <c r="BE73" i="1"/>
  <c r="EK86" i="1"/>
  <c r="EI86" i="1"/>
  <c r="Z88" i="1"/>
  <c r="AG88" i="1"/>
  <c r="CA26" i="1"/>
  <c r="DH29" i="1"/>
  <c r="DI29" i="1" s="1"/>
  <c r="CE32" i="1"/>
  <c r="DQ34" i="1"/>
  <c r="CU37" i="1"/>
  <c r="DR37" i="1"/>
  <c r="DS40" i="1"/>
  <c r="CA42" i="1"/>
  <c r="DH45" i="1"/>
  <c r="DI45" i="1" s="1"/>
  <c r="DE50" i="1"/>
  <c r="DF50" i="1" s="1"/>
  <c r="DN50" i="1" s="1"/>
  <c r="BZ50" i="1"/>
  <c r="DX50" i="1" s="1"/>
  <c r="DC50" i="1"/>
  <c r="DK50" i="1" s="1"/>
  <c r="DW50" i="1"/>
  <c r="EC50" i="1" s="1"/>
  <c r="DB50" i="1"/>
  <c r="BX50" i="1"/>
  <c r="DU50" i="1"/>
  <c r="DR50" i="1"/>
  <c r="DQ50" i="1"/>
  <c r="BS51" i="1"/>
  <c r="DZ51" i="1" s="1"/>
  <c r="BR51" i="1"/>
  <c r="Q53" i="1"/>
  <c r="P53" i="1"/>
  <c r="CU53" i="1"/>
  <c r="AG54" i="1"/>
  <c r="Z54" i="1"/>
  <c r="AG68" i="1"/>
  <c r="Z68" i="1"/>
  <c r="BR69" i="1"/>
  <c r="BS69" i="1"/>
  <c r="DZ69" i="1" s="1"/>
  <c r="AW88" i="1"/>
  <c r="AU88" i="1"/>
  <c r="AT88" i="1"/>
  <c r="DU43" i="1"/>
  <c r="AY49" i="1"/>
  <c r="BD49" i="1" s="1"/>
  <c r="AM49" i="1" a="1"/>
  <c r="AM49" i="1" s="1"/>
  <c r="BS50" i="1"/>
  <c r="DZ50" i="1" s="1"/>
  <c r="BR50" i="1"/>
  <c r="CU59" i="1"/>
  <c r="U59" i="1"/>
  <c r="Q59" i="1"/>
  <c r="P59" i="1"/>
  <c r="V63" i="1"/>
  <c r="AR63" i="1" s="1"/>
  <c r="AS63" i="1" s="1"/>
  <c r="U63" i="1"/>
  <c r="Q63" i="1"/>
  <c r="P63" i="1"/>
  <c r="CU63" i="1"/>
  <c r="AM66" i="1" a="1"/>
  <c r="AM66" i="1" s="1"/>
  <c r="AL66" i="1"/>
  <c r="AY66" i="1"/>
  <c r="BD66" i="1" s="1"/>
  <c r="AE74" i="1"/>
  <c r="AA74" i="1"/>
  <c r="DU40" i="1"/>
  <c r="BX43" i="1"/>
  <c r="DB43" i="1"/>
  <c r="DW43" i="1"/>
  <c r="EC43" i="1" s="1"/>
  <c r="Z44" i="1"/>
  <c r="DQ53" i="1"/>
  <c r="CA53" i="1"/>
  <c r="DE53" i="1"/>
  <c r="DF53" i="1" s="1"/>
  <c r="DN53" i="1" s="1"/>
  <c r="BZ53" i="1"/>
  <c r="DX53" i="1" s="1"/>
  <c r="DC53" i="1"/>
  <c r="DK53" i="1" s="1"/>
  <c r="DW53" i="1"/>
  <c r="EC53" i="1" s="1"/>
  <c r="DB53" i="1"/>
  <c r="BX53" i="1"/>
  <c r="DU53" i="1"/>
  <c r="DS53" i="1"/>
  <c r="DR53" i="1"/>
  <c r="BG53" i="1"/>
  <c r="BL53" i="1" s="1"/>
  <c r="BF53" i="1"/>
  <c r="BE53" i="1"/>
  <c r="AL54" i="1"/>
  <c r="AY54" i="1"/>
  <c r="BD54" i="1" s="1"/>
  <c r="AM55" i="1" a="1"/>
  <c r="AM55" i="1" s="1"/>
  <c r="AL55" i="1"/>
  <c r="AG60" i="1"/>
  <c r="Z60" i="1"/>
  <c r="AY68" i="1"/>
  <c r="BD68" i="1" s="1"/>
  <c r="AM68" i="1" a="1"/>
  <c r="AM68" i="1" s="1"/>
  <c r="AL68" i="1"/>
  <c r="CU72" i="1"/>
  <c r="P72" i="1"/>
  <c r="V72" i="1"/>
  <c r="AR72" i="1" s="1"/>
  <c r="AS72" i="1" s="1"/>
  <c r="U72" i="1"/>
  <c r="Q72" i="1"/>
  <c r="DS75" i="1"/>
  <c r="DR75" i="1"/>
  <c r="DH75" i="1"/>
  <c r="DI75" i="1" s="1"/>
  <c r="CA75" i="1"/>
  <c r="DW75" i="1"/>
  <c r="EC75" i="1" s="1"/>
  <c r="DB75" i="1"/>
  <c r="BX75" i="1"/>
  <c r="DC75" i="1"/>
  <c r="DK75" i="1" s="1"/>
  <c r="DU75" i="1"/>
  <c r="S75" i="1"/>
  <c r="R75" i="1" s="1" a="1"/>
  <c r="R75" i="1" s="1"/>
  <c r="DQ75" i="1"/>
  <c r="BZ75" i="1"/>
  <c r="DX75" i="1" s="1"/>
  <c r="DE75" i="1"/>
  <c r="DF75" i="1" s="1"/>
  <c r="DN75" i="1" s="1"/>
  <c r="AG78" i="1"/>
  <c r="Z78" i="1"/>
  <c r="DU37" i="1"/>
  <c r="BX40" i="1"/>
  <c r="DB40" i="1"/>
  <c r="DW40" i="1"/>
  <c r="EC40" i="1" s="1"/>
  <c r="BR41" i="1"/>
  <c r="DC43" i="1"/>
  <c r="DK43" i="1" s="1"/>
  <c r="P46" i="1"/>
  <c r="DL48" i="1"/>
  <c r="AN48" i="1" s="1" a="1"/>
  <c r="AN48" i="1" s="1"/>
  <c r="AP48" i="1" s="1"/>
  <c r="BN48" i="1" s="1"/>
  <c r="EB51" i="1"/>
  <c r="BT51" i="1"/>
  <c r="DL51" i="1"/>
  <c r="AN51" i="1" s="1" a="1"/>
  <c r="AN51" i="1" s="1"/>
  <c r="AP51" i="1" s="1"/>
  <c r="BN51" i="1" s="1"/>
  <c r="BR53" i="1"/>
  <c r="BS53" i="1"/>
  <c r="DZ53" i="1" s="1"/>
  <c r="AM54" i="1" a="1"/>
  <c r="AM54" i="1" s="1"/>
  <c r="AO54" i="1" s="1"/>
  <c r="CU56" i="1"/>
  <c r="V56" i="1"/>
  <c r="AR56" i="1" s="1"/>
  <c r="AS56" i="1" s="1"/>
  <c r="Q56" i="1"/>
  <c r="P56" i="1"/>
  <c r="P58" i="1"/>
  <c r="CU58" i="1"/>
  <c r="V58" i="1"/>
  <c r="AR58" i="1" s="1"/>
  <c r="AS58" i="1" s="1"/>
  <c r="U58" i="1"/>
  <c r="Q58" i="1"/>
  <c r="DS59" i="1"/>
  <c r="DR59" i="1"/>
  <c r="DQ59" i="1"/>
  <c r="DH59" i="1"/>
  <c r="DI59" i="1" s="1"/>
  <c r="CA59" i="1"/>
  <c r="DE59" i="1"/>
  <c r="DF59" i="1" s="1"/>
  <c r="DN59" i="1" s="1"/>
  <c r="BZ59" i="1"/>
  <c r="DX59" i="1" s="1"/>
  <c r="DC59" i="1"/>
  <c r="DK59" i="1" s="1"/>
  <c r="DW59" i="1"/>
  <c r="EC59" i="1" s="1"/>
  <c r="DB59" i="1"/>
  <c r="BX59" i="1"/>
  <c r="DU59" i="1"/>
  <c r="AW60" i="1"/>
  <c r="AU60" i="1"/>
  <c r="AT60" i="1"/>
  <c r="EF60" i="1" s="1"/>
  <c r="AY62" i="1"/>
  <c r="BD62" i="1" s="1"/>
  <c r="AM62" i="1" a="1"/>
  <c r="AM62" i="1" s="1"/>
  <c r="AL62" i="1"/>
  <c r="S63" i="1"/>
  <c r="R63" i="1" s="1" a="1"/>
  <c r="R63" i="1" s="1"/>
  <c r="DH63" i="1"/>
  <c r="DI63" i="1" s="1"/>
  <c r="CA63" i="1"/>
  <c r="DE63" i="1"/>
  <c r="DF63" i="1" s="1"/>
  <c r="DN63" i="1" s="1"/>
  <c r="BZ63" i="1"/>
  <c r="DX63" i="1" s="1"/>
  <c r="DC63" i="1"/>
  <c r="DK63" i="1" s="1"/>
  <c r="DW63" i="1"/>
  <c r="EC63" i="1" s="1"/>
  <c r="DB63" i="1"/>
  <c r="BX63" i="1"/>
  <c r="DU63" i="1"/>
  <c r="DS63" i="1"/>
  <c r="DR63" i="1"/>
  <c r="DQ63" i="1"/>
  <c r="AM69" i="1" a="1"/>
  <c r="AM69" i="1" s="1"/>
  <c r="AL69" i="1"/>
  <c r="AY69" i="1"/>
  <c r="BD69" i="1" s="1"/>
  <c r="V81" i="1"/>
  <c r="AR81" i="1" s="1"/>
  <c r="AS81" i="1" s="1"/>
  <c r="U81" i="1"/>
  <c r="P81" i="1"/>
  <c r="CU81" i="1"/>
  <c r="Q81" i="1"/>
  <c r="AY83" i="1"/>
  <c r="BD83" i="1" s="1"/>
  <c r="AM83" i="1" a="1"/>
  <c r="AM83" i="1" s="1"/>
  <c r="AL83" i="1"/>
  <c r="DU34" i="1"/>
  <c r="BX37" i="1"/>
  <c r="DB37" i="1"/>
  <c r="DW37" i="1"/>
  <c r="EC37" i="1" s="1"/>
  <c r="BR38" i="1"/>
  <c r="DC40" i="1"/>
  <c r="DK40" i="1" s="1"/>
  <c r="BZ43" i="1"/>
  <c r="DX43" i="1" s="1"/>
  <c r="DE43" i="1"/>
  <c r="DF43" i="1" s="1"/>
  <c r="DN43" i="1" s="1"/>
  <c r="Q46" i="1"/>
  <c r="CA48" i="1"/>
  <c r="DE48" i="1"/>
  <c r="DF48" i="1" s="1"/>
  <c r="DN48" i="1" s="1"/>
  <c r="BZ48" i="1"/>
  <c r="DX48" i="1" s="1"/>
  <c r="DR48" i="1"/>
  <c r="DQ48" i="1"/>
  <c r="S48" i="1"/>
  <c r="R48" i="1" s="1" a="1"/>
  <c r="R48" i="1" s="1"/>
  <c r="DS48" i="1"/>
  <c r="AL50" i="1"/>
  <c r="AY50" i="1"/>
  <c r="BD50" i="1" s="1"/>
  <c r="AE51" i="1"/>
  <c r="AA51" i="1"/>
  <c r="BS57" i="1"/>
  <c r="DZ57" i="1" s="1"/>
  <c r="BR57" i="1"/>
  <c r="Q61" i="1"/>
  <c r="P61" i="1"/>
  <c r="CU61" i="1"/>
  <c r="V61" i="1"/>
  <c r="AR61" i="1" s="1"/>
  <c r="AS61" i="1" s="1"/>
  <c r="U61" i="1"/>
  <c r="BS63" i="1"/>
  <c r="DZ63" i="1" s="1"/>
  <c r="BR63" i="1"/>
  <c r="AW71" i="1"/>
  <c r="AU71" i="1"/>
  <c r="AT71" i="1"/>
  <c r="EF71" i="1" s="1"/>
  <c r="BF74" i="1"/>
  <c r="BE74" i="1"/>
  <c r="BG74" i="1"/>
  <c r="BL74" i="1" s="1"/>
  <c r="AG86" i="1"/>
  <c r="Z86" i="1"/>
  <c r="DS91" i="1"/>
  <c r="DR91" i="1"/>
  <c r="DQ91" i="1"/>
  <c r="S91" i="1"/>
  <c r="R91" i="1" s="1" a="1"/>
  <c r="R91" i="1" s="1"/>
  <c r="DH91" i="1"/>
  <c r="DI91" i="1" s="1"/>
  <c r="CA91" i="1"/>
  <c r="DE91" i="1"/>
  <c r="DF91" i="1" s="1"/>
  <c r="DN91" i="1" s="1"/>
  <c r="BZ91" i="1"/>
  <c r="DX91" i="1" s="1"/>
  <c r="DC91" i="1"/>
  <c r="DK91" i="1" s="1"/>
  <c r="DW91" i="1"/>
  <c r="EC91" i="1" s="1"/>
  <c r="DB91" i="1"/>
  <c r="BX91" i="1"/>
  <c r="DU91" i="1"/>
  <c r="BX34" i="1"/>
  <c r="DB34" i="1"/>
  <c r="DW34" i="1"/>
  <c r="EC34" i="1" s="1"/>
  <c r="BR35" i="1"/>
  <c r="DC37" i="1"/>
  <c r="DK37" i="1" s="1"/>
  <c r="P40" i="1"/>
  <c r="BZ40" i="1"/>
  <c r="DX40" i="1" s="1"/>
  <c r="DE40" i="1"/>
  <c r="DF40" i="1" s="1"/>
  <c r="DN40" i="1" s="1"/>
  <c r="CA43" i="1"/>
  <c r="BX48" i="1"/>
  <c r="DT48" i="1"/>
  <c r="AG50" i="1"/>
  <c r="Z50" i="1"/>
  <c r="Q51" i="1"/>
  <c r="CU51" i="1"/>
  <c r="U51" i="1"/>
  <c r="EB54" i="1"/>
  <c r="BT54" i="1"/>
  <c r="DL54" i="1"/>
  <c r="AN54" i="1" s="1" a="1"/>
  <c r="AN54" i="1" s="1"/>
  <c r="DE58" i="1"/>
  <c r="DF58" i="1" s="1"/>
  <c r="DN58" i="1" s="1"/>
  <c r="BZ58" i="1"/>
  <c r="DX58" i="1" s="1"/>
  <c r="DC58" i="1"/>
  <c r="DK58" i="1" s="1"/>
  <c r="DW58" i="1"/>
  <c r="EC58" i="1" s="1"/>
  <c r="DB58" i="1"/>
  <c r="BX58" i="1"/>
  <c r="DU58" i="1"/>
  <c r="DR58" i="1"/>
  <c r="S58" i="1"/>
  <c r="R58" i="1" s="1" a="1"/>
  <c r="R58" i="1" s="1"/>
  <c r="DH58" i="1"/>
  <c r="DI58" i="1" s="1"/>
  <c r="CA58" i="1"/>
  <c r="AG62" i="1"/>
  <c r="Z62" i="1"/>
  <c r="BS64" i="1"/>
  <c r="DZ64" i="1" s="1"/>
  <c r="BR64" i="1"/>
  <c r="BR32" i="1"/>
  <c r="DQ32" i="1"/>
  <c r="DC34" i="1"/>
  <c r="DK34" i="1" s="1"/>
  <c r="P37" i="1"/>
  <c r="BZ37" i="1"/>
  <c r="DX37" i="1" s="1"/>
  <c r="DE37" i="1"/>
  <c r="DF37" i="1" s="1"/>
  <c r="DN37" i="1" s="1"/>
  <c r="CA40" i="1"/>
  <c r="DH43" i="1"/>
  <c r="DI43" i="1" s="1"/>
  <c r="DU48" i="1"/>
  <c r="DS50" i="1"/>
  <c r="P51" i="1"/>
  <c r="AM53" i="1" a="1"/>
  <c r="AM53" i="1" s="1"/>
  <c r="AL53" i="1"/>
  <c r="BY57" i="1"/>
  <c r="CR57" i="1"/>
  <c r="AG67" i="1"/>
  <c r="Z67" i="1"/>
  <c r="BR29" i="1"/>
  <c r="DQ29" i="1"/>
  <c r="DR32" i="1"/>
  <c r="BZ34" i="1"/>
  <c r="DX34" i="1" s="1"/>
  <c r="DE34" i="1"/>
  <c r="DF34" i="1" s="1"/>
  <c r="DN34" i="1" s="1"/>
  <c r="CA37" i="1"/>
  <c r="BR45" i="1"/>
  <c r="DQ45" i="1"/>
  <c r="DW48" i="1"/>
  <c r="EC48" i="1" s="1"/>
  <c r="DR49" i="1"/>
  <c r="V51" i="1"/>
  <c r="AR51" i="1" s="1"/>
  <c r="AS51" i="1" s="1"/>
  <c r="DQ52" i="1"/>
  <c r="AE53" i="1"/>
  <c r="AA53" i="1"/>
  <c r="AA55" i="1"/>
  <c r="EK57" i="1"/>
  <c r="EI57" i="1"/>
  <c r="BS61" i="1"/>
  <c r="DZ61" i="1" s="1"/>
  <c r="BR61" i="1"/>
  <c r="AM63" i="1" a="1"/>
  <c r="AM63" i="1" s="1"/>
  <c r="AL63" i="1"/>
  <c r="AY63" i="1"/>
  <c r="BD63" i="1" s="1"/>
  <c r="CU65" i="1"/>
  <c r="V65" i="1"/>
  <c r="AR65" i="1" s="1"/>
  <c r="AS65" i="1" s="1"/>
  <c r="U65" i="1"/>
  <c r="Q65" i="1"/>
  <c r="P65" i="1"/>
  <c r="BS73" i="1"/>
  <c r="DZ73" i="1" s="1"/>
  <c r="BR73" i="1"/>
  <c r="AM80" i="1" a="1"/>
  <c r="AM80" i="1" s="1"/>
  <c r="AY80" i="1"/>
  <c r="BD80" i="1" s="1"/>
  <c r="AL80" i="1"/>
  <c r="AG51" i="1"/>
  <c r="DH51" i="1"/>
  <c r="DI51" i="1" s="1"/>
  <c r="CA51" i="1"/>
  <c r="DS51" i="1"/>
  <c r="DR51" i="1"/>
  <c r="DQ51" i="1"/>
  <c r="S51" i="1"/>
  <c r="R51" i="1" s="1" a="1"/>
  <c r="R51" i="1" s="1"/>
  <c r="DW51" i="1"/>
  <c r="EC51" i="1" s="1"/>
  <c r="AG57" i="1"/>
  <c r="Z57" i="1"/>
  <c r="Z59" i="1"/>
  <c r="AG59" i="1"/>
  <c r="AM64" i="1" a="1"/>
  <c r="AM64" i="1" s="1"/>
  <c r="AL64" i="1"/>
  <c r="AY64" i="1"/>
  <c r="BD64" i="1" s="1"/>
  <c r="AW67" i="1"/>
  <c r="AU67" i="1"/>
  <c r="AT67" i="1"/>
  <c r="CU68" i="1"/>
  <c r="V68" i="1"/>
  <c r="AR68" i="1" s="1"/>
  <c r="AS68" i="1" s="1"/>
  <c r="U68" i="1"/>
  <c r="Q68" i="1"/>
  <c r="P68" i="1"/>
  <c r="AW86" i="1"/>
  <c r="AU86" i="1"/>
  <c r="AT86" i="1"/>
  <c r="DS56" i="1"/>
  <c r="V57" i="1"/>
  <c r="AR57" i="1" s="1"/>
  <c r="AS57" i="1" s="1"/>
  <c r="CC61" i="1"/>
  <c r="DH61" i="1"/>
  <c r="DI61" i="1" s="1"/>
  <c r="Z66" i="1"/>
  <c r="S67" i="1"/>
  <c r="R67" i="1" s="1" a="1"/>
  <c r="R67" i="1" s="1"/>
  <c r="AA69" i="1"/>
  <c r="U70" i="1"/>
  <c r="DS70" i="1"/>
  <c r="AL75" i="1"/>
  <c r="V76" i="1"/>
  <c r="AR76" i="1" s="1"/>
  <c r="AS76" i="1" s="1"/>
  <c r="U76" i="1"/>
  <c r="DH77" i="1"/>
  <c r="DI77" i="1" s="1"/>
  <c r="CA77" i="1"/>
  <c r="DE77" i="1"/>
  <c r="DF77" i="1" s="1"/>
  <c r="DN77" i="1" s="1"/>
  <c r="BZ77" i="1"/>
  <c r="DX77" i="1" s="1"/>
  <c r="DR77" i="1"/>
  <c r="DQ77" i="1"/>
  <c r="S77" i="1"/>
  <c r="R77" i="1" s="1" a="1"/>
  <c r="R77" i="1" s="1"/>
  <c r="DS77" i="1"/>
  <c r="Z79" i="1"/>
  <c r="DW81" i="1"/>
  <c r="EC81" i="1" s="1"/>
  <c r="DB81" i="1"/>
  <c r="BX81" i="1"/>
  <c r="DU81" i="1"/>
  <c r="S81" i="1"/>
  <c r="R81" i="1" s="1" a="1"/>
  <c r="R81" i="1" s="1"/>
  <c r="DH81" i="1"/>
  <c r="DI81" i="1" s="1"/>
  <c r="DE81" i="1"/>
  <c r="DF81" i="1" s="1"/>
  <c r="DN81" i="1" s="1"/>
  <c r="BZ81" i="1"/>
  <c r="DX81" i="1" s="1"/>
  <c r="DS81" i="1"/>
  <c r="Z84" i="1"/>
  <c r="AL86" i="1"/>
  <c r="BX86" i="1"/>
  <c r="BY90" i="1"/>
  <c r="CR90" i="1"/>
  <c r="CE90" i="1"/>
  <c r="DH93" i="1"/>
  <c r="DI93" i="1" s="1"/>
  <c r="CA93" i="1"/>
  <c r="DE93" i="1"/>
  <c r="DF93" i="1" s="1"/>
  <c r="DN93" i="1" s="1"/>
  <c r="BZ93" i="1"/>
  <c r="DX93" i="1" s="1"/>
  <c r="DC93" i="1"/>
  <c r="DK93" i="1" s="1"/>
  <c r="DW93" i="1"/>
  <c r="EC93" i="1" s="1"/>
  <c r="DB93" i="1"/>
  <c r="BX93" i="1"/>
  <c r="DS93" i="1"/>
  <c r="DR93" i="1"/>
  <c r="DQ93" i="1"/>
  <c r="S93" i="1"/>
  <c r="R93" i="1" s="1" a="1"/>
  <c r="R93" i="1" s="1"/>
  <c r="AM95" i="1" a="1"/>
  <c r="AM95" i="1" s="1"/>
  <c r="AY95" i="1"/>
  <c r="BD95" i="1" s="1"/>
  <c r="AL95" i="1"/>
  <c r="AG97" i="1"/>
  <c r="Z97" i="1"/>
  <c r="U99" i="1"/>
  <c r="Q99" i="1"/>
  <c r="P99" i="1"/>
  <c r="CU99" i="1"/>
  <c r="V99" i="1"/>
  <c r="AR99" i="1" s="1"/>
  <c r="AS99" i="1" s="1"/>
  <c r="CE61" i="1"/>
  <c r="S64" i="1"/>
  <c r="R64" i="1" s="1" a="1"/>
  <c r="R64" i="1" s="1"/>
  <c r="U67" i="1"/>
  <c r="V70" i="1"/>
  <c r="AR70" i="1" s="1"/>
  <c r="AS70" i="1" s="1"/>
  <c r="DU70" i="1"/>
  <c r="Q74" i="1"/>
  <c r="BS76" i="1"/>
  <c r="DZ76" i="1" s="1"/>
  <c r="BX77" i="1"/>
  <c r="P78" i="1"/>
  <c r="AE80" i="1"/>
  <c r="AA80" i="1"/>
  <c r="CA81" i="1"/>
  <c r="AG87" i="1"/>
  <c r="S89" i="1"/>
  <c r="R89" i="1" s="1" a="1"/>
  <c r="R89" i="1" s="1"/>
  <c r="DH89" i="1"/>
  <c r="DI89" i="1" s="1"/>
  <c r="DE89" i="1"/>
  <c r="DF89" i="1" s="1"/>
  <c r="DN89" i="1" s="1"/>
  <c r="BZ89" i="1"/>
  <c r="DX89" i="1" s="1"/>
  <c r="DW89" i="1"/>
  <c r="EC89" i="1" s="1"/>
  <c r="DB89" i="1"/>
  <c r="BX89" i="1"/>
  <c r="DU89" i="1"/>
  <c r="DS89" i="1"/>
  <c r="DR89" i="1"/>
  <c r="DQ89" i="1"/>
  <c r="DC89" i="1"/>
  <c r="DK89" i="1" s="1"/>
  <c r="Z98" i="1"/>
  <c r="AG98" i="1"/>
  <c r="DU56" i="1"/>
  <c r="DW70" i="1"/>
  <c r="EC70" i="1" s="1"/>
  <c r="BX72" i="1"/>
  <c r="S73" i="1"/>
  <c r="R73" i="1" s="1" a="1"/>
  <c r="R73" i="1" s="1"/>
  <c r="DU73" i="1"/>
  <c r="DS73" i="1"/>
  <c r="BG78" i="1"/>
  <c r="BL78" i="1" s="1"/>
  <c r="BE78" i="1"/>
  <c r="AL79" i="1"/>
  <c r="AY79" i="1"/>
  <c r="BD79" i="1" s="1"/>
  <c r="Q80" i="1"/>
  <c r="CU80" i="1"/>
  <c r="U80" i="1"/>
  <c r="DB80" i="1"/>
  <c r="S86" i="1"/>
  <c r="R86" i="1" s="1" a="1"/>
  <c r="R86" i="1" s="1"/>
  <c r="DC86" i="1"/>
  <c r="DK86" i="1" s="1"/>
  <c r="DU86" i="1"/>
  <c r="DS86" i="1"/>
  <c r="DR86" i="1"/>
  <c r="DQ86" i="1"/>
  <c r="CA86" i="1"/>
  <c r="AM88" i="1" a="1"/>
  <c r="AM88" i="1" s="1"/>
  <c r="AL88" i="1"/>
  <c r="BS93" i="1"/>
  <c r="DZ93" i="1" s="1"/>
  <c r="BR93" i="1"/>
  <c r="AG94" i="1"/>
  <c r="Z94" i="1"/>
  <c r="AY98" i="1"/>
  <c r="BD98" i="1" s="1"/>
  <c r="AM98" i="1" a="1"/>
  <c r="AM98" i="1" s="1"/>
  <c r="AL98" i="1"/>
  <c r="Q106" i="1"/>
  <c r="P106" i="1"/>
  <c r="CU106" i="1"/>
  <c r="V106" i="1"/>
  <c r="AR106" i="1" s="1"/>
  <c r="AS106" i="1" s="1"/>
  <c r="U106" i="1"/>
  <c r="BX56" i="1"/>
  <c r="DB56" i="1"/>
  <c r="DW56" i="1"/>
  <c r="EC56" i="1" s="1"/>
  <c r="DQ57" i="1"/>
  <c r="CU60" i="1"/>
  <c r="V64" i="1"/>
  <c r="AR64" i="1" s="1"/>
  <c r="AS64" i="1" s="1"/>
  <c r="S72" i="1"/>
  <c r="R72" i="1" s="1" a="1"/>
  <c r="R72" i="1" s="1"/>
  <c r="AL73" i="1"/>
  <c r="DT76" i="1"/>
  <c r="BS77" i="1"/>
  <c r="DZ77" i="1" s="1"/>
  <c r="BR77" i="1"/>
  <c r="DW77" i="1"/>
  <c r="EC77" i="1" s="1"/>
  <c r="V78" i="1"/>
  <c r="AR78" i="1" s="1"/>
  <c r="AS78" i="1" s="1"/>
  <c r="BF78" i="1"/>
  <c r="V79" i="1"/>
  <c r="AR79" i="1" s="1"/>
  <c r="AS79" i="1" s="1"/>
  <c r="P79" i="1"/>
  <c r="CU79" i="1"/>
  <c r="AM79" i="1" a="1"/>
  <c r="AM79" i="1" s="1"/>
  <c r="CA79" i="1"/>
  <c r="P80" i="1"/>
  <c r="DC80" i="1"/>
  <c r="DK80" i="1" s="1"/>
  <c r="AM85" i="1" a="1"/>
  <c r="AM85" i="1" s="1"/>
  <c r="AL85" i="1"/>
  <c r="AY85" i="1"/>
  <c r="BD85" i="1" s="1"/>
  <c r="AM87" i="1" a="1"/>
  <c r="AM87" i="1" s="1"/>
  <c r="AG90" i="1"/>
  <c r="AU98" i="1"/>
  <c r="AW98" i="1"/>
  <c r="AT98" i="1"/>
  <c r="BS99" i="1"/>
  <c r="DZ99" i="1" s="1"/>
  <c r="BR99" i="1"/>
  <c r="V102" i="1"/>
  <c r="AR102" i="1" s="1"/>
  <c r="AS102" i="1" s="1"/>
  <c r="U102" i="1"/>
  <c r="Q102" i="1"/>
  <c r="CU102" i="1"/>
  <c r="P102" i="1"/>
  <c r="BR103" i="1"/>
  <c r="DT103" i="1" s="1"/>
  <c r="BS103" i="1"/>
  <c r="DZ103" i="1" s="1"/>
  <c r="DC56" i="1"/>
  <c r="DK56" i="1" s="1"/>
  <c r="CU57" i="1"/>
  <c r="DR57" i="1"/>
  <c r="CR67" i="1"/>
  <c r="BR70" i="1"/>
  <c r="CA72" i="1"/>
  <c r="AM73" i="1" a="1"/>
  <c r="AM73" i="1" s="1"/>
  <c r="CU73" i="1"/>
  <c r="U74" i="1"/>
  <c r="CU78" i="1"/>
  <c r="S80" i="1"/>
  <c r="R80" i="1" s="1" a="1"/>
  <c r="R80" i="1" s="1"/>
  <c r="V84" i="1"/>
  <c r="AR84" i="1" s="1"/>
  <c r="AS84" i="1" s="1"/>
  <c r="U84" i="1"/>
  <c r="Q84" i="1"/>
  <c r="AM90" i="1" a="1"/>
  <c r="AM90" i="1" s="1"/>
  <c r="AL90" i="1"/>
  <c r="AY91" i="1"/>
  <c r="BD91" i="1" s="1"/>
  <c r="AM91" i="1" a="1"/>
  <c r="AM91" i="1" s="1"/>
  <c r="AL91" i="1"/>
  <c r="AG92" i="1"/>
  <c r="Z92" i="1"/>
  <c r="AY94" i="1"/>
  <c r="BD94" i="1" s="1"/>
  <c r="AM94" i="1" a="1"/>
  <c r="AM94" i="1" s="1"/>
  <c r="AL94" i="1"/>
  <c r="DO95" i="1" a="1"/>
  <c r="DO95" i="1" s="1"/>
  <c r="DY95" i="1" s="1"/>
  <c r="BE97" i="1"/>
  <c r="BG97" i="1"/>
  <c r="BL97" i="1" s="1"/>
  <c r="BF97" i="1"/>
  <c r="BF105" i="1"/>
  <c r="BE105" i="1"/>
  <c r="BG105" i="1"/>
  <c r="BL105" i="1" s="1"/>
  <c r="BZ56" i="1"/>
  <c r="DX56" i="1" s="1"/>
  <c r="DE56" i="1"/>
  <c r="DF56" i="1" s="1"/>
  <c r="DN56" i="1" s="1"/>
  <c r="DS57" i="1"/>
  <c r="AY60" i="1"/>
  <c r="BD60" i="1" s="1"/>
  <c r="BR67" i="1"/>
  <c r="DQ67" i="1"/>
  <c r="DS72" i="1"/>
  <c r="DB73" i="1"/>
  <c r="CU75" i="1"/>
  <c r="Q75" i="1"/>
  <c r="EB77" i="1"/>
  <c r="DB78" i="1"/>
  <c r="DE79" i="1"/>
  <c r="DF79" i="1" s="1"/>
  <c r="DN79" i="1" s="1"/>
  <c r="BZ79" i="1"/>
  <c r="DX79" i="1" s="1"/>
  <c r="DC79" i="1"/>
  <c r="DK79" i="1" s="1"/>
  <c r="DW79" i="1"/>
  <c r="EC79" i="1" s="1"/>
  <c r="DB79" i="1"/>
  <c r="BX79" i="1"/>
  <c r="DU79" i="1"/>
  <c r="DR79" i="1"/>
  <c r="V80" i="1"/>
  <c r="AR80" i="1" s="1"/>
  <c r="AS80" i="1" s="1"/>
  <c r="P87" i="1"/>
  <c r="CU87" i="1"/>
  <c r="V87" i="1"/>
  <c r="AR87" i="1" s="1"/>
  <c r="AS87" i="1" s="1"/>
  <c r="U87" i="1"/>
  <c r="CU88" i="1"/>
  <c r="U88" i="1"/>
  <c r="Q88" i="1"/>
  <c r="P88" i="1"/>
  <c r="AM93" i="1" a="1"/>
  <c r="AM93" i="1" s="1"/>
  <c r="AL93" i="1"/>
  <c r="AY93" i="1"/>
  <c r="BD93" i="1" s="1"/>
  <c r="AO97" i="1"/>
  <c r="CA56" i="1"/>
  <c r="CR61" i="1"/>
  <c r="DQ64" i="1"/>
  <c r="CU67" i="1"/>
  <c r="DR67" i="1"/>
  <c r="DB70" i="1"/>
  <c r="Q71" i="1"/>
  <c r="DC73" i="1"/>
  <c r="DK73" i="1" s="1"/>
  <c r="P75" i="1"/>
  <c r="AY76" i="1"/>
  <c r="BD76" i="1" s="1"/>
  <c r="AG80" i="1"/>
  <c r="AT82" i="1"/>
  <c r="AW82" i="1"/>
  <c r="BS82" i="1"/>
  <c r="DZ82" i="1" s="1"/>
  <c r="DC84" i="1"/>
  <c r="DK84" i="1" s="1"/>
  <c r="DW84" i="1"/>
  <c r="EC84" i="1" s="1"/>
  <c r="DB84" i="1"/>
  <c r="BX84" i="1"/>
  <c r="DU84" i="1"/>
  <c r="S84" i="1"/>
  <c r="R84" i="1" s="1" a="1"/>
  <c r="R84" i="1" s="1"/>
  <c r="CA84" i="1"/>
  <c r="AG93" i="1"/>
  <c r="Z93" i="1"/>
  <c r="AT125" i="1"/>
  <c r="AW125" i="1"/>
  <c r="AU125" i="1"/>
  <c r="DH56" i="1"/>
  <c r="DI56" i="1" s="1"/>
  <c r="DU57" i="1"/>
  <c r="DQ61" i="1"/>
  <c r="CU64" i="1"/>
  <c r="DR64" i="1"/>
  <c r="DS67" i="1"/>
  <c r="DC70" i="1"/>
  <c r="DK70" i="1" s="1"/>
  <c r="DE73" i="1"/>
  <c r="DF73" i="1" s="1"/>
  <c r="DN73" i="1" s="1"/>
  <c r="AY75" i="1"/>
  <c r="BD75" i="1" s="1"/>
  <c r="AA82" i="1"/>
  <c r="DS88" i="1"/>
  <c r="DR88" i="1"/>
  <c r="DQ88" i="1"/>
  <c r="DH88" i="1"/>
  <c r="DI88" i="1" s="1"/>
  <c r="CA88" i="1"/>
  <c r="DE88" i="1"/>
  <c r="DF88" i="1" s="1"/>
  <c r="DN88" i="1" s="1"/>
  <c r="BZ88" i="1"/>
  <c r="DX88" i="1" s="1"/>
  <c r="DC88" i="1"/>
  <c r="DK88" i="1" s="1"/>
  <c r="DW88" i="1"/>
  <c r="EC88" i="1" s="1"/>
  <c r="DB88" i="1"/>
  <c r="BX88" i="1"/>
  <c r="DU88" i="1"/>
  <c r="AY88" i="1"/>
  <c r="BD88" i="1" s="1"/>
  <c r="V89" i="1"/>
  <c r="AR89" i="1" s="1"/>
  <c r="AS89" i="1" s="1"/>
  <c r="U89" i="1"/>
  <c r="P89" i="1"/>
  <c r="CU89" i="1"/>
  <c r="AE91" i="1"/>
  <c r="AA91" i="1"/>
  <c r="DR98" i="1"/>
  <c r="DH98" i="1"/>
  <c r="DI98" i="1" s="1"/>
  <c r="DE98" i="1"/>
  <c r="DF98" i="1" s="1"/>
  <c r="DN98" i="1" s="1"/>
  <c r="BX98" i="1"/>
  <c r="DC98" i="1"/>
  <c r="DK98" i="1" s="1"/>
  <c r="DB98" i="1"/>
  <c r="DW98" i="1"/>
  <c r="EC98" i="1" s="1"/>
  <c r="DU98" i="1"/>
  <c r="S98" i="1"/>
  <c r="R98" i="1" s="1" a="1"/>
  <c r="R98" i="1" s="1"/>
  <c r="DS98" i="1"/>
  <c r="DQ98" i="1"/>
  <c r="CA98" i="1"/>
  <c r="BZ98" i="1"/>
  <c r="DX98" i="1" s="1"/>
  <c r="AG103" i="1"/>
  <c r="Z103" i="1"/>
  <c r="ED110" i="1"/>
  <c r="EA110" i="1"/>
  <c r="DS64" i="1"/>
  <c r="DE70" i="1"/>
  <c r="DF70" i="1" s="1"/>
  <c r="DN70" i="1" s="1"/>
  <c r="Q77" i="1"/>
  <c r="P77" i="1"/>
  <c r="CU77" i="1"/>
  <c r="DH80" i="1"/>
  <c r="DI80" i="1" s="1"/>
  <c r="CA80" i="1"/>
  <c r="DS80" i="1"/>
  <c r="DR80" i="1"/>
  <c r="DQ80" i="1"/>
  <c r="DU80" i="1"/>
  <c r="EB83" i="1"/>
  <c r="BT83" i="1"/>
  <c r="BS85" i="1"/>
  <c r="DZ85" i="1" s="1"/>
  <c r="BR85" i="1"/>
  <c r="BS89" i="1"/>
  <c r="DZ89" i="1" s="1"/>
  <c r="BR89" i="1"/>
  <c r="S56" i="1"/>
  <c r="R56" i="1" s="1" a="1"/>
  <c r="R56" i="1" s="1"/>
  <c r="P60" i="1"/>
  <c r="DS61" i="1"/>
  <c r="DU67" i="1"/>
  <c r="BX70" i="1"/>
  <c r="P73" i="1"/>
  <c r="BX73" i="1"/>
  <c r="DH73" i="1"/>
  <c r="DI73" i="1" s="1"/>
  <c r="P74" i="1"/>
  <c r="V74" i="1"/>
  <c r="AR74" i="1" s="1"/>
  <c r="AS74" i="1" s="1"/>
  <c r="BX80" i="1"/>
  <c r="DW80" i="1"/>
  <c r="EC80" i="1" s="1"/>
  <c r="Z85" i="1"/>
  <c r="AG85" i="1"/>
  <c r="DB86" i="1"/>
  <c r="Q90" i="1"/>
  <c r="P90" i="1"/>
  <c r="V90" i="1"/>
  <c r="AR90" i="1" s="1"/>
  <c r="AS90" i="1" s="1"/>
  <c r="U90" i="1"/>
  <c r="BG90" i="1"/>
  <c r="BL90" i="1" s="1"/>
  <c r="BF90" i="1"/>
  <c r="BE90" i="1"/>
  <c r="V92" i="1"/>
  <c r="AR92" i="1" s="1"/>
  <c r="AS92" i="1" s="1"/>
  <c r="U92" i="1"/>
  <c r="Q92" i="1"/>
  <c r="P92" i="1"/>
  <c r="CU92" i="1"/>
  <c r="Z95" i="1"/>
  <c r="AG95" i="1"/>
  <c r="AY96" i="1"/>
  <c r="BD96" i="1" s="1"/>
  <c r="AM96" i="1" a="1"/>
  <c r="AM96" i="1" s="1"/>
  <c r="AL96" i="1"/>
  <c r="EK102" i="1"/>
  <c r="EI102" i="1"/>
  <c r="DU64" i="1"/>
  <c r="DR72" i="1"/>
  <c r="DQ72" i="1"/>
  <c r="DH72" i="1"/>
  <c r="DI72" i="1" s="1"/>
  <c r="DE72" i="1"/>
  <c r="DF72" i="1" s="1"/>
  <c r="DN72" i="1" s="1"/>
  <c r="BZ72" i="1"/>
  <c r="DX72" i="1" s="1"/>
  <c r="DU72" i="1"/>
  <c r="AL74" i="1"/>
  <c r="BR78" i="1"/>
  <c r="DL81" i="1"/>
  <c r="AN81" i="1" s="1" a="1"/>
  <c r="AN81" i="1" s="1"/>
  <c r="AP81" i="1" s="1"/>
  <c r="BN81" i="1" s="1"/>
  <c r="EB81" i="1"/>
  <c r="AG83" i="1"/>
  <c r="Z83" i="1"/>
  <c r="AM84" i="1" a="1"/>
  <c r="AM84" i="1" s="1"/>
  <c r="AY84" i="1"/>
  <c r="BD84" i="1" s="1"/>
  <c r="CU94" i="1"/>
  <c r="V94" i="1"/>
  <c r="AR94" i="1" s="1"/>
  <c r="AS94" i="1" s="1"/>
  <c r="U94" i="1"/>
  <c r="Q94" i="1"/>
  <c r="P94" i="1"/>
  <c r="AW112" i="1"/>
  <c r="AU112" i="1"/>
  <c r="AT112" i="1"/>
  <c r="Q57" i="1"/>
  <c r="DU61" i="1"/>
  <c r="BX64" i="1"/>
  <c r="DB64" i="1"/>
  <c r="DW64" i="1"/>
  <c r="EC64" i="1" s="1"/>
  <c r="Z65" i="1"/>
  <c r="BY67" i="1"/>
  <c r="EE67" i="1" s="1"/>
  <c r="DC67" i="1"/>
  <c r="DK67" i="1" s="1"/>
  <c r="P70" i="1"/>
  <c r="BZ70" i="1"/>
  <c r="DX70" i="1" s="1"/>
  <c r="Z71" i="1"/>
  <c r="BF71" i="1"/>
  <c r="BZ73" i="1"/>
  <c r="DX73" i="1" s="1"/>
  <c r="AM74" i="1" a="1"/>
  <c r="AM74" i="1" s="1"/>
  <c r="V77" i="1"/>
  <c r="AR77" i="1" s="1"/>
  <c r="AS77" i="1" s="1"/>
  <c r="DU78" i="1"/>
  <c r="DS78" i="1"/>
  <c r="S78" i="1"/>
  <c r="R78" i="1" s="1" a="1"/>
  <c r="R78" i="1" s="1"/>
  <c r="DH78" i="1"/>
  <c r="DI78" i="1" s="1"/>
  <c r="CA78" i="1"/>
  <c r="DC78" i="1"/>
  <c r="DK78" i="1" s="1"/>
  <c r="DR78" i="1"/>
  <c r="BZ80" i="1"/>
  <c r="DX80" i="1" s="1"/>
  <c r="BS83" i="1"/>
  <c r="DZ83" i="1" s="1"/>
  <c r="BR83" i="1"/>
  <c r="DL83" i="1"/>
  <c r="AN83" i="1" s="1" a="1"/>
  <c r="AN83" i="1" s="1"/>
  <c r="AP83" i="1" s="1"/>
  <c r="BN83" i="1" s="1"/>
  <c r="DR85" i="1"/>
  <c r="DQ85" i="1"/>
  <c r="DH85" i="1"/>
  <c r="DI85" i="1" s="1"/>
  <c r="CA85" i="1"/>
  <c r="DE85" i="1"/>
  <c r="DF85" i="1" s="1"/>
  <c r="DN85" i="1" s="1"/>
  <c r="BZ85" i="1"/>
  <c r="DX85" i="1" s="1"/>
  <c r="DC85" i="1"/>
  <c r="DK85" i="1" s="1"/>
  <c r="DW85" i="1"/>
  <c r="EC85" i="1" s="1"/>
  <c r="DB85" i="1"/>
  <c r="BX85" i="1"/>
  <c r="AL87" i="1"/>
  <c r="AG89" i="1"/>
  <c r="Z89" i="1"/>
  <c r="CS95" i="1"/>
  <c r="CX95" i="1"/>
  <c r="CZ95" i="1" s="1"/>
  <c r="V107" i="1"/>
  <c r="AR107" i="1" s="1"/>
  <c r="AS107" i="1" s="1"/>
  <c r="U107" i="1"/>
  <c r="Q107" i="1"/>
  <c r="P107" i="1"/>
  <c r="CU107" i="1"/>
  <c r="DB61" i="1"/>
  <c r="DW61" i="1"/>
  <c r="EC61" i="1" s="1"/>
  <c r="DC64" i="1"/>
  <c r="DK64" i="1" s="1"/>
  <c r="P67" i="1"/>
  <c r="BZ67" i="1"/>
  <c r="DX67" i="1" s="1"/>
  <c r="DE67" i="1"/>
  <c r="DF67" i="1" s="1"/>
  <c r="DN67" i="1" s="1"/>
  <c r="Q70" i="1"/>
  <c r="CA70" i="1"/>
  <c r="BG71" i="1"/>
  <c r="BL71" i="1" s="1"/>
  <c r="CA73" i="1"/>
  <c r="BX78" i="1"/>
  <c r="DW78" i="1"/>
  <c r="EC78" i="1" s="1"/>
  <c r="DH86" i="1"/>
  <c r="DI86" i="1" s="1"/>
  <c r="BS92" i="1"/>
  <c r="DZ92" i="1" s="1"/>
  <c r="BR92" i="1"/>
  <c r="DU94" i="1"/>
  <c r="DS94" i="1"/>
  <c r="DR94" i="1"/>
  <c r="DQ94" i="1"/>
  <c r="S94" i="1"/>
  <c r="R94" i="1" s="1" a="1"/>
  <c r="R94" i="1" s="1"/>
  <c r="DH94" i="1"/>
  <c r="DI94" i="1" s="1"/>
  <c r="CA94" i="1"/>
  <c r="DE94" i="1"/>
  <c r="DF94" i="1" s="1"/>
  <c r="DN94" i="1" s="1"/>
  <c r="BZ94" i="1"/>
  <c r="DX94" i="1" s="1"/>
  <c r="DC94" i="1"/>
  <c r="DK94" i="1" s="1"/>
  <c r="DW94" i="1"/>
  <c r="EC94" i="1" s="1"/>
  <c r="DB94" i="1"/>
  <c r="BX94" i="1"/>
  <c r="CU96" i="1"/>
  <c r="V96" i="1"/>
  <c r="AR96" i="1" s="1"/>
  <c r="AS96" i="1" s="1"/>
  <c r="U96" i="1"/>
  <c r="Q96" i="1"/>
  <c r="P96" i="1"/>
  <c r="BR59" i="1"/>
  <c r="DC61" i="1"/>
  <c r="DK61" i="1" s="1"/>
  <c r="P64" i="1"/>
  <c r="BZ64" i="1"/>
  <c r="DX64" i="1" s="1"/>
  <c r="DE64" i="1"/>
  <c r="DF64" i="1" s="1"/>
  <c r="DN64" i="1" s="1"/>
  <c r="CA67" i="1"/>
  <c r="DB72" i="1"/>
  <c r="V73" i="1"/>
  <c r="AR73" i="1" s="1"/>
  <c r="AS73" i="1" s="1"/>
  <c r="DQ73" i="1"/>
  <c r="CU76" i="1"/>
  <c r="AG77" i="1"/>
  <c r="BZ78" i="1"/>
  <c r="DX78" i="1" s="1"/>
  <c r="DH79" i="1"/>
  <c r="DI79" i="1" s="1"/>
  <c r="BR81" i="1"/>
  <c r="S83" i="1"/>
  <c r="R83" i="1" s="1" a="1"/>
  <c r="R83" i="1" s="1"/>
  <c r="DH83" i="1"/>
  <c r="DI83" i="1" s="1"/>
  <c r="CC83" i="1"/>
  <c r="DS83" i="1"/>
  <c r="DR83" i="1"/>
  <c r="DQ83" i="1"/>
  <c r="DU83" i="1"/>
  <c r="CU84" i="1"/>
  <c r="CU85" i="1"/>
  <c r="Q85" i="1"/>
  <c r="P85" i="1"/>
  <c r="Q87" i="1"/>
  <c r="BR87" i="1"/>
  <c r="S88" i="1"/>
  <c r="R88" i="1" s="1" a="1"/>
  <c r="R88" i="1" s="1"/>
  <c r="BS88" i="1"/>
  <c r="DZ88" i="1" s="1"/>
  <c r="BR88" i="1"/>
  <c r="AL89" i="1"/>
  <c r="AY89" i="1"/>
  <c r="BD89" i="1" s="1"/>
  <c r="BS90" i="1"/>
  <c r="DZ90" i="1" s="1"/>
  <c r="BS94" i="1"/>
  <c r="DZ94" i="1" s="1"/>
  <c r="BR94" i="1"/>
  <c r="BR56" i="1"/>
  <c r="DQ56" i="1"/>
  <c r="U60" i="1"/>
  <c r="BZ61" i="1"/>
  <c r="DX61" i="1" s="1"/>
  <c r="DE61" i="1"/>
  <c r="DF61" i="1" s="1"/>
  <c r="DN61" i="1" s="1"/>
  <c r="CA64" i="1"/>
  <c r="CC67" i="1"/>
  <c r="BS72" i="1"/>
  <c r="DZ72" i="1" s="1"/>
  <c r="BR72" i="1"/>
  <c r="DC72" i="1"/>
  <c r="DK72" i="1" s="1"/>
  <c r="DR73" i="1"/>
  <c r="AG76" i="1"/>
  <c r="Z76" i="1"/>
  <c r="BT77" i="1"/>
  <c r="AY81" i="1"/>
  <c r="BD81" i="1" s="1"/>
  <c r="AL81" i="1"/>
  <c r="DQ81" i="1"/>
  <c r="AM82" i="1" a="1"/>
  <c r="AM82" i="1" s="1"/>
  <c r="AL82" i="1"/>
  <c r="CE83" i="1"/>
  <c r="CR83" i="1"/>
  <c r="CU91" i="1"/>
  <c r="V91" i="1"/>
  <c r="AR91" i="1" s="1"/>
  <c r="AS91" i="1" s="1"/>
  <c r="U91" i="1"/>
  <c r="Q91" i="1"/>
  <c r="P91" i="1"/>
  <c r="BS91" i="1"/>
  <c r="DZ91" i="1" s="1"/>
  <c r="BR91" i="1"/>
  <c r="EK92" i="1"/>
  <c r="EI92" i="1"/>
  <c r="AT95" i="1"/>
  <c r="AW95" i="1"/>
  <c r="AU95" i="1"/>
  <c r="BR107" i="1"/>
  <c r="BS107" i="1"/>
  <c r="DZ107" i="1" s="1"/>
  <c r="S70" i="1"/>
  <c r="R70" i="1" s="1" a="1"/>
  <c r="R70" i="1" s="1"/>
  <c r="DQ70" i="1"/>
  <c r="DW73" i="1"/>
  <c r="EC73" i="1" s="1"/>
  <c r="BT81" i="1"/>
  <c r="BG82" i="1"/>
  <c r="BL82" i="1" s="1"/>
  <c r="BF82" i="1"/>
  <c r="BE82" i="1"/>
  <c r="EK83" i="1"/>
  <c r="EI83" i="1"/>
  <c r="AY86" i="1"/>
  <c r="BD86" i="1" s="1"/>
  <c r="DW86" i="1"/>
  <c r="EC86" i="1" s="1"/>
  <c r="AM92" i="1" a="1"/>
  <c r="AM92" i="1" s="1"/>
  <c r="AO92" i="1" s="1"/>
  <c r="AL92" i="1"/>
  <c r="AY92" i="1"/>
  <c r="BD92" i="1" s="1"/>
  <c r="BS96" i="1"/>
  <c r="DZ96" i="1" s="1"/>
  <c r="BR96" i="1"/>
  <c r="BE101" i="1"/>
  <c r="BG101" i="1"/>
  <c r="BL101" i="1" s="1"/>
  <c r="BF101" i="1"/>
  <c r="AY102" i="1"/>
  <c r="BD102" i="1" s="1"/>
  <c r="AE105" i="1"/>
  <c r="AA105" i="1"/>
  <c r="BT107" i="1"/>
  <c r="DL107" i="1"/>
  <c r="AN107" i="1" s="1" a="1"/>
  <c r="AN107" i="1" s="1"/>
  <c r="EB107" i="1"/>
  <c r="AM109" i="1" a="1"/>
  <c r="AM109" i="1" s="1"/>
  <c r="AY109" i="1"/>
  <c r="BD109" i="1" s="1"/>
  <c r="Q119" i="1"/>
  <c r="P119" i="1"/>
  <c r="CU119" i="1"/>
  <c r="V119" i="1"/>
  <c r="AR119" i="1" s="1"/>
  <c r="AS119" i="1" s="1"/>
  <c r="U119" i="1"/>
  <c r="AY120" i="1"/>
  <c r="BD120" i="1" s="1"/>
  <c r="AM120" i="1" a="1"/>
  <c r="AM120" i="1" s="1"/>
  <c r="AL120" i="1"/>
  <c r="BS121" i="1"/>
  <c r="DZ121" i="1" s="1"/>
  <c r="BR121" i="1"/>
  <c r="AY136" i="1"/>
  <c r="BD136" i="1" s="1"/>
  <c r="AM136" i="1" a="1"/>
  <c r="AM136" i="1" s="1"/>
  <c r="AL136" i="1"/>
  <c r="DQ76" i="1"/>
  <c r="DS82" i="1"/>
  <c r="DQ92" i="1"/>
  <c r="V97" i="1"/>
  <c r="AR97" i="1" s="1"/>
  <c r="AS97" i="1" s="1"/>
  <c r="BT97" i="1"/>
  <c r="DT97" i="1" s="1"/>
  <c r="DW97" i="1"/>
  <c r="EC97" i="1" s="1"/>
  <c r="DR99" i="1"/>
  <c r="AM103" i="1" a="1"/>
  <c r="AM103" i="1" s="1"/>
  <c r="AO103" i="1" s="1"/>
  <c r="AL103" i="1"/>
  <c r="AY103" i="1"/>
  <c r="BD103" i="1" s="1"/>
  <c r="DQ104" i="1"/>
  <c r="BS106" i="1"/>
  <c r="DZ106" i="1" s="1"/>
  <c r="BR106" i="1"/>
  <c r="DL111" i="1"/>
  <c r="AN111" i="1" s="1" a="1"/>
  <c r="AN111" i="1" s="1"/>
  <c r="EB111" i="1"/>
  <c r="AG112" i="1"/>
  <c r="Z112" i="1"/>
  <c r="AM114" i="1" a="1"/>
  <c r="AM114" i="1" s="1"/>
  <c r="AL114" i="1"/>
  <c r="DS117" i="1"/>
  <c r="DR117" i="1"/>
  <c r="DQ117" i="1"/>
  <c r="S117" i="1"/>
  <c r="R117" i="1" s="1" a="1"/>
  <c r="R117" i="1" s="1"/>
  <c r="DH117" i="1"/>
  <c r="DI117" i="1" s="1"/>
  <c r="CA117" i="1"/>
  <c r="DE117" i="1"/>
  <c r="DF117" i="1" s="1"/>
  <c r="DN117" i="1" s="1"/>
  <c r="BZ117" i="1"/>
  <c r="DX117" i="1" s="1"/>
  <c r="DC117" i="1"/>
  <c r="DK117" i="1" s="1"/>
  <c r="DW117" i="1"/>
  <c r="EC117" i="1" s="1"/>
  <c r="DB117" i="1"/>
  <c r="BX117" i="1"/>
  <c r="AG118" i="1"/>
  <c r="Z118" i="1"/>
  <c r="AM123" i="1" a="1"/>
  <c r="AM123" i="1" s="1"/>
  <c r="AO123" i="1" s="1"/>
  <c r="AL123" i="1"/>
  <c r="AY123" i="1"/>
  <c r="BD123" i="1" s="1"/>
  <c r="EB123" i="1"/>
  <c r="BT123" i="1"/>
  <c r="DL123" i="1"/>
  <c r="AN123" i="1" s="1" a="1"/>
  <c r="AN123" i="1" s="1"/>
  <c r="BR125" i="1"/>
  <c r="DT125" i="1" s="1"/>
  <c r="BS125" i="1"/>
  <c r="DZ125" i="1" s="1"/>
  <c r="EK133" i="1"/>
  <c r="EI133" i="1"/>
  <c r="DQ135" i="1"/>
  <c r="CA135" i="1"/>
  <c r="DE135" i="1"/>
  <c r="DF135" i="1" s="1"/>
  <c r="DN135" i="1" s="1"/>
  <c r="BZ135" i="1"/>
  <c r="DX135" i="1" s="1"/>
  <c r="DC135" i="1"/>
  <c r="DK135" i="1" s="1"/>
  <c r="DW135" i="1"/>
  <c r="EC135" i="1" s="1"/>
  <c r="DB135" i="1"/>
  <c r="BX135" i="1"/>
  <c r="DR135" i="1"/>
  <c r="S135" i="1"/>
  <c r="R135" i="1" s="1" a="1"/>
  <c r="R135" i="1" s="1"/>
  <c r="DS135" i="1"/>
  <c r="DU135" i="1"/>
  <c r="DH135" i="1"/>
  <c r="DI135" i="1" s="1"/>
  <c r="S90" i="1"/>
  <c r="R90" i="1" s="1" a="1"/>
  <c r="R90" i="1" s="1"/>
  <c r="U93" i="1"/>
  <c r="CC95" i="1"/>
  <c r="EE95" i="1"/>
  <c r="DQ96" i="1"/>
  <c r="AL100" i="1"/>
  <c r="AY100" i="1"/>
  <c r="BD100" i="1" s="1"/>
  <c r="Q103" i="1"/>
  <c r="P103" i="1"/>
  <c r="U103" i="1"/>
  <c r="BY103" i="1"/>
  <c r="CR103" i="1"/>
  <c r="DO103" i="1" s="1" a="1"/>
  <c r="DO103" i="1" s="1"/>
  <c r="DY103" i="1" s="1"/>
  <c r="AM105" i="1" a="1"/>
  <c r="AM105" i="1" s="1"/>
  <c r="DW107" i="1"/>
  <c r="EC107" i="1" s="1"/>
  <c r="DB107" i="1"/>
  <c r="BX107" i="1"/>
  <c r="DU107" i="1"/>
  <c r="DS107" i="1"/>
  <c r="DQ107" i="1"/>
  <c r="S107" i="1"/>
  <c r="R107" i="1" s="1" a="1"/>
  <c r="R107" i="1" s="1"/>
  <c r="CA107" i="1"/>
  <c r="DE107" i="1"/>
  <c r="DF107" i="1" s="1"/>
  <c r="DN107" i="1" s="1"/>
  <c r="BZ107" i="1"/>
  <c r="DX107" i="1" s="1"/>
  <c r="P109" i="1"/>
  <c r="S109" i="1"/>
  <c r="R109" i="1" s="1" a="1"/>
  <c r="R109" i="1" s="1"/>
  <c r="DH109" i="1"/>
  <c r="DI109" i="1" s="1"/>
  <c r="CA109" i="1"/>
  <c r="DC109" i="1"/>
  <c r="DK109" i="1" s="1"/>
  <c r="DW109" i="1"/>
  <c r="EC109" i="1" s="1"/>
  <c r="DB109" i="1"/>
  <c r="BX109" i="1"/>
  <c r="DS109" i="1"/>
  <c r="DR109" i="1"/>
  <c r="DQ109" i="1"/>
  <c r="Q112" i="1"/>
  <c r="AG115" i="1"/>
  <c r="Z115" i="1"/>
  <c r="BS117" i="1"/>
  <c r="DZ117" i="1" s="1"/>
  <c r="BR117" i="1"/>
  <c r="AA140" i="1"/>
  <c r="AE140" i="1"/>
  <c r="DU82" i="1"/>
  <c r="BT92" i="1"/>
  <c r="V93" i="1"/>
  <c r="AR93" i="1" s="1"/>
  <c r="AS93" i="1" s="1"/>
  <c r="CE95" i="1"/>
  <c r="DR96" i="1"/>
  <c r="DB97" i="1"/>
  <c r="AT100" i="1"/>
  <c r="AE101" i="1"/>
  <c r="AA101" i="1"/>
  <c r="DR107" i="1"/>
  <c r="BZ109" i="1"/>
  <c r="DX109" i="1" s="1"/>
  <c r="P113" i="1"/>
  <c r="CU113" i="1"/>
  <c r="V113" i="1"/>
  <c r="AR113" i="1" s="1"/>
  <c r="AS113" i="1" s="1"/>
  <c r="U113" i="1"/>
  <c r="BS119" i="1"/>
  <c r="DZ119" i="1" s="1"/>
  <c r="BR119" i="1"/>
  <c r="CC119" i="1"/>
  <c r="EE119" i="1"/>
  <c r="AL121" i="1"/>
  <c r="AY121" i="1"/>
  <c r="BD121" i="1" s="1"/>
  <c r="AM121" i="1" a="1"/>
  <c r="AM121" i="1" s="1"/>
  <c r="P122" i="1"/>
  <c r="V122" i="1"/>
  <c r="AR122" i="1" s="1"/>
  <c r="AS122" i="1" s="1"/>
  <c r="CU122" i="1"/>
  <c r="U122" i="1"/>
  <c r="BT128" i="1"/>
  <c r="DT128" i="1" s="1"/>
  <c r="EB128" i="1"/>
  <c r="DL128" i="1"/>
  <c r="AN128" i="1" s="1" a="1"/>
  <c r="AN128" i="1" s="1"/>
  <c r="BX82" i="1"/>
  <c r="DB82" i="1"/>
  <c r="DW82" i="1"/>
  <c r="EC82" i="1" s="1"/>
  <c r="CU86" i="1"/>
  <c r="DS96" i="1"/>
  <c r="BX97" i="1"/>
  <c r="DE97" i="1"/>
  <c r="DF97" i="1" s="1"/>
  <c r="DN97" i="1" s="1"/>
  <c r="AU100" i="1"/>
  <c r="AG101" i="1"/>
  <c r="AY110" i="1"/>
  <c r="BD110" i="1" s="1"/>
  <c r="AM110" i="1" a="1"/>
  <c r="AM110" i="1" s="1"/>
  <c r="AO110" i="1" s="1"/>
  <c r="AE114" i="1"/>
  <c r="AA114" i="1"/>
  <c r="BS116" i="1"/>
  <c r="DZ116" i="1" s="1"/>
  <c r="BR116" i="1"/>
  <c r="EK119" i="1"/>
  <c r="EI119" i="1"/>
  <c r="DU120" i="1"/>
  <c r="DS120" i="1"/>
  <c r="DR120" i="1"/>
  <c r="DQ120" i="1"/>
  <c r="S120" i="1"/>
  <c r="R120" i="1" s="1" a="1"/>
  <c r="R120" i="1" s="1"/>
  <c r="DH120" i="1"/>
  <c r="DI120" i="1" s="1"/>
  <c r="CA120" i="1"/>
  <c r="DE120" i="1"/>
  <c r="DF120" i="1" s="1"/>
  <c r="DN120" i="1" s="1"/>
  <c r="BZ120" i="1"/>
  <c r="DX120" i="1" s="1"/>
  <c r="DC120" i="1"/>
  <c r="DK120" i="1" s="1"/>
  <c r="AE121" i="1"/>
  <c r="AA121" i="1"/>
  <c r="AG123" i="1"/>
  <c r="Z123" i="1"/>
  <c r="AM125" i="1" a="1"/>
  <c r="AM125" i="1" s="1"/>
  <c r="AL125" i="1"/>
  <c r="AY125" i="1"/>
  <c r="BD125" i="1" s="1"/>
  <c r="AG128" i="1"/>
  <c r="Z128" i="1"/>
  <c r="ED132" i="1"/>
  <c r="EA132" i="1"/>
  <c r="DU76" i="1"/>
  <c r="BR80" i="1"/>
  <c r="DC82" i="1"/>
  <c r="DK82" i="1" s="1"/>
  <c r="DU92" i="1"/>
  <c r="EK95" i="1"/>
  <c r="DU96" i="1"/>
  <c r="BZ97" i="1"/>
  <c r="DX97" i="1" s="1"/>
  <c r="EB97" i="1"/>
  <c r="DS101" i="1"/>
  <c r="DR101" i="1"/>
  <c r="DQ101" i="1"/>
  <c r="DH101" i="1"/>
  <c r="DI101" i="1" s="1"/>
  <c r="DC101" i="1"/>
  <c r="DK101" i="1" s="1"/>
  <c r="DW101" i="1"/>
  <c r="EC101" i="1" s="1"/>
  <c r="DB101" i="1"/>
  <c r="BX101" i="1"/>
  <c r="DU101" i="1"/>
  <c r="CE103" i="1"/>
  <c r="AM112" i="1" a="1"/>
  <c r="AM112" i="1" s="1"/>
  <c r="AL112" i="1"/>
  <c r="AY112" i="1"/>
  <c r="BD112" i="1" s="1"/>
  <c r="DE113" i="1"/>
  <c r="DF113" i="1" s="1"/>
  <c r="DN113" i="1" s="1"/>
  <c r="BZ113" i="1"/>
  <c r="DX113" i="1" s="1"/>
  <c r="DC113" i="1"/>
  <c r="DK113" i="1" s="1"/>
  <c r="DW113" i="1"/>
  <c r="EC113" i="1" s="1"/>
  <c r="DB113" i="1"/>
  <c r="BX113" i="1"/>
  <c r="DU113" i="1"/>
  <c r="DS113" i="1"/>
  <c r="DR113" i="1"/>
  <c r="DQ113" i="1"/>
  <c r="S113" i="1"/>
  <c r="R113" i="1" s="1" a="1"/>
  <c r="R113" i="1" s="1"/>
  <c r="DH113" i="1"/>
  <c r="DI113" i="1" s="1"/>
  <c r="AY117" i="1"/>
  <c r="BD117" i="1" s="1"/>
  <c r="AM117" i="1" a="1"/>
  <c r="AM117" i="1" s="1"/>
  <c r="AL117" i="1"/>
  <c r="CE119" i="1"/>
  <c r="BS120" i="1"/>
  <c r="DZ120" i="1" s="1"/>
  <c r="BR120" i="1"/>
  <c r="DS122" i="1"/>
  <c r="CA122" i="1"/>
  <c r="DH122" i="1"/>
  <c r="DI122" i="1" s="1"/>
  <c r="BZ122" i="1"/>
  <c r="DX122" i="1" s="1"/>
  <c r="DE122" i="1"/>
  <c r="DF122" i="1" s="1"/>
  <c r="DN122" i="1" s="1"/>
  <c r="BX122" i="1"/>
  <c r="DC122" i="1"/>
  <c r="DK122" i="1" s="1"/>
  <c r="DB122" i="1"/>
  <c r="DW122" i="1"/>
  <c r="EC122" i="1" s="1"/>
  <c r="DU122" i="1"/>
  <c r="S122" i="1"/>
  <c r="R122" i="1" s="1" a="1"/>
  <c r="R122" i="1" s="1"/>
  <c r="DR122" i="1"/>
  <c r="Q124" i="1"/>
  <c r="U124" i="1"/>
  <c r="P124" i="1"/>
  <c r="CU124" i="1"/>
  <c r="V124" i="1"/>
  <c r="AR124" i="1" s="1"/>
  <c r="AS124" i="1" s="1"/>
  <c r="Z125" i="1"/>
  <c r="AG125" i="1"/>
  <c r="AM128" i="1" a="1"/>
  <c r="AM128" i="1" s="1"/>
  <c r="AO128" i="1" s="1"/>
  <c r="AY128" i="1"/>
  <c r="BD128" i="1" s="1"/>
  <c r="AL128" i="1"/>
  <c r="BX76" i="1"/>
  <c r="DB76" i="1"/>
  <c r="BZ82" i="1"/>
  <c r="DX82" i="1" s="1"/>
  <c r="DE82" i="1"/>
  <c r="DF82" i="1" s="1"/>
  <c r="DN82" i="1" s="1"/>
  <c r="BX92" i="1"/>
  <c r="DB92" i="1"/>
  <c r="DW96" i="1"/>
  <c r="EC96" i="1" s="1"/>
  <c r="CA97" i="1"/>
  <c r="DH97" i="1"/>
  <c r="DI97" i="1" s="1"/>
  <c r="P98" i="1"/>
  <c r="Z99" i="1"/>
  <c r="AL101" i="1"/>
  <c r="BZ101" i="1"/>
  <c r="DX101" i="1" s="1"/>
  <c r="BR104" i="1"/>
  <c r="V105" i="1"/>
  <c r="AR105" i="1" s="1"/>
  <c r="AS105" i="1" s="1"/>
  <c r="U105" i="1"/>
  <c r="P105" i="1"/>
  <c r="CU105" i="1"/>
  <c r="AE106" i="1"/>
  <c r="AA106" i="1"/>
  <c r="EK110" i="1"/>
  <c r="EI110" i="1"/>
  <c r="BS113" i="1"/>
  <c r="DZ113" i="1" s="1"/>
  <c r="BR113" i="1"/>
  <c r="AY114" i="1"/>
  <c r="BD114" i="1" s="1"/>
  <c r="ED114" i="1"/>
  <c r="EA114" i="1"/>
  <c r="AG117" i="1"/>
  <c r="Z117" i="1"/>
  <c r="BX120" i="1"/>
  <c r="U129" i="1"/>
  <c r="CU129" i="1"/>
  <c r="V129" i="1"/>
  <c r="AR129" i="1" s="1"/>
  <c r="AS129" i="1" s="1"/>
  <c r="Q129" i="1"/>
  <c r="P129" i="1"/>
  <c r="V132" i="1"/>
  <c r="AR132" i="1" s="1"/>
  <c r="AS132" i="1" s="1"/>
  <c r="P132" i="1"/>
  <c r="CU132" i="1"/>
  <c r="U132" i="1"/>
  <c r="Q132" i="1"/>
  <c r="CA82" i="1"/>
  <c r="DQ90" i="1"/>
  <c r="CU93" i="1"/>
  <c r="AM101" i="1" a="1"/>
  <c r="AM101" i="1" s="1"/>
  <c r="BS102" i="1"/>
  <c r="DZ102" i="1" s="1"/>
  <c r="BR102" i="1"/>
  <c r="DT102" i="1" s="1"/>
  <c r="EA103" i="1"/>
  <c r="BX104" i="1"/>
  <c r="V108" i="1"/>
  <c r="AR108" i="1" s="1"/>
  <c r="AS108" i="1" s="1"/>
  <c r="Q108" i="1"/>
  <c r="P108" i="1"/>
  <c r="AL109" i="1"/>
  <c r="BS111" i="1"/>
  <c r="DZ111" i="1" s="1"/>
  <c r="BR111" i="1"/>
  <c r="DT111" i="1" s="1"/>
  <c r="ED111" i="1"/>
  <c r="EA111" i="1"/>
  <c r="AM116" i="1" a="1"/>
  <c r="AM116" i="1" s="1"/>
  <c r="AL116" i="1"/>
  <c r="AY116" i="1"/>
  <c r="BD116" i="1" s="1"/>
  <c r="AG119" i="1"/>
  <c r="Z119" i="1"/>
  <c r="CA124" i="1"/>
  <c r="DQ124" i="1"/>
  <c r="DC124" i="1"/>
  <c r="DK124" i="1" s="1"/>
  <c r="DB124" i="1"/>
  <c r="DW124" i="1"/>
  <c r="EC124" i="1" s="1"/>
  <c r="DU124" i="1"/>
  <c r="DS124" i="1"/>
  <c r="DR124" i="1"/>
  <c r="BZ124" i="1"/>
  <c r="DX124" i="1" s="1"/>
  <c r="S124" i="1"/>
  <c r="R124" i="1" s="1" a="1"/>
  <c r="R124" i="1" s="1"/>
  <c r="DH124" i="1"/>
  <c r="DI124" i="1" s="1"/>
  <c r="BX124" i="1"/>
  <c r="DR138" i="1"/>
  <c r="DH138" i="1"/>
  <c r="DI138" i="1" s="1"/>
  <c r="CA138" i="1"/>
  <c r="DE138" i="1"/>
  <c r="DF138" i="1" s="1"/>
  <c r="DN138" i="1" s="1"/>
  <c r="BZ138" i="1"/>
  <c r="DX138" i="1" s="1"/>
  <c r="DC138" i="1"/>
  <c r="DK138" i="1" s="1"/>
  <c r="DS138" i="1"/>
  <c r="S138" i="1"/>
  <c r="R138" i="1" s="1" a="1"/>
  <c r="R138" i="1" s="1"/>
  <c r="DW138" i="1"/>
  <c r="EC138" i="1" s="1"/>
  <c r="BX138" i="1"/>
  <c r="DU138" i="1"/>
  <c r="DQ138" i="1"/>
  <c r="DB138" i="1"/>
  <c r="DR144" i="1"/>
  <c r="S144" i="1"/>
  <c r="R144" i="1" s="1" a="1"/>
  <c r="R144" i="1" s="1"/>
  <c r="DH144" i="1"/>
  <c r="DI144" i="1" s="1"/>
  <c r="CA144" i="1"/>
  <c r="DW144" i="1"/>
  <c r="EC144" i="1" s="1"/>
  <c r="DB144" i="1"/>
  <c r="BX144" i="1"/>
  <c r="DU144" i="1"/>
  <c r="BZ144" i="1"/>
  <c r="DX144" i="1" s="1"/>
  <c r="DS144" i="1"/>
  <c r="DQ144" i="1"/>
  <c r="DE144" i="1"/>
  <c r="DF144" i="1" s="1"/>
  <c r="DN144" i="1" s="1"/>
  <c r="DC144" i="1"/>
  <c r="DK144" i="1" s="1"/>
  <c r="DB96" i="1"/>
  <c r="AW104" i="1"/>
  <c r="AU104" i="1"/>
  <c r="DH105" i="1"/>
  <c r="DI105" i="1" s="1"/>
  <c r="DE105" i="1"/>
  <c r="DF105" i="1" s="1"/>
  <c r="DN105" i="1" s="1"/>
  <c r="BZ105" i="1"/>
  <c r="DX105" i="1" s="1"/>
  <c r="DC105" i="1"/>
  <c r="DK105" i="1" s="1"/>
  <c r="DW105" i="1"/>
  <c r="EC105" i="1" s="1"/>
  <c r="DB105" i="1"/>
  <c r="BX105" i="1"/>
  <c r="DU105" i="1"/>
  <c r="DS105" i="1"/>
  <c r="DR105" i="1"/>
  <c r="AM106" i="1" a="1"/>
  <c r="AM106" i="1" s="1"/>
  <c r="AL106" i="1"/>
  <c r="V118" i="1"/>
  <c r="AR118" i="1" s="1"/>
  <c r="AS118" i="1" s="1"/>
  <c r="U118" i="1"/>
  <c r="Q118" i="1"/>
  <c r="P118" i="1"/>
  <c r="CU118" i="1"/>
  <c r="BR124" i="1"/>
  <c r="BS124" i="1"/>
  <c r="DZ124" i="1" s="1"/>
  <c r="AL127" i="1"/>
  <c r="AY127" i="1"/>
  <c r="BD127" i="1" s="1"/>
  <c r="AM127" i="1" a="1"/>
  <c r="AM127" i="1" s="1"/>
  <c r="DL129" i="1"/>
  <c r="AN129" i="1" s="1" a="1"/>
  <c r="AN129" i="1" s="1"/>
  <c r="BT129" i="1"/>
  <c r="EB129" i="1"/>
  <c r="AY131" i="1"/>
  <c r="BD131" i="1" s="1"/>
  <c r="AM131" i="1" a="1"/>
  <c r="AM131" i="1" s="1"/>
  <c r="AL131" i="1"/>
  <c r="AM133" i="1" a="1"/>
  <c r="AM133" i="1" s="1"/>
  <c r="AL133" i="1"/>
  <c r="AY133" i="1"/>
  <c r="BD133" i="1" s="1"/>
  <c r="S134" i="1"/>
  <c r="R134" i="1" s="1" a="1"/>
  <c r="R134" i="1" s="1"/>
  <c r="DC134" i="1"/>
  <c r="DK134" i="1" s="1"/>
  <c r="BZ134" i="1"/>
  <c r="DX134" i="1" s="1"/>
  <c r="DH134" i="1"/>
  <c r="DI134" i="1" s="1"/>
  <c r="BX134" i="1"/>
  <c r="DW134" i="1"/>
  <c r="EC134" i="1" s="1"/>
  <c r="DR134" i="1"/>
  <c r="CA134" i="1"/>
  <c r="DU134" i="1"/>
  <c r="DS134" i="1"/>
  <c r="DQ134" i="1"/>
  <c r="DE134" i="1"/>
  <c r="DF134" i="1" s="1"/>
  <c r="DN134" i="1" s="1"/>
  <c r="DB134" i="1"/>
  <c r="CR136" i="1"/>
  <c r="CE136" i="1"/>
  <c r="EE136" i="1"/>
  <c r="DS90" i="1"/>
  <c r="BX96" i="1"/>
  <c r="DC96" i="1"/>
  <c r="DK96" i="1" s="1"/>
  <c r="AL97" i="1"/>
  <c r="CA99" i="1"/>
  <c r="DE99" i="1"/>
  <c r="DF99" i="1" s="1"/>
  <c r="DN99" i="1" s="1"/>
  <c r="BZ99" i="1"/>
  <c r="DX99" i="1" s="1"/>
  <c r="DU99" i="1"/>
  <c r="BS101" i="1"/>
  <c r="DZ101" i="1" s="1"/>
  <c r="BR101" i="1"/>
  <c r="ED102" i="1"/>
  <c r="EA102" i="1"/>
  <c r="AE104" i="1"/>
  <c r="AA104" i="1"/>
  <c r="DE109" i="1"/>
  <c r="DF109" i="1" s="1"/>
  <c r="DN109" i="1" s="1"/>
  <c r="AG110" i="1"/>
  <c r="Z110" i="1"/>
  <c r="AL113" i="1"/>
  <c r="AY113" i="1"/>
  <c r="BD113" i="1" s="1"/>
  <c r="AG120" i="1"/>
  <c r="Z120" i="1"/>
  <c r="AM99" i="1" a="1"/>
  <c r="AM99" i="1" s="1"/>
  <c r="AO99" i="1" s="1"/>
  <c r="AL99" i="1"/>
  <c r="AY99" i="1"/>
  <c r="BD99" i="1" s="1"/>
  <c r="EB106" i="1"/>
  <c r="BT106" i="1"/>
  <c r="DL106" i="1"/>
  <c r="AN106" i="1" s="1" a="1"/>
  <c r="AN106" i="1" s="1"/>
  <c r="AP106" i="1" s="1"/>
  <c r="BN106" i="1" s="1"/>
  <c r="AG107" i="1"/>
  <c r="Z107" i="1"/>
  <c r="Q109" i="1"/>
  <c r="CU109" i="1"/>
  <c r="V109" i="1"/>
  <c r="AR109" i="1" s="1"/>
  <c r="AS109" i="1" s="1"/>
  <c r="CR111" i="1"/>
  <c r="U112" i="1"/>
  <c r="P112" i="1"/>
  <c r="CU112" i="1"/>
  <c r="AG113" i="1"/>
  <c r="Z113" i="1"/>
  <c r="V115" i="1"/>
  <c r="AR115" i="1" s="1"/>
  <c r="AS115" i="1" s="1"/>
  <c r="U115" i="1"/>
  <c r="Q115" i="1"/>
  <c r="P115" i="1"/>
  <c r="CU115" i="1"/>
  <c r="BS115" i="1"/>
  <c r="DZ115" i="1" s="1"/>
  <c r="BR115" i="1"/>
  <c r="S118" i="1"/>
  <c r="R118" i="1" s="1" a="1"/>
  <c r="R118" i="1" s="1"/>
  <c r="DH118" i="1"/>
  <c r="DI118" i="1" s="1"/>
  <c r="CA118" i="1"/>
  <c r="DE118" i="1"/>
  <c r="DF118" i="1" s="1"/>
  <c r="DN118" i="1" s="1"/>
  <c r="BZ118" i="1"/>
  <c r="DX118" i="1" s="1"/>
  <c r="DC118" i="1"/>
  <c r="DK118" i="1" s="1"/>
  <c r="DW118" i="1"/>
  <c r="EC118" i="1" s="1"/>
  <c r="DB118" i="1"/>
  <c r="BX118" i="1"/>
  <c r="DU118" i="1"/>
  <c r="DS118" i="1"/>
  <c r="DR118" i="1"/>
  <c r="DQ118" i="1"/>
  <c r="AG122" i="1"/>
  <c r="Z122" i="1"/>
  <c r="S126" i="1"/>
  <c r="R126" i="1" s="1" a="1"/>
  <c r="R126" i="1" s="1"/>
  <c r="DS126" i="1"/>
  <c r="DU126" i="1"/>
  <c r="DE126" i="1"/>
  <c r="DF126" i="1" s="1"/>
  <c r="DN126" i="1" s="1"/>
  <c r="BX126" i="1"/>
  <c r="DW126" i="1"/>
  <c r="EC126" i="1" s="1"/>
  <c r="DR126" i="1"/>
  <c r="DQ126" i="1"/>
  <c r="CA126" i="1"/>
  <c r="BZ126" i="1"/>
  <c r="DX126" i="1" s="1"/>
  <c r="DH126" i="1"/>
  <c r="DI126" i="1" s="1"/>
  <c r="DC126" i="1"/>
  <c r="DK126" i="1" s="1"/>
  <c r="DB126" i="1"/>
  <c r="DU90" i="1"/>
  <c r="EB92" i="1"/>
  <c r="BZ96" i="1"/>
  <c r="DX96" i="1" s="1"/>
  <c r="DL99" i="1"/>
  <c r="AN99" i="1" s="1" a="1"/>
  <c r="AN99" i="1" s="1"/>
  <c r="EB99" i="1"/>
  <c r="AL102" i="1"/>
  <c r="AY104" i="1"/>
  <c r="BD104" i="1" s="1"/>
  <c r="AL104" i="1"/>
  <c r="BG106" i="1"/>
  <c r="BL106" i="1" s="1"/>
  <c r="BF106" i="1"/>
  <c r="BS108" i="1"/>
  <c r="DZ108" i="1" s="1"/>
  <c r="Z111" i="1"/>
  <c r="AG111" i="1"/>
  <c r="CU114" i="1"/>
  <c r="V114" i="1"/>
  <c r="AR114" i="1" s="1"/>
  <c r="AS114" i="1" s="1"/>
  <c r="U114" i="1"/>
  <c r="Q114" i="1"/>
  <c r="P114" i="1"/>
  <c r="V123" i="1"/>
  <c r="AR123" i="1" s="1"/>
  <c r="AS123" i="1" s="1"/>
  <c r="U123" i="1"/>
  <c r="CU123" i="1"/>
  <c r="Q123" i="1"/>
  <c r="P123" i="1"/>
  <c r="AM124" i="1" a="1"/>
  <c r="AM124" i="1" s="1"/>
  <c r="AL124" i="1"/>
  <c r="AY124" i="1"/>
  <c r="BD124" i="1" s="1"/>
  <c r="BF130" i="1"/>
  <c r="BG130" i="1"/>
  <c r="BL130" i="1" s="1"/>
  <c r="BE130" i="1"/>
  <c r="AG137" i="1"/>
  <c r="Z137" i="1"/>
  <c r="AP102" i="1"/>
  <c r="BN102" i="1" s="1"/>
  <c r="AM104" i="1" a="1"/>
  <c r="AM104" i="1" s="1"/>
  <c r="AL105" i="1"/>
  <c r="S112" i="1"/>
  <c r="R112" i="1" s="1" a="1"/>
  <c r="R112" i="1" s="1"/>
  <c r="DH112" i="1"/>
  <c r="DI112" i="1" s="1"/>
  <c r="CA112" i="1"/>
  <c r="DE112" i="1"/>
  <c r="DF112" i="1" s="1"/>
  <c r="DN112" i="1" s="1"/>
  <c r="BZ112" i="1"/>
  <c r="DX112" i="1" s="1"/>
  <c r="DC112" i="1"/>
  <c r="DK112" i="1" s="1"/>
  <c r="DW112" i="1"/>
  <c r="EC112" i="1" s="1"/>
  <c r="DB112" i="1"/>
  <c r="BX112" i="1"/>
  <c r="DU112" i="1"/>
  <c r="DS112" i="1"/>
  <c r="DR112" i="1"/>
  <c r="DQ112" i="1"/>
  <c r="S115" i="1"/>
  <c r="R115" i="1" s="1" a="1"/>
  <c r="R115" i="1" s="1"/>
  <c r="DH115" i="1"/>
  <c r="DI115" i="1" s="1"/>
  <c r="CA115" i="1"/>
  <c r="DE115" i="1"/>
  <c r="DF115" i="1" s="1"/>
  <c r="DN115" i="1" s="1"/>
  <c r="BZ115" i="1"/>
  <c r="DX115" i="1" s="1"/>
  <c r="DC115" i="1"/>
  <c r="DK115" i="1" s="1"/>
  <c r="DW115" i="1"/>
  <c r="EC115" i="1" s="1"/>
  <c r="DB115" i="1"/>
  <c r="BX115" i="1"/>
  <c r="DU115" i="1"/>
  <c r="DS115" i="1"/>
  <c r="DR115" i="1"/>
  <c r="DQ115" i="1"/>
  <c r="AM119" i="1" a="1"/>
  <c r="AM119" i="1" s="1"/>
  <c r="AL119" i="1"/>
  <c r="AY119" i="1"/>
  <c r="BD119" i="1" s="1"/>
  <c r="AM122" i="1" a="1"/>
  <c r="AM122" i="1" s="1"/>
  <c r="AL122" i="1"/>
  <c r="AY122" i="1"/>
  <c r="BD122" i="1" s="1"/>
  <c r="CU128" i="1"/>
  <c r="Q128" i="1"/>
  <c r="U128" i="1"/>
  <c r="V128" i="1"/>
  <c r="AR128" i="1" s="1"/>
  <c r="AS128" i="1" s="1"/>
  <c r="P128" i="1"/>
  <c r="Z141" i="1"/>
  <c r="AG141" i="1"/>
  <c r="DC90" i="1"/>
  <c r="DK90" i="1" s="1"/>
  <c r="P93" i="1"/>
  <c r="DR97" i="1"/>
  <c r="DQ100" i="1"/>
  <c r="S102" i="1"/>
  <c r="R102" i="1" s="1" a="1"/>
  <c r="R102" i="1" s="1"/>
  <c r="DH102" i="1"/>
  <c r="DI102" i="1" s="1"/>
  <c r="CA102" i="1"/>
  <c r="DW102" i="1"/>
  <c r="EC102" i="1" s="1"/>
  <c r="DB102" i="1"/>
  <c r="BX102" i="1"/>
  <c r="DU102" i="1"/>
  <c r="DR102" i="1"/>
  <c r="DQ102" i="1"/>
  <c r="V103" i="1"/>
  <c r="AR103" i="1" s="1"/>
  <c r="AS103" i="1" s="1"/>
  <c r="BE106" i="1"/>
  <c r="AY107" i="1"/>
  <c r="BD107" i="1" s="1"/>
  <c r="AM107" i="1" a="1"/>
  <c r="AM107" i="1" s="1"/>
  <c r="AO107" i="1" s="1"/>
  <c r="AL107" i="1"/>
  <c r="AM108" i="1" a="1"/>
  <c r="AM108" i="1" s="1"/>
  <c r="AL108" i="1"/>
  <c r="AY108" i="1"/>
  <c r="BD108" i="1" s="1"/>
  <c r="DL110" i="1"/>
  <c r="AN110" i="1" s="1" a="1"/>
  <c r="AN110" i="1" s="1"/>
  <c r="EB110" i="1"/>
  <c r="AU111" i="1"/>
  <c r="AT111" i="1"/>
  <c r="BS112" i="1"/>
  <c r="DZ112" i="1" s="1"/>
  <c r="BR112" i="1"/>
  <c r="AW116" i="1"/>
  <c r="AU116" i="1"/>
  <c r="AT116" i="1"/>
  <c r="P121" i="1"/>
  <c r="V121" i="1"/>
  <c r="AR121" i="1" s="1"/>
  <c r="AS121" i="1" s="1"/>
  <c r="U121" i="1"/>
  <c r="CU121" i="1"/>
  <c r="Q121" i="1"/>
  <c r="AG129" i="1"/>
  <c r="Z129" i="1"/>
  <c r="AG136" i="1"/>
  <c r="Z136" i="1"/>
  <c r="U139" i="1"/>
  <c r="CU139" i="1"/>
  <c r="V139" i="1"/>
  <c r="AR139" i="1" s="1"/>
  <c r="AS139" i="1" s="1"/>
  <c r="Q139" i="1"/>
  <c r="P139" i="1"/>
  <c r="BZ90" i="1"/>
  <c r="DX90" i="1" s="1"/>
  <c r="DE90" i="1"/>
  <c r="DF90" i="1" s="1"/>
  <c r="DN90" i="1" s="1"/>
  <c r="DO90" i="1" s="1" a="1"/>
  <c r="DO90" i="1" s="1"/>
  <c r="DY90" i="1" s="1"/>
  <c r="DQ95" i="1"/>
  <c r="CA95" i="1"/>
  <c r="DC95" i="1"/>
  <c r="DK95" i="1" s="1"/>
  <c r="DS97" i="1"/>
  <c r="BT99" i="1"/>
  <c r="AM100" i="1" a="1"/>
  <c r="AM100" i="1" s="1"/>
  <c r="EB102" i="1"/>
  <c r="AT104" i="1"/>
  <c r="Q105" i="1"/>
  <c r="CA105" i="1"/>
  <c r="DH106" i="1"/>
  <c r="DI106" i="1" s="1"/>
  <c r="CA106" i="1"/>
  <c r="DE106" i="1"/>
  <c r="DF106" i="1" s="1"/>
  <c r="DN106" i="1" s="1"/>
  <c r="BZ106" i="1"/>
  <c r="DX106" i="1" s="1"/>
  <c r="DW106" i="1"/>
  <c r="EC106" i="1" s="1"/>
  <c r="DB106" i="1"/>
  <c r="BX106" i="1"/>
  <c r="DU106" i="1"/>
  <c r="DS106" i="1"/>
  <c r="DR106" i="1"/>
  <c r="DQ106" i="1"/>
  <c r="Z108" i="1"/>
  <c r="AG108" i="1"/>
  <c r="CU110" i="1"/>
  <c r="V110" i="1"/>
  <c r="AR110" i="1" s="1"/>
  <c r="AS110" i="1" s="1"/>
  <c r="U110" i="1"/>
  <c r="Q110" i="1"/>
  <c r="AG116" i="1"/>
  <c r="Z116" i="1"/>
  <c r="AM118" i="1" a="1"/>
  <c r="AM118" i="1" s="1"/>
  <c r="AL118" i="1"/>
  <c r="AY118" i="1"/>
  <c r="BD118" i="1" s="1"/>
  <c r="AW120" i="1"/>
  <c r="AU120" i="1"/>
  <c r="AT120" i="1"/>
  <c r="P125" i="1"/>
  <c r="CU125" i="1"/>
  <c r="U125" i="1"/>
  <c r="Q125" i="1"/>
  <c r="AY126" i="1"/>
  <c r="BD126" i="1" s="1"/>
  <c r="AL126" i="1"/>
  <c r="AM126" i="1" a="1"/>
  <c r="AM126" i="1" s="1"/>
  <c r="AY129" i="1"/>
  <c r="BD129" i="1" s="1"/>
  <c r="AM129" i="1" a="1"/>
  <c r="AM129" i="1" s="1"/>
  <c r="AO129" i="1" s="1"/>
  <c r="AL129" i="1"/>
  <c r="S97" i="1"/>
  <c r="R97" i="1" s="1" a="1"/>
  <c r="R97" i="1" s="1"/>
  <c r="BX99" i="1"/>
  <c r="DE100" i="1"/>
  <c r="DF100" i="1" s="1"/>
  <c r="DN100" i="1" s="1"/>
  <c r="BZ100" i="1"/>
  <c r="DX100" i="1" s="1"/>
  <c r="DC100" i="1"/>
  <c r="DK100" i="1" s="1"/>
  <c r="DW100" i="1"/>
  <c r="EC100" i="1" s="1"/>
  <c r="DB100" i="1"/>
  <c r="BX100" i="1"/>
  <c r="DS100" i="1"/>
  <c r="DU100" i="1"/>
  <c r="DU104" i="1"/>
  <c r="DS104" i="1"/>
  <c r="DR104" i="1"/>
  <c r="S104" i="1"/>
  <c r="R104" i="1" s="1" a="1"/>
  <c r="R104" i="1" s="1"/>
  <c r="DH104" i="1"/>
  <c r="DI104" i="1" s="1"/>
  <c r="DE104" i="1"/>
  <c r="DF104" i="1" s="1"/>
  <c r="DN104" i="1" s="1"/>
  <c r="BZ104" i="1"/>
  <c r="DX104" i="1" s="1"/>
  <c r="DC104" i="1"/>
  <c r="DK104" i="1" s="1"/>
  <c r="S105" i="1"/>
  <c r="R105" i="1" s="1" a="1"/>
  <c r="R105" i="1" s="1"/>
  <c r="AM111" i="1" a="1"/>
  <c r="AM111" i="1" s="1"/>
  <c r="AO111" i="1" s="1"/>
  <c r="AL111" i="1"/>
  <c r="AY111" i="1"/>
  <c r="BD111" i="1" s="1"/>
  <c r="DE121" i="1"/>
  <c r="DF121" i="1" s="1"/>
  <c r="DN121" i="1" s="1"/>
  <c r="BZ121" i="1"/>
  <c r="DX121" i="1" s="1"/>
  <c r="DH121" i="1"/>
  <c r="DI121" i="1" s="1"/>
  <c r="BX121" i="1"/>
  <c r="DC121" i="1"/>
  <c r="DK121" i="1" s="1"/>
  <c r="DB121" i="1"/>
  <c r="DW121" i="1"/>
  <c r="EC121" i="1" s="1"/>
  <c r="DU121" i="1"/>
  <c r="S121" i="1"/>
  <c r="R121" i="1" s="1" a="1"/>
  <c r="R121" i="1" s="1"/>
  <c r="DS121" i="1"/>
  <c r="DR121" i="1"/>
  <c r="DQ121" i="1"/>
  <c r="AG126" i="1"/>
  <c r="Z126" i="1"/>
  <c r="BT136" i="1"/>
  <c r="DL136" i="1"/>
  <c r="AN136" i="1" s="1" a="1"/>
  <c r="AN136" i="1" s="1"/>
  <c r="AP136" i="1" s="1"/>
  <c r="BN136" i="1" s="1"/>
  <c r="EB136" i="1"/>
  <c r="DS108" i="1"/>
  <c r="DU114" i="1"/>
  <c r="BR118" i="1"/>
  <c r="BR129" i="1"/>
  <c r="AL130" i="1"/>
  <c r="DS131" i="1"/>
  <c r="DH131" i="1"/>
  <c r="DI131" i="1" s="1"/>
  <c r="DW131" i="1"/>
  <c r="EC131" i="1" s="1"/>
  <c r="DB131" i="1"/>
  <c r="BX131" i="1"/>
  <c r="DQ131" i="1"/>
  <c r="CA131" i="1"/>
  <c r="BR131" i="1"/>
  <c r="P104" i="1"/>
  <c r="DU111" i="1"/>
  <c r="BX114" i="1"/>
  <c r="DB114" i="1"/>
  <c r="DW114" i="1"/>
  <c r="EC114" i="1" s="1"/>
  <c r="S116" i="1"/>
  <c r="R116" i="1" s="1" a="1"/>
  <c r="R116" i="1" s="1"/>
  <c r="DW123" i="1"/>
  <c r="EC123" i="1" s="1"/>
  <c r="DB123" i="1"/>
  <c r="BX123" i="1"/>
  <c r="DU123" i="1"/>
  <c r="DR123" i="1"/>
  <c r="BZ123" i="1"/>
  <c r="DX123" i="1" s="1"/>
  <c r="DH123" i="1"/>
  <c r="DI123" i="1" s="1"/>
  <c r="V127" i="1"/>
  <c r="AR127" i="1" s="1"/>
  <c r="AS127" i="1" s="1"/>
  <c r="U127" i="1"/>
  <c r="P127" i="1"/>
  <c r="DR128" i="1"/>
  <c r="DH128" i="1"/>
  <c r="DI128" i="1" s="1"/>
  <c r="CA128" i="1"/>
  <c r="DU128" i="1"/>
  <c r="DE128" i="1"/>
  <c r="DF128" i="1" s="1"/>
  <c r="DN128" i="1" s="1"/>
  <c r="S128" i="1"/>
  <c r="R128" i="1" s="1" a="1"/>
  <c r="R128" i="1" s="1"/>
  <c r="DU129" i="1"/>
  <c r="DS129" i="1"/>
  <c r="BX129" i="1"/>
  <c r="DE129" i="1"/>
  <c r="DF129" i="1" s="1"/>
  <c r="DN129" i="1" s="1"/>
  <c r="DE130" i="1"/>
  <c r="DF130" i="1" s="1"/>
  <c r="DN130" i="1" s="1"/>
  <c r="BZ130" i="1"/>
  <c r="DX130" i="1" s="1"/>
  <c r="DR130" i="1"/>
  <c r="DU130" i="1"/>
  <c r="S130" i="1"/>
  <c r="R130" i="1" s="1" a="1"/>
  <c r="R130" i="1" s="1"/>
  <c r="DC130" i="1"/>
  <c r="DK130" i="1" s="1"/>
  <c r="DH130" i="1"/>
  <c r="DI130" i="1" s="1"/>
  <c r="BS136" i="1"/>
  <c r="DZ136" i="1" s="1"/>
  <c r="BR136" i="1"/>
  <c r="BY137" i="1"/>
  <c r="CE137" i="1" s="1"/>
  <c r="AU138" i="1"/>
  <c r="AW138" i="1"/>
  <c r="AT138" i="1"/>
  <c r="AM149" i="1" a="1"/>
  <c r="AM149" i="1" s="1"/>
  <c r="AL149" i="1"/>
  <c r="AY149" i="1"/>
  <c r="BD149" i="1" s="1"/>
  <c r="DU108" i="1"/>
  <c r="BX108" i="1"/>
  <c r="DB108" i="1"/>
  <c r="DW108" i="1"/>
  <c r="EC108" i="1" s="1"/>
  <c r="Z109" i="1"/>
  <c r="BY111" i="1"/>
  <c r="DL125" i="1"/>
  <c r="AN125" i="1" s="1" a="1"/>
  <c r="AN125" i="1" s="1"/>
  <c r="AP125" i="1" s="1"/>
  <c r="BN125" i="1" s="1"/>
  <c r="DC127" i="1"/>
  <c r="DK127" i="1" s="1"/>
  <c r="DH127" i="1"/>
  <c r="DI127" i="1" s="1"/>
  <c r="BX127" i="1"/>
  <c r="DE127" i="1"/>
  <c r="DF127" i="1" s="1"/>
  <c r="DN127" i="1" s="1"/>
  <c r="S127" i="1"/>
  <c r="R127" i="1" s="1" a="1"/>
  <c r="R127" i="1" s="1"/>
  <c r="BX128" i="1"/>
  <c r="BZ129" i="1"/>
  <c r="DX129" i="1" s="1"/>
  <c r="AY132" i="1"/>
  <c r="BD132" i="1" s="1"/>
  <c r="Q133" i="1"/>
  <c r="CU133" i="1"/>
  <c r="V133" i="1"/>
  <c r="AR133" i="1" s="1"/>
  <c r="AS133" i="1" s="1"/>
  <c r="BF134" i="1"/>
  <c r="CU136" i="1"/>
  <c r="U136" i="1"/>
  <c r="V136" i="1"/>
  <c r="AR136" i="1" s="1"/>
  <c r="AS136" i="1" s="1"/>
  <c r="Q136" i="1"/>
  <c r="P136" i="1"/>
  <c r="EK136" i="1"/>
  <c r="EI136" i="1"/>
  <c r="Z138" i="1"/>
  <c r="BR143" i="1"/>
  <c r="BS143" i="1"/>
  <c r="DZ143" i="1" s="1"/>
  <c r="CA143" i="1"/>
  <c r="DC143" i="1"/>
  <c r="DK143" i="1" s="1"/>
  <c r="DQ143" i="1"/>
  <c r="DH143" i="1"/>
  <c r="DI143" i="1" s="1"/>
  <c r="DR143" i="1"/>
  <c r="DE143" i="1"/>
  <c r="DF143" i="1" s="1"/>
  <c r="DN143" i="1" s="1"/>
  <c r="S143" i="1"/>
  <c r="R143" i="1" s="1" a="1"/>
  <c r="R143" i="1" s="1"/>
  <c r="DW143" i="1"/>
  <c r="EC143" i="1" s="1"/>
  <c r="DU143" i="1"/>
  <c r="BZ143" i="1"/>
  <c r="DX143" i="1" s="1"/>
  <c r="AM155" i="1" a="1"/>
  <c r="AM155" i="1" s="1"/>
  <c r="AL155" i="1"/>
  <c r="AY155" i="1"/>
  <c r="BD155" i="1" s="1"/>
  <c r="DC108" i="1"/>
  <c r="DK108" i="1" s="1"/>
  <c r="P111" i="1"/>
  <c r="BZ111" i="1"/>
  <c r="DX111" i="1" s="1"/>
  <c r="DE111" i="1"/>
  <c r="DF111" i="1" s="1"/>
  <c r="DN111" i="1" s="1"/>
  <c r="CA114" i="1"/>
  <c r="AY115" i="1"/>
  <c r="BD115" i="1" s="1"/>
  <c r="CR119" i="1"/>
  <c r="DO119" i="1" s="1" a="1"/>
  <c r="DO119" i="1" s="1"/>
  <c r="DY119" i="1" s="1"/>
  <c r="AA124" i="1"/>
  <c r="BZ127" i="1"/>
  <c r="DX127" i="1" s="1"/>
  <c r="DQ127" i="1"/>
  <c r="CA129" i="1"/>
  <c r="DQ129" i="1"/>
  <c r="BX130" i="1"/>
  <c r="BZ131" i="1"/>
  <c r="DX131" i="1" s="1"/>
  <c r="DU131" i="1"/>
  <c r="P133" i="1"/>
  <c r="BG134" i="1"/>
  <c r="BL134" i="1" s="1"/>
  <c r="BR135" i="1"/>
  <c r="BS135" i="1"/>
  <c r="DZ135" i="1" s="1"/>
  <c r="BS139" i="1"/>
  <c r="DZ139" i="1" s="1"/>
  <c r="BR139" i="1"/>
  <c r="EI139" i="1"/>
  <c r="BY141" i="1"/>
  <c r="EE141" i="1" s="1"/>
  <c r="BX143" i="1"/>
  <c r="Z160" i="1"/>
  <c r="DQ103" i="1"/>
  <c r="BZ108" i="1"/>
  <c r="DX108" i="1" s="1"/>
  <c r="DE108" i="1"/>
  <c r="DF108" i="1" s="1"/>
  <c r="DN108" i="1" s="1"/>
  <c r="Q111" i="1"/>
  <c r="CA111" i="1"/>
  <c r="DH114" i="1"/>
  <c r="DI114" i="1" s="1"/>
  <c r="DQ119" i="1"/>
  <c r="DQ125" i="1"/>
  <c r="CA125" i="1"/>
  <c r="DE125" i="1"/>
  <c r="DF125" i="1" s="1"/>
  <c r="DN125" i="1" s="1"/>
  <c r="BZ125" i="1"/>
  <c r="DX125" i="1" s="1"/>
  <c r="DW125" i="1"/>
  <c r="EC125" i="1" s="1"/>
  <c r="BX125" i="1"/>
  <c r="S125" i="1"/>
  <c r="R125" i="1" s="1" a="1"/>
  <c r="R125" i="1" s="1"/>
  <c r="DB125" i="1"/>
  <c r="CA127" i="1"/>
  <c r="DR127" i="1"/>
  <c r="BZ128" i="1"/>
  <c r="DX128" i="1" s="1"/>
  <c r="DQ128" i="1"/>
  <c r="DR129" i="1"/>
  <c r="DQ130" i="1"/>
  <c r="EB132" i="1"/>
  <c r="BG138" i="1"/>
  <c r="BL138" i="1" s="1"/>
  <c r="BF138" i="1"/>
  <c r="BE138" i="1"/>
  <c r="DL140" i="1"/>
  <c r="AN140" i="1" s="1" a="1"/>
  <c r="AN140" i="1" s="1"/>
  <c r="BT140" i="1"/>
  <c r="DT140" i="1" s="1"/>
  <c r="EB140" i="1"/>
  <c r="CU144" i="1"/>
  <c r="Q144" i="1"/>
  <c r="V144" i="1"/>
  <c r="AR144" i="1" s="1"/>
  <c r="AS144" i="1" s="1"/>
  <c r="U144" i="1"/>
  <c r="P144" i="1"/>
  <c r="AL156" i="1"/>
  <c r="AM156" i="1" a="1"/>
  <c r="AM156" i="1" s="1"/>
  <c r="AY156" i="1"/>
  <c r="BD156" i="1" s="1"/>
  <c r="CA108" i="1"/>
  <c r="EB114" i="1"/>
  <c r="DQ116" i="1"/>
  <c r="U131" i="1"/>
  <c r="Q131" i="1"/>
  <c r="AL137" i="1"/>
  <c r="AM137" i="1" a="1"/>
  <c r="AM137" i="1" s="1"/>
  <c r="AY137" i="1"/>
  <c r="BD137" i="1" s="1"/>
  <c r="AY142" i="1"/>
  <c r="BD142" i="1" s="1"/>
  <c r="AM142" i="1" a="1"/>
  <c r="AM142" i="1" s="1"/>
  <c r="AL142" i="1"/>
  <c r="EK142" i="1"/>
  <c r="EI142" i="1"/>
  <c r="AM143" i="1" a="1"/>
  <c r="AM143" i="1" s="1"/>
  <c r="AL143" i="1"/>
  <c r="AY143" i="1"/>
  <c r="BD143" i="1" s="1"/>
  <c r="AG144" i="1"/>
  <c r="Z144" i="1"/>
  <c r="Z151" i="1"/>
  <c r="AG151" i="1"/>
  <c r="AG154" i="1"/>
  <c r="Z154" i="1"/>
  <c r="DR116" i="1"/>
  <c r="AW126" i="1"/>
  <c r="AU126" i="1"/>
  <c r="AT126" i="1"/>
  <c r="AM135" i="1" a="1"/>
  <c r="AM135" i="1" s="1"/>
  <c r="AL135" i="1"/>
  <c r="AY135" i="1"/>
  <c r="BD135" i="1" s="1"/>
  <c r="AM141" i="1" a="1"/>
  <c r="AM141" i="1" s="1"/>
  <c r="AL141" i="1"/>
  <c r="AY141" i="1"/>
  <c r="BD141" i="1" s="1"/>
  <c r="V101" i="1"/>
  <c r="AR101" i="1" s="1"/>
  <c r="AS101" i="1" s="1"/>
  <c r="BR110" i="1"/>
  <c r="DT110" i="1" s="1"/>
  <c r="DQ110" i="1"/>
  <c r="S111" i="1"/>
  <c r="R111" i="1" s="1" a="1"/>
  <c r="R111" i="1" s="1"/>
  <c r="DL114" i="1"/>
  <c r="AN114" i="1" s="1" a="1"/>
  <c r="AN114" i="1" s="1"/>
  <c r="AP114" i="1" s="1"/>
  <c r="BN114" i="1" s="1"/>
  <c r="AL115" i="1"/>
  <c r="DS116" i="1"/>
  <c r="V117" i="1"/>
  <c r="AR117" i="1" s="1"/>
  <c r="AS117" i="1" s="1"/>
  <c r="DS123" i="1"/>
  <c r="DW127" i="1"/>
  <c r="EC127" i="1" s="1"/>
  <c r="Q130" i="1"/>
  <c r="DW130" i="1"/>
  <c r="EC130" i="1" s="1"/>
  <c r="S131" i="1"/>
  <c r="R131" i="1" s="1" a="1"/>
  <c r="R131" i="1" s="1"/>
  <c r="AW137" i="1"/>
  <c r="AT137" i="1"/>
  <c r="AW142" i="1"/>
  <c r="AU142" i="1"/>
  <c r="AT142" i="1"/>
  <c r="BS146" i="1"/>
  <c r="DZ146" i="1" s="1"/>
  <c r="BR146" i="1"/>
  <c r="DQ166" i="1"/>
  <c r="CA166" i="1"/>
  <c r="DE166" i="1"/>
  <c r="DF166" i="1" s="1"/>
  <c r="DN166" i="1" s="1"/>
  <c r="BZ166" i="1"/>
  <c r="DX166" i="1" s="1"/>
  <c r="DC166" i="1"/>
  <c r="DK166" i="1" s="1"/>
  <c r="DS166" i="1"/>
  <c r="DH166" i="1"/>
  <c r="DI166" i="1" s="1"/>
  <c r="DW166" i="1"/>
  <c r="EC166" i="1" s="1"/>
  <c r="DU166" i="1"/>
  <c r="S166" i="1"/>
  <c r="R166" i="1" s="1" a="1"/>
  <c r="R166" i="1" s="1"/>
  <c r="DR166" i="1"/>
  <c r="DB166" i="1"/>
  <c r="DU103" i="1"/>
  <c r="S108" i="1"/>
  <c r="R108" i="1" s="1" a="1"/>
  <c r="R108" i="1" s="1"/>
  <c r="DR110" i="1"/>
  <c r="U111" i="1"/>
  <c r="DU119" i="1"/>
  <c r="U126" i="1"/>
  <c r="P126" i="1"/>
  <c r="Q127" i="1"/>
  <c r="S129" i="1"/>
  <c r="R129" i="1" s="1" a="1"/>
  <c r="R129" i="1" s="1"/>
  <c r="U130" i="1"/>
  <c r="V131" i="1"/>
  <c r="AR131" i="1" s="1"/>
  <c r="AS131" i="1" s="1"/>
  <c r="Z132" i="1"/>
  <c r="AG132" i="1"/>
  <c r="CA133" i="1"/>
  <c r="DS133" i="1"/>
  <c r="DR133" i="1"/>
  <c r="DQ133" i="1"/>
  <c r="S133" i="1"/>
  <c r="R133" i="1" s="1" a="1"/>
  <c r="R133" i="1" s="1"/>
  <c r="DW133" i="1"/>
  <c r="EC133" i="1" s="1"/>
  <c r="DU133" i="1"/>
  <c r="DH133" i="1"/>
  <c r="DI133" i="1" s="1"/>
  <c r="DE133" i="1"/>
  <c r="DF133" i="1" s="1"/>
  <c r="DN133" i="1" s="1"/>
  <c r="DC133" i="1"/>
  <c r="DK133" i="1" s="1"/>
  <c r="DB133" i="1"/>
  <c r="DL158" i="1"/>
  <c r="AN158" i="1" s="1" a="1"/>
  <c r="AN158" i="1" s="1"/>
  <c r="EB158" i="1"/>
  <c r="BT158" i="1"/>
  <c r="BX166" i="1"/>
  <c r="DU116" i="1"/>
  <c r="V130" i="1"/>
  <c r="AR130" i="1" s="1"/>
  <c r="AS130" i="1" s="1"/>
  <c r="DT132" i="1"/>
  <c r="AE134" i="1"/>
  <c r="AA134" i="1"/>
  <c r="AT135" i="1"/>
  <c r="AU135" i="1"/>
  <c r="AW135" i="1"/>
  <c r="AG139" i="1"/>
  <c r="Z139" i="1"/>
  <c r="Z147" i="1"/>
  <c r="AG147" i="1"/>
  <c r="AG157" i="1"/>
  <c r="Z157" i="1"/>
  <c r="BX116" i="1"/>
  <c r="DB116" i="1"/>
  <c r="DW116" i="1"/>
  <c r="EC116" i="1" s="1"/>
  <c r="DC119" i="1"/>
  <c r="DK119" i="1" s="1"/>
  <c r="EA125" i="1"/>
  <c r="Z131" i="1"/>
  <c r="CU131" i="1"/>
  <c r="BY133" i="1"/>
  <c r="EE133" i="1" s="1"/>
  <c r="AL140" i="1"/>
  <c r="AM140" i="1" a="1"/>
  <c r="AM140" i="1" s="1"/>
  <c r="AO140" i="1" s="1"/>
  <c r="AY140" i="1"/>
  <c r="BD140" i="1" s="1"/>
  <c r="BT141" i="1"/>
  <c r="DT141" i="1" s="1"/>
  <c r="EB141" i="1"/>
  <c r="DL141" i="1"/>
  <c r="AN141" i="1" s="1" a="1"/>
  <c r="AN141" i="1" s="1"/>
  <c r="AP141" i="1" s="1"/>
  <c r="BN141" i="1" s="1"/>
  <c r="DS143" i="1"/>
  <c r="BR158" i="1"/>
  <c r="BS158" i="1"/>
  <c r="DZ158" i="1" s="1"/>
  <c r="AM159" i="1" a="1"/>
  <c r="AM159" i="1" s="1"/>
  <c r="AL159" i="1"/>
  <c r="EF159" i="1" s="1"/>
  <c r="AY159" i="1"/>
  <c r="BD159" i="1" s="1"/>
  <c r="DU110" i="1"/>
  <c r="BR114" i="1"/>
  <c r="DT114" i="1" s="1"/>
  <c r="DQ114" i="1"/>
  <c r="EI114" i="1"/>
  <c r="DC116" i="1"/>
  <c r="DK116" i="1" s="1"/>
  <c r="S123" i="1"/>
  <c r="R123" i="1" s="1" a="1"/>
  <c r="R123" i="1" s="1"/>
  <c r="BR123" i="1"/>
  <c r="CU127" i="1"/>
  <c r="AM132" i="1" a="1"/>
  <c r="AM132" i="1" s="1"/>
  <c r="AO132" i="1" s="1"/>
  <c r="AL134" i="1"/>
  <c r="AY139" i="1"/>
  <c r="BD139" i="1" s="1"/>
  <c r="AM139" i="1" a="1"/>
  <c r="AM139" i="1" s="1"/>
  <c r="AO139" i="1" s="1"/>
  <c r="AL139" i="1"/>
  <c r="Z142" i="1"/>
  <c r="EI145" i="1"/>
  <c r="EK145" i="1"/>
  <c r="AG150" i="1"/>
  <c r="Z150" i="1"/>
  <c r="AG153" i="1"/>
  <c r="Z153" i="1"/>
  <c r="BX110" i="1"/>
  <c r="DB110" i="1"/>
  <c r="BZ116" i="1"/>
  <c r="DX116" i="1" s="1"/>
  <c r="DE116" i="1"/>
  <c r="DF116" i="1" s="1"/>
  <c r="DN116" i="1" s="1"/>
  <c r="DB129" i="1"/>
  <c r="CU130" i="1"/>
  <c r="DC131" i="1"/>
  <c r="DK131" i="1" s="1"/>
  <c r="AM134" i="1" a="1"/>
  <c r="AM134" i="1" s="1"/>
  <c r="Q141" i="1"/>
  <c r="P141" i="1"/>
  <c r="CU141" i="1"/>
  <c r="V141" i="1"/>
  <c r="AR141" i="1" s="1"/>
  <c r="AS141" i="1" s="1"/>
  <c r="U141" i="1"/>
  <c r="BR133" i="1"/>
  <c r="BS133" i="1"/>
  <c r="DZ133" i="1" s="1"/>
  <c r="DL139" i="1"/>
  <c r="AN139" i="1" s="1" a="1"/>
  <c r="AN139" i="1" s="1"/>
  <c r="EB139" i="1"/>
  <c r="BT139" i="1"/>
  <c r="CA139" i="1"/>
  <c r="DQ139" i="1"/>
  <c r="DS140" i="1"/>
  <c r="DW141" i="1"/>
  <c r="EC141" i="1" s="1"/>
  <c r="CA142" i="1"/>
  <c r="DS146" i="1"/>
  <c r="AL148" i="1"/>
  <c r="AY148" i="1"/>
  <c r="BD148" i="1" s="1"/>
  <c r="BS148" i="1"/>
  <c r="DZ148" i="1" s="1"/>
  <c r="BR148" i="1"/>
  <c r="DT148" i="1" s="1"/>
  <c r="S152" i="1"/>
  <c r="R152" i="1" s="1" a="1"/>
  <c r="R152" i="1" s="1"/>
  <c r="DH152" i="1"/>
  <c r="DI152" i="1" s="1"/>
  <c r="CA152" i="1"/>
  <c r="DE152" i="1"/>
  <c r="DF152" i="1" s="1"/>
  <c r="DN152" i="1" s="1"/>
  <c r="BZ152" i="1"/>
  <c r="DX152" i="1" s="1"/>
  <c r="DC152" i="1"/>
  <c r="DK152" i="1" s="1"/>
  <c r="DS152" i="1"/>
  <c r="DR152" i="1"/>
  <c r="DQ152" i="1"/>
  <c r="AG155" i="1"/>
  <c r="Z155" i="1"/>
  <c r="V157" i="1"/>
  <c r="AR157" i="1" s="1"/>
  <c r="AS157" i="1" s="1"/>
  <c r="CU157" i="1"/>
  <c r="U157" i="1"/>
  <c r="Q157" i="1"/>
  <c r="P157" i="1"/>
  <c r="CU172" i="1"/>
  <c r="Q172" i="1"/>
  <c r="V172" i="1"/>
  <c r="AR172" i="1" s="1"/>
  <c r="AS172" i="1" s="1"/>
  <c r="U172" i="1"/>
  <c r="P172" i="1"/>
  <c r="S145" i="1"/>
  <c r="R145" i="1" s="1" a="1"/>
  <c r="R145" i="1" s="1"/>
  <c r="DH145" i="1"/>
  <c r="DI145" i="1" s="1"/>
  <c r="CU150" i="1"/>
  <c r="V150" i="1"/>
  <c r="AR150" i="1" s="1"/>
  <c r="AS150" i="1" s="1"/>
  <c r="U150" i="1"/>
  <c r="Q150" i="1"/>
  <c r="P150" i="1"/>
  <c r="BY152" i="1"/>
  <c r="EE152" i="1" s="1"/>
  <c r="EB159" i="1"/>
  <c r="DL159" i="1"/>
  <c r="AN159" i="1" s="1" a="1"/>
  <c r="AN159" i="1" s="1"/>
  <c r="AP159" i="1" s="1"/>
  <c r="BN159" i="1" s="1"/>
  <c r="BT159" i="1"/>
  <c r="DT159" i="1" s="1"/>
  <c r="Q162" i="1"/>
  <c r="CU162" i="1"/>
  <c r="U162" i="1"/>
  <c r="P162" i="1"/>
  <c r="P140" i="1"/>
  <c r="V140" i="1"/>
  <c r="AR140" i="1" s="1"/>
  <c r="AS140" i="1" s="1"/>
  <c r="U140" i="1"/>
  <c r="Q140" i="1"/>
  <c r="AW145" i="1"/>
  <c r="AT145" i="1"/>
  <c r="AE149" i="1"/>
  <c r="AA149" i="1"/>
  <c r="CA149" i="1"/>
  <c r="DE149" i="1"/>
  <c r="DF149" i="1" s="1"/>
  <c r="DN149" i="1" s="1"/>
  <c r="BZ149" i="1"/>
  <c r="DX149" i="1" s="1"/>
  <c r="DC149" i="1"/>
  <c r="DK149" i="1" s="1"/>
  <c r="DS149" i="1"/>
  <c r="DR149" i="1"/>
  <c r="DQ149" i="1"/>
  <c r="S149" i="1"/>
  <c r="R149" i="1" s="1" a="1"/>
  <c r="R149" i="1" s="1"/>
  <c r="P156" i="1"/>
  <c r="V156" i="1"/>
  <c r="AR156" i="1" s="1"/>
  <c r="AS156" i="1" s="1"/>
  <c r="U156" i="1"/>
  <c r="CU156" i="1"/>
  <c r="AY167" i="1"/>
  <c r="BD167" i="1" s="1"/>
  <c r="AM167" i="1" a="1"/>
  <c r="AM167" i="1" s="1"/>
  <c r="AG145" i="1"/>
  <c r="Z145" i="1"/>
  <c r="BX149" i="1"/>
  <c r="AY154" i="1"/>
  <c r="BD154" i="1" s="1"/>
  <c r="AM154" i="1" a="1"/>
  <c r="AM154" i="1" s="1"/>
  <c r="AL154" i="1"/>
  <c r="BS157" i="1"/>
  <c r="DZ157" i="1" s="1"/>
  <c r="BR157" i="1"/>
  <c r="DS157" i="1"/>
  <c r="CA157" i="1"/>
  <c r="DH157" i="1"/>
  <c r="DI157" i="1" s="1"/>
  <c r="BZ157" i="1"/>
  <c r="DX157" i="1" s="1"/>
  <c r="DE157" i="1"/>
  <c r="DF157" i="1" s="1"/>
  <c r="DN157" i="1" s="1"/>
  <c r="BX157" i="1"/>
  <c r="DW157" i="1"/>
  <c r="EC157" i="1" s="1"/>
  <c r="DU157" i="1"/>
  <c r="S157" i="1"/>
  <c r="R157" i="1" s="1" a="1"/>
  <c r="R157" i="1" s="1"/>
  <c r="DR157" i="1"/>
  <c r="DQ157" i="1"/>
  <c r="AL167" i="1"/>
  <c r="AG173" i="1"/>
  <c r="Z173" i="1"/>
  <c r="BS145" i="1"/>
  <c r="DZ145" i="1" s="1"/>
  <c r="DR145" i="1"/>
  <c r="AY147" i="1"/>
  <c r="BD147" i="1" s="1"/>
  <c r="DE156" i="1"/>
  <c r="DF156" i="1" s="1"/>
  <c r="DN156" i="1" s="1"/>
  <c r="BZ156" i="1"/>
  <c r="DX156" i="1" s="1"/>
  <c r="DC156" i="1"/>
  <c r="DK156" i="1" s="1"/>
  <c r="DB156" i="1"/>
  <c r="DW156" i="1"/>
  <c r="EC156" i="1" s="1"/>
  <c r="DU156" i="1"/>
  <c r="S156" i="1"/>
  <c r="R156" i="1" s="1" a="1"/>
  <c r="R156" i="1" s="1"/>
  <c r="DQ156" i="1"/>
  <c r="CA156" i="1"/>
  <c r="DH156" i="1"/>
  <c r="DI156" i="1" s="1"/>
  <c r="BX156" i="1"/>
  <c r="AW158" i="1"/>
  <c r="AU158" i="1"/>
  <c r="AT158" i="1"/>
  <c r="V134" i="1"/>
  <c r="AR134" i="1" s="1"/>
  <c r="AS134" i="1" s="1"/>
  <c r="U134" i="1"/>
  <c r="S139" i="1"/>
  <c r="R139" i="1" s="1" a="1"/>
  <c r="R139" i="1" s="1"/>
  <c r="AY145" i="1"/>
  <c r="BD145" i="1" s="1"/>
  <c r="CU147" i="1"/>
  <c r="U147" i="1"/>
  <c r="Q147" i="1"/>
  <c r="P147" i="1"/>
  <c r="AW149" i="1"/>
  <c r="AU149" i="1"/>
  <c r="AT149" i="1"/>
  <c r="AG152" i="1"/>
  <c r="Z152" i="1"/>
  <c r="CU160" i="1"/>
  <c r="V160" i="1"/>
  <c r="AR160" i="1" s="1"/>
  <c r="AS160" i="1" s="1"/>
  <c r="U160" i="1"/>
  <c r="Q160" i="1"/>
  <c r="P160" i="1"/>
  <c r="AM169" i="1" a="1"/>
  <c r="AM169" i="1" s="1"/>
  <c r="AL169" i="1"/>
  <c r="AY169" i="1"/>
  <c r="BD169" i="1" s="1"/>
  <c r="CU175" i="1"/>
  <c r="V175" i="1"/>
  <c r="AR175" i="1" s="1"/>
  <c r="AS175" i="1" s="1"/>
  <c r="U175" i="1"/>
  <c r="P175" i="1"/>
  <c r="Q175" i="1"/>
  <c r="CU134" i="1"/>
  <c r="CU140" i="1"/>
  <c r="AL145" i="1"/>
  <c r="AE146" i="1"/>
  <c r="DH146" i="1"/>
  <c r="DI146" i="1" s="1"/>
  <c r="DE146" i="1"/>
  <c r="DF146" i="1" s="1"/>
  <c r="DN146" i="1" s="1"/>
  <c r="BZ146" i="1"/>
  <c r="DX146" i="1" s="1"/>
  <c r="DC146" i="1"/>
  <c r="DK146" i="1" s="1"/>
  <c r="DW146" i="1"/>
  <c r="EC146" i="1" s="1"/>
  <c r="DB146" i="1"/>
  <c r="BX146" i="1"/>
  <c r="DR146" i="1"/>
  <c r="DQ146" i="1"/>
  <c r="S146" i="1"/>
  <c r="R146" i="1" s="1" a="1"/>
  <c r="R146" i="1" s="1"/>
  <c r="AG148" i="1"/>
  <c r="Z148" i="1"/>
  <c r="AG149" i="1"/>
  <c r="AY153" i="1"/>
  <c r="BD153" i="1" s="1"/>
  <c r="AM153" i="1" a="1"/>
  <c r="AM153" i="1" s="1"/>
  <c r="AL153" i="1"/>
  <c r="AL157" i="1"/>
  <c r="AM157" i="1" a="1"/>
  <c r="AM157" i="1" s="1"/>
  <c r="EK162" i="1"/>
  <c r="EI162" i="1"/>
  <c r="Z169" i="1"/>
  <c r="AG169" i="1"/>
  <c r="BT172" i="1"/>
  <c r="EB172" i="1"/>
  <c r="DL172" i="1"/>
  <c r="AN172" i="1" s="1" a="1"/>
  <c r="AN172" i="1" s="1"/>
  <c r="DC145" i="1"/>
  <c r="DK145" i="1" s="1"/>
  <c r="DW145" i="1"/>
  <c r="EC145" i="1" s="1"/>
  <c r="DB145" i="1"/>
  <c r="BX145" i="1"/>
  <c r="DU145" i="1"/>
  <c r="DS145" i="1"/>
  <c r="DQ145" i="1"/>
  <c r="CA145" i="1"/>
  <c r="DU147" i="1"/>
  <c r="DS147" i="1"/>
  <c r="DR147" i="1"/>
  <c r="DQ147" i="1"/>
  <c r="S147" i="1"/>
  <c r="R147" i="1" s="1" a="1"/>
  <c r="R147" i="1" s="1"/>
  <c r="DH147" i="1"/>
  <c r="DI147" i="1" s="1"/>
  <c r="CA147" i="1"/>
  <c r="DE147" i="1"/>
  <c r="DF147" i="1" s="1"/>
  <c r="DN147" i="1" s="1"/>
  <c r="BZ147" i="1"/>
  <c r="DX147" i="1" s="1"/>
  <c r="DC147" i="1"/>
  <c r="DK147" i="1" s="1"/>
  <c r="DW147" i="1"/>
  <c r="EC147" i="1" s="1"/>
  <c r="DB147" i="1"/>
  <c r="BX147" i="1"/>
  <c r="AY150" i="1"/>
  <c r="BD150" i="1" s="1"/>
  <c r="AM150" i="1" a="1"/>
  <c r="AM150" i="1" s="1"/>
  <c r="AL150" i="1"/>
  <c r="DW150" i="1"/>
  <c r="EC150" i="1" s="1"/>
  <c r="DB150" i="1"/>
  <c r="BX150" i="1"/>
  <c r="DS150" i="1"/>
  <c r="DR150" i="1"/>
  <c r="S150" i="1"/>
  <c r="R150" i="1" s="1" a="1"/>
  <c r="R150" i="1" s="1"/>
  <c r="DH150" i="1"/>
  <c r="DI150" i="1" s="1"/>
  <c r="CA150" i="1"/>
  <c r="DE150" i="1"/>
  <c r="DF150" i="1" s="1"/>
  <c r="DN150" i="1" s="1"/>
  <c r="BZ150" i="1"/>
  <c r="DX150" i="1" s="1"/>
  <c r="DC150" i="1"/>
  <c r="DK150" i="1" s="1"/>
  <c r="AW153" i="1"/>
  <c r="AU153" i="1"/>
  <c r="AM158" i="1" a="1"/>
  <c r="AM158" i="1" s="1"/>
  <c r="AO158" i="1" s="1"/>
  <c r="AY158" i="1"/>
  <c r="BD158" i="1" s="1"/>
  <c r="DS160" i="1"/>
  <c r="S160" i="1"/>
  <c r="R160" i="1" s="1" a="1"/>
  <c r="R160" i="1" s="1"/>
  <c r="DH160" i="1"/>
  <c r="DI160" i="1" s="1"/>
  <c r="DW160" i="1"/>
  <c r="EC160" i="1" s="1"/>
  <c r="DB160" i="1"/>
  <c r="BX160" i="1"/>
  <c r="DE160" i="1"/>
  <c r="DF160" i="1" s="1"/>
  <c r="DN160" i="1" s="1"/>
  <c r="DC160" i="1"/>
  <c r="DK160" i="1" s="1"/>
  <c r="DU160" i="1"/>
  <c r="DR160" i="1"/>
  <c r="CA160" i="1"/>
  <c r="DQ160" i="1"/>
  <c r="BZ160" i="1"/>
  <c r="DX160" i="1" s="1"/>
  <c r="AT166" i="1"/>
  <c r="AW166" i="1"/>
  <c r="AU166" i="1"/>
  <c r="AU177" i="1"/>
  <c r="AT177" i="1"/>
  <c r="AW177" i="1"/>
  <c r="AG183" i="1"/>
  <c r="Z183" i="1"/>
  <c r="AY144" i="1"/>
  <c r="BD144" i="1" s="1"/>
  <c r="AM144" i="1" a="1"/>
  <c r="AM144" i="1" s="1"/>
  <c r="AM152" i="1" a="1"/>
  <c r="AM152" i="1" s="1"/>
  <c r="AL152" i="1"/>
  <c r="AY152" i="1"/>
  <c r="BD152" i="1" s="1"/>
  <c r="AT153" i="1"/>
  <c r="AL158" i="1"/>
  <c r="AL146" i="1"/>
  <c r="AP148" i="1"/>
  <c r="BN148" i="1" s="1"/>
  <c r="BR151" i="1"/>
  <c r="BS151" i="1"/>
  <c r="DZ151" i="1" s="1"/>
  <c r="CU154" i="1"/>
  <c r="V154" i="1"/>
  <c r="AR154" i="1" s="1"/>
  <c r="AS154" i="1" s="1"/>
  <c r="U154" i="1"/>
  <c r="Q154" i="1"/>
  <c r="P154" i="1"/>
  <c r="BT157" i="1"/>
  <c r="EB157" i="1"/>
  <c r="DL157" i="1"/>
  <c r="AN157" i="1" s="1" a="1"/>
  <c r="AN157" i="1" s="1"/>
  <c r="AP157" i="1" s="1"/>
  <c r="BN157" i="1" s="1"/>
  <c r="AU162" i="1"/>
  <c r="AT162" i="1"/>
  <c r="AW162" i="1"/>
  <c r="AT174" i="1"/>
  <c r="AW174" i="1"/>
  <c r="AU174" i="1"/>
  <c r="S142" i="1"/>
  <c r="R142" i="1" s="1" a="1"/>
  <c r="R142" i="1" s="1"/>
  <c r="DW142" i="1"/>
  <c r="EC142" i="1" s="1"/>
  <c r="DB142" i="1"/>
  <c r="BX142" i="1"/>
  <c r="DU142" i="1"/>
  <c r="DS142" i="1"/>
  <c r="DC142" i="1"/>
  <c r="DK142" i="1" s="1"/>
  <c r="AM146" i="1" a="1"/>
  <c r="AM146" i="1" s="1"/>
  <c r="BS147" i="1"/>
  <c r="DZ147" i="1" s="1"/>
  <c r="BR147" i="1"/>
  <c r="V148" i="1"/>
  <c r="AR148" i="1" s="1"/>
  <c r="AS148" i="1" s="1"/>
  <c r="U148" i="1"/>
  <c r="P148" i="1"/>
  <c r="CU148" i="1"/>
  <c r="AT151" i="1"/>
  <c r="AW151" i="1"/>
  <c r="AU151" i="1"/>
  <c r="AG162" i="1"/>
  <c r="Z162" i="1"/>
  <c r="BF164" i="1"/>
  <c r="BE164" i="1"/>
  <c r="BG164" i="1"/>
  <c r="BL164" i="1" s="1"/>
  <c r="BE176" i="1"/>
  <c r="BG176" i="1"/>
  <c r="BL176" i="1" s="1"/>
  <c r="BF176" i="1"/>
  <c r="DU139" i="1"/>
  <c r="DS139" i="1"/>
  <c r="DR139" i="1"/>
  <c r="DE142" i="1"/>
  <c r="DF142" i="1" s="1"/>
  <c r="DN142" i="1" s="1"/>
  <c r="AM147" i="1" a="1"/>
  <c r="AM147" i="1" s="1"/>
  <c r="AL147" i="1"/>
  <c r="AL165" i="1"/>
  <c r="AM165" i="1" a="1"/>
  <c r="AM165" i="1" s="1"/>
  <c r="AO165" i="1" s="1"/>
  <c r="AY165" i="1"/>
  <c r="BD165" i="1" s="1"/>
  <c r="AL171" i="1"/>
  <c r="AY171" i="1"/>
  <c r="BD171" i="1" s="1"/>
  <c r="AM171" i="1" a="1"/>
  <c r="AM171" i="1" s="1"/>
  <c r="Q135" i="1"/>
  <c r="P135" i="1"/>
  <c r="CU135" i="1"/>
  <c r="DC137" i="1"/>
  <c r="DK137" i="1" s="1"/>
  <c r="DU137" i="1"/>
  <c r="S137" i="1"/>
  <c r="R137" i="1" s="1" a="1"/>
  <c r="R137" i="1" s="1"/>
  <c r="DE137" i="1"/>
  <c r="DF137" i="1" s="1"/>
  <c r="DN137" i="1" s="1"/>
  <c r="BZ137" i="1"/>
  <c r="DX137" i="1" s="1"/>
  <c r="DB137" i="1"/>
  <c r="DH139" i="1"/>
  <c r="DI139" i="1" s="1"/>
  <c r="BS141" i="1"/>
  <c r="DZ141" i="1" s="1"/>
  <c r="BR142" i="1"/>
  <c r="Q143" i="1"/>
  <c r="V143" i="1"/>
  <c r="AR143" i="1" s="1"/>
  <c r="AS143" i="1" s="1"/>
  <c r="AU145" i="1"/>
  <c r="DH149" i="1"/>
  <c r="DI149" i="1" s="1"/>
  <c r="AM151" i="1" a="1"/>
  <c r="AM151" i="1" s="1"/>
  <c r="AL151" i="1"/>
  <c r="AY151" i="1"/>
  <c r="BD151" i="1" s="1"/>
  <c r="DC153" i="1"/>
  <c r="DK153" i="1" s="1"/>
  <c r="DB153" i="1"/>
  <c r="BX153" i="1"/>
  <c r="DW153" i="1"/>
  <c r="EC153" i="1" s="1"/>
  <c r="DU153" i="1"/>
  <c r="DS153" i="1"/>
  <c r="S153" i="1"/>
  <c r="R153" i="1" s="1" a="1"/>
  <c r="R153" i="1" s="1"/>
  <c r="DH153" i="1"/>
  <c r="DI153" i="1" s="1"/>
  <c r="CA153" i="1"/>
  <c r="DE153" i="1"/>
  <c r="DF153" i="1" s="1"/>
  <c r="DN153" i="1" s="1"/>
  <c r="BZ153" i="1"/>
  <c r="DX153" i="1" s="1"/>
  <c r="AE156" i="1"/>
  <c r="AA156" i="1"/>
  <c r="AY157" i="1"/>
  <c r="BD157" i="1" s="1"/>
  <c r="BG161" i="1"/>
  <c r="BL161" i="1" s="1"/>
  <c r="BE161" i="1"/>
  <c r="AM162" i="1" a="1"/>
  <c r="AM162" i="1" s="1"/>
  <c r="AO162" i="1" s="1"/>
  <c r="AY162" i="1"/>
  <c r="BD162" i="1" s="1"/>
  <c r="AL162" i="1"/>
  <c r="AY163" i="1"/>
  <c r="BD163" i="1" s="1"/>
  <c r="AM163" i="1" a="1"/>
  <c r="AM163" i="1" s="1"/>
  <c r="AL163" i="1"/>
  <c r="S136" i="1"/>
  <c r="R136" i="1" s="1" a="1"/>
  <c r="R136" i="1" s="1"/>
  <c r="DH136" i="1"/>
  <c r="DI136" i="1" s="1"/>
  <c r="CC136" i="1"/>
  <c r="DS136" i="1"/>
  <c r="DR136" i="1"/>
  <c r="DQ136" i="1"/>
  <c r="CU138" i="1"/>
  <c r="Q138" i="1"/>
  <c r="P138" i="1"/>
  <c r="AM138" i="1" a="1"/>
  <c r="AM138" i="1" s="1"/>
  <c r="AL138" i="1"/>
  <c r="BX139" i="1"/>
  <c r="DE140" i="1"/>
  <c r="DF140" i="1" s="1"/>
  <c r="DN140" i="1" s="1"/>
  <c r="BZ140" i="1"/>
  <c r="DX140" i="1" s="1"/>
  <c r="DW140" i="1"/>
  <c r="EC140" i="1" s="1"/>
  <c r="DB140" i="1"/>
  <c r="BX140" i="1"/>
  <c r="CA140" i="1"/>
  <c r="DS141" i="1"/>
  <c r="DQ141" i="1"/>
  <c r="DH141" i="1"/>
  <c r="DI141" i="1" s="1"/>
  <c r="CC141" i="1"/>
  <c r="CA141" i="1"/>
  <c r="DE141" i="1"/>
  <c r="DF141" i="1" s="1"/>
  <c r="DN141" i="1" s="1"/>
  <c r="BZ141" i="1"/>
  <c r="DX141" i="1" s="1"/>
  <c r="DH142" i="1"/>
  <c r="DI142" i="1" s="1"/>
  <c r="P145" i="1"/>
  <c r="AY146" i="1"/>
  <c r="BD146" i="1" s="1"/>
  <c r="V147" i="1"/>
  <c r="AR147" i="1" s="1"/>
  <c r="AS147" i="1" s="1"/>
  <c r="AP162" i="1"/>
  <c r="BN162" i="1" s="1"/>
  <c r="DH164" i="1"/>
  <c r="DI164" i="1" s="1"/>
  <c r="DS164" i="1"/>
  <c r="DR164" i="1"/>
  <c r="DQ164" i="1"/>
  <c r="DW164" i="1"/>
  <c r="EC164" i="1" s="1"/>
  <c r="BX164" i="1"/>
  <c r="DE164" i="1"/>
  <c r="DF164" i="1" s="1"/>
  <c r="DN164" i="1" s="1"/>
  <c r="DC164" i="1"/>
  <c r="DK164" i="1" s="1"/>
  <c r="DU164" i="1"/>
  <c r="DB164" i="1"/>
  <c r="CA164" i="1"/>
  <c r="BZ164" i="1"/>
  <c r="DX164" i="1" s="1"/>
  <c r="S164" i="1"/>
  <c r="R164" i="1" s="1" a="1"/>
  <c r="R164" i="1" s="1"/>
  <c r="AG165" i="1"/>
  <c r="Z165" i="1"/>
  <c r="DQ132" i="1"/>
  <c r="P137" i="1"/>
  <c r="DQ148" i="1"/>
  <c r="DR151" i="1"/>
  <c r="U152" i="1"/>
  <c r="P153" i="1"/>
  <c r="DS155" i="1"/>
  <c r="U158" i="1"/>
  <c r="DW173" i="1"/>
  <c r="EC173" i="1" s="1"/>
  <c r="DB173" i="1"/>
  <c r="BX173" i="1"/>
  <c r="DU173" i="1"/>
  <c r="DS173" i="1"/>
  <c r="DR173" i="1"/>
  <c r="CA173" i="1"/>
  <c r="BZ173" i="1"/>
  <c r="DX173" i="1" s="1"/>
  <c r="DH173" i="1"/>
  <c r="DI173" i="1" s="1"/>
  <c r="DC173" i="1"/>
  <c r="DK173" i="1" s="1"/>
  <c r="EA174" i="1"/>
  <c r="U149" i="1"/>
  <c r="DS151" i="1"/>
  <c r="V152" i="1"/>
  <c r="AR152" i="1" s="1"/>
  <c r="AS152" i="1" s="1"/>
  <c r="V155" i="1"/>
  <c r="AR155" i="1" s="1"/>
  <c r="AS155" i="1" s="1"/>
  <c r="CU155" i="1"/>
  <c r="S159" i="1"/>
  <c r="R159" i="1" s="1" a="1"/>
  <c r="R159" i="1" s="1"/>
  <c r="DU159" i="1"/>
  <c r="CR162" i="1"/>
  <c r="DE179" i="1"/>
  <c r="DF179" i="1" s="1"/>
  <c r="DN179" i="1" s="1"/>
  <c r="BZ179" i="1"/>
  <c r="DX179" i="1" s="1"/>
  <c r="DC179" i="1"/>
  <c r="DK179" i="1" s="1"/>
  <c r="DW179" i="1"/>
  <c r="EC179" i="1" s="1"/>
  <c r="DB179" i="1"/>
  <c r="BX179" i="1"/>
  <c r="DR179" i="1"/>
  <c r="DU179" i="1"/>
  <c r="S179" i="1"/>
  <c r="R179" i="1" s="1" a="1"/>
  <c r="R179" i="1" s="1"/>
  <c r="DS179" i="1"/>
  <c r="DQ179" i="1"/>
  <c r="CA179" i="1"/>
  <c r="DH179" i="1"/>
  <c r="DI179" i="1" s="1"/>
  <c r="AG156" i="1"/>
  <c r="DW158" i="1"/>
  <c r="EC158" i="1" s="1"/>
  <c r="DB158" i="1"/>
  <c r="BX158" i="1"/>
  <c r="DE158" i="1"/>
  <c r="DF158" i="1" s="1"/>
  <c r="DN158" i="1" s="1"/>
  <c r="P163" i="1"/>
  <c r="AE172" i="1"/>
  <c r="AA172" i="1"/>
  <c r="DL177" i="1"/>
  <c r="AN177" i="1" s="1" a="1"/>
  <c r="AN177" i="1" s="1"/>
  <c r="BT177" i="1"/>
  <c r="EB177" i="1"/>
  <c r="AG178" i="1"/>
  <c r="Z178" i="1"/>
  <c r="AW180" i="1"/>
  <c r="AU180" i="1"/>
  <c r="AT180" i="1"/>
  <c r="V146" i="1"/>
  <c r="AR146" i="1" s="1"/>
  <c r="AS146" i="1" s="1"/>
  <c r="DU151" i="1"/>
  <c r="DQ154" i="1"/>
  <c r="Z158" i="1"/>
  <c r="Q163" i="1"/>
  <c r="AW164" i="1"/>
  <c r="AU164" i="1"/>
  <c r="AT164" i="1"/>
  <c r="V165" i="1"/>
  <c r="AR165" i="1" s="1"/>
  <c r="AS165" i="1" s="1"/>
  <c r="U165" i="1"/>
  <c r="P165" i="1"/>
  <c r="Q165" i="1"/>
  <c r="CU165" i="1"/>
  <c r="P167" i="1"/>
  <c r="AA168" i="1"/>
  <c r="BR174" i="1"/>
  <c r="DT174" i="1" s="1"/>
  <c r="BS174" i="1"/>
  <c r="DZ174" i="1" s="1"/>
  <c r="EK177" i="1"/>
  <c r="EI177" i="1"/>
  <c r="BE178" i="1"/>
  <c r="BG178" i="1"/>
  <c r="BL178" i="1" s="1"/>
  <c r="BF178" i="1"/>
  <c r="Z180" i="1"/>
  <c r="AG180" i="1"/>
  <c r="V181" i="1"/>
  <c r="AR181" i="1" s="1"/>
  <c r="AS181" i="1" s="1"/>
  <c r="U181" i="1"/>
  <c r="P181" i="1"/>
  <c r="CU181" i="1"/>
  <c r="Q181" i="1"/>
  <c r="DU132" i="1"/>
  <c r="DU148" i="1"/>
  <c r="BX151" i="1"/>
  <c r="DB151" i="1"/>
  <c r="DW151" i="1"/>
  <c r="EC151" i="1" s="1"/>
  <c r="BR152" i="1"/>
  <c r="DS154" i="1"/>
  <c r="BZ158" i="1"/>
  <c r="DX158" i="1" s="1"/>
  <c r="DH158" i="1"/>
  <c r="DI158" i="1" s="1"/>
  <c r="AA159" i="1"/>
  <c r="CE162" i="1"/>
  <c r="AG164" i="1"/>
  <c r="AM172" i="1" a="1"/>
  <c r="AM172" i="1" s="1"/>
  <c r="AO172" i="1" s="1"/>
  <c r="AY172" i="1"/>
  <c r="BD172" i="1" s="1"/>
  <c r="EB174" i="1"/>
  <c r="DL174" i="1"/>
  <c r="AN174" i="1" s="1" a="1"/>
  <c r="AN174" i="1" s="1"/>
  <c r="BS175" i="1"/>
  <c r="DZ175" i="1" s="1"/>
  <c r="BR175" i="1"/>
  <c r="AY180" i="1"/>
  <c r="BD180" i="1" s="1"/>
  <c r="AM180" i="1" a="1"/>
  <c r="AM180" i="1" s="1"/>
  <c r="AL180" i="1"/>
  <c r="BX132" i="1"/>
  <c r="DB132" i="1"/>
  <c r="U137" i="1"/>
  <c r="BX148" i="1"/>
  <c r="DB148" i="1"/>
  <c r="BR149" i="1"/>
  <c r="DC151" i="1"/>
  <c r="DK151" i="1" s="1"/>
  <c r="CU152" i="1"/>
  <c r="U153" i="1"/>
  <c r="S154" i="1"/>
  <c r="R154" i="1" s="1" a="1"/>
  <c r="R154" i="1" s="1"/>
  <c r="BX155" i="1"/>
  <c r="DC155" i="1"/>
  <c r="DK155" i="1" s="1"/>
  <c r="CA158" i="1"/>
  <c r="BE160" i="1"/>
  <c r="EB162" i="1"/>
  <c r="V163" i="1"/>
  <c r="AR163" i="1" s="1"/>
  <c r="AS163" i="1" s="1"/>
  <c r="CU163" i="1"/>
  <c r="DW165" i="1"/>
  <c r="EC165" i="1" s="1"/>
  <c r="DB165" i="1"/>
  <c r="BX165" i="1"/>
  <c r="DU165" i="1"/>
  <c r="S165" i="1"/>
  <c r="R165" i="1" s="1" a="1"/>
  <c r="R165" i="1" s="1"/>
  <c r="DE165" i="1"/>
  <c r="DF165" i="1" s="1"/>
  <c r="DN165" i="1" s="1"/>
  <c r="BZ165" i="1"/>
  <c r="DX165" i="1" s="1"/>
  <c r="CA165" i="1"/>
  <c r="DQ165" i="1"/>
  <c r="AM166" i="1" a="1"/>
  <c r="AM166" i="1" s="1"/>
  <c r="AL166" i="1"/>
  <c r="AY166" i="1"/>
  <c r="BD166" i="1" s="1"/>
  <c r="AL172" i="1"/>
  <c r="CR174" i="1"/>
  <c r="CE174" i="1"/>
  <c r="BY174" i="1"/>
  <c r="CU149" i="1"/>
  <c r="BZ151" i="1"/>
  <c r="DX151" i="1" s="1"/>
  <c r="DE151" i="1"/>
  <c r="DF151" i="1" s="1"/>
  <c r="DN151" i="1" s="1"/>
  <c r="DU154" i="1"/>
  <c r="AG159" i="1"/>
  <c r="BF160" i="1"/>
  <c r="Z163" i="1"/>
  <c r="BS166" i="1"/>
  <c r="DZ166" i="1" s="1"/>
  <c r="AG167" i="1"/>
  <c r="Z167" i="1"/>
  <c r="DL170" i="1"/>
  <c r="AN170" i="1" s="1" a="1"/>
  <c r="AN170" i="1" s="1"/>
  <c r="BT170" i="1"/>
  <c r="BS171" i="1"/>
  <c r="DZ171" i="1" s="1"/>
  <c r="BR171" i="1"/>
  <c r="AM174" i="1" a="1"/>
  <c r="AM174" i="1" s="1"/>
  <c r="AO174" i="1" s="1"/>
  <c r="AL174" i="1"/>
  <c r="AY174" i="1"/>
  <c r="BD174" i="1" s="1"/>
  <c r="AA179" i="1"/>
  <c r="AE179" i="1"/>
  <c r="CU146" i="1"/>
  <c r="CA151" i="1"/>
  <c r="AL164" i="1"/>
  <c r="EI167" i="1"/>
  <c r="DL169" i="1"/>
  <c r="AN169" i="1" s="1" a="1"/>
  <c r="AN169" i="1" s="1"/>
  <c r="AP169" i="1" s="1"/>
  <c r="BN169" i="1" s="1"/>
  <c r="BT169" i="1"/>
  <c r="EB169" i="1"/>
  <c r="AO176" i="1"/>
  <c r="DR154" i="1"/>
  <c r="DH154" i="1"/>
  <c r="DI154" i="1" s="1"/>
  <c r="DC154" i="1"/>
  <c r="DK154" i="1" s="1"/>
  <c r="BS164" i="1"/>
  <c r="DZ164" i="1" s="1"/>
  <c r="BR164" i="1"/>
  <c r="CU169" i="1"/>
  <c r="Q169" i="1"/>
  <c r="P169" i="1"/>
  <c r="V169" i="1"/>
  <c r="AR169" i="1" s="1"/>
  <c r="AS169" i="1" s="1"/>
  <c r="U169" i="1"/>
  <c r="BS169" i="1"/>
  <c r="DZ169" i="1" s="1"/>
  <c r="BR169" i="1"/>
  <c r="AW170" i="1"/>
  <c r="AU170" i="1"/>
  <c r="AT170" i="1"/>
  <c r="EF170" i="1" s="1"/>
  <c r="AG171" i="1"/>
  <c r="Z171" i="1"/>
  <c r="BY171" i="1"/>
  <c r="EE171" i="1" s="1"/>
  <c r="CR171" i="1"/>
  <c r="CE171" i="1"/>
  <c r="AY173" i="1"/>
  <c r="BD173" i="1" s="1"/>
  <c r="AL173" i="1"/>
  <c r="BR176" i="1"/>
  <c r="BS176" i="1"/>
  <c r="DZ176" i="1" s="1"/>
  <c r="ED181" i="1"/>
  <c r="EA181" i="1"/>
  <c r="P152" i="1"/>
  <c r="BX154" i="1"/>
  <c r="DE154" i="1"/>
  <c r="DF154" i="1" s="1"/>
  <c r="DN154" i="1" s="1"/>
  <c r="BR156" i="1"/>
  <c r="P158" i="1"/>
  <c r="DS158" i="1"/>
  <c r="AA161" i="1"/>
  <c r="BS165" i="1"/>
  <c r="DZ165" i="1" s="1"/>
  <c r="AA166" i="1"/>
  <c r="CU167" i="1"/>
  <c r="V167" i="1"/>
  <c r="AR167" i="1" s="1"/>
  <c r="AS167" i="1" s="1"/>
  <c r="Q167" i="1"/>
  <c r="BS168" i="1"/>
  <c r="DZ168" i="1" s="1"/>
  <c r="BR168" i="1"/>
  <c r="BR170" i="1"/>
  <c r="DS172" i="1"/>
  <c r="DR172" i="1"/>
  <c r="DH172" i="1"/>
  <c r="DI172" i="1" s="1"/>
  <c r="CA172" i="1"/>
  <c r="DU172" i="1"/>
  <c r="DE172" i="1"/>
  <c r="DF172" i="1" s="1"/>
  <c r="DN172" i="1" s="1"/>
  <c r="DW172" i="1"/>
  <c r="EC172" i="1" s="1"/>
  <c r="DQ172" i="1"/>
  <c r="BZ172" i="1"/>
  <c r="DX172" i="1" s="1"/>
  <c r="S172" i="1"/>
  <c r="R172" i="1" s="1" a="1"/>
  <c r="R172" i="1" s="1"/>
  <c r="BX172" i="1"/>
  <c r="AM173" i="1" a="1"/>
  <c r="AM173" i="1" s="1"/>
  <c r="DS175" i="1"/>
  <c r="S175" i="1"/>
  <c r="R175" i="1" s="1" a="1"/>
  <c r="R175" i="1" s="1"/>
  <c r="DH175" i="1"/>
  <c r="DI175" i="1" s="1"/>
  <c r="DW175" i="1"/>
  <c r="EC175" i="1" s="1"/>
  <c r="DB175" i="1"/>
  <c r="BX175" i="1"/>
  <c r="DE175" i="1"/>
  <c r="DF175" i="1" s="1"/>
  <c r="DN175" i="1" s="1"/>
  <c r="DC175" i="1"/>
  <c r="DK175" i="1" s="1"/>
  <c r="DU175" i="1"/>
  <c r="DR175" i="1"/>
  <c r="DQ175" i="1"/>
  <c r="CA175" i="1"/>
  <c r="AM177" i="1" a="1"/>
  <c r="AM177" i="1" s="1"/>
  <c r="AO177" i="1" s="1"/>
  <c r="AY177" i="1"/>
  <c r="BD177" i="1" s="1"/>
  <c r="AL177" i="1"/>
  <c r="EB180" i="1"/>
  <c r="BT180" i="1"/>
  <c r="DL180" i="1"/>
  <c r="AN180" i="1" s="1" a="1"/>
  <c r="AN180" i="1" s="1"/>
  <c r="AP180" i="1" s="1"/>
  <c r="BN180" i="1" s="1"/>
  <c r="P149" i="1"/>
  <c r="Q158" i="1"/>
  <c r="DU158" i="1"/>
  <c r="CA159" i="1"/>
  <c r="DE159" i="1"/>
  <c r="DF159" i="1" s="1"/>
  <c r="DN159" i="1" s="1"/>
  <c r="BZ159" i="1"/>
  <c r="DX159" i="1" s="1"/>
  <c r="DQ159" i="1"/>
  <c r="DU163" i="1"/>
  <c r="S163" i="1"/>
  <c r="R163" i="1" s="1" a="1"/>
  <c r="R163" i="1" s="1"/>
  <c r="DC163" i="1"/>
  <c r="DK163" i="1" s="1"/>
  <c r="BX163" i="1"/>
  <c r="DQ163" i="1"/>
  <c r="ED165" i="1"/>
  <c r="EA165" i="1"/>
  <c r="AG166" i="1"/>
  <c r="Z170" i="1"/>
  <c r="BZ175" i="1"/>
  <c r="DX175" i="1" s="1"/>
  <c r="EK180" i="1"/>
  <c r="EI180" i="1"/>
  <c r="AT182" i="1"/>
  <c r="AW182" i="1"/>
  <c r="AU182" i="1"/>
  <c r="AM183" i="1" a="1"/>
  <c r="AM183" i="1" s="1"/>
  <c r="AL183" i="1"/>
  <c r="AY183" i="1"/>
  <c r="BD183" i="1" s="1"/>
  <c r="BZ154" i="1"/>
  <c r="DX154" i="1" s="1"/>
  <c r="Q155" i="1"/>
  <c r="BX159" i="1"/>
  <c r="AL160" i="1"/>
  <c r="V161" i="1"/>
  <c r="AR161" i="1" s="1"/>
  <c r="AS161" i="1" s="1"/>
  <c r="Q161" i="1"/>
  <c r="AG161" i="1"/>
  <c r="BS162" i="1"/>
  <c r="DZ162" i="1" s="1"/>
  <c r="BR162" i="1"/>
  <c r="BZ163" i="1"/>
  <c r="DX163" i="1" s="1"/>
  <c r="DR163" i="1"/>
  <c r="S167" i="1"/>
  <c r="R167" i="1" s="1" a="1"/>
  <c r="R167" i="1" s="1"/>
  <c r="DS167" i="1"/>
  <c r="DR167" i="1"/>
  <c r="DQ167" i="1"/>
  <c r="CA167" i="1"/>
  <c r="DH167" i="1"/>
  <c r="DI167" i="1" s="1"/>
  <c r="BX167" i="1"/>
  <c r="DB167" i="1"/>
  <c r="CR169" i="1"/>
  <c r="BY169" i="1"/>
  <c r="CR170" i="1"/>
  <c r="CA154" i="1"/>
  <c r="CU158" i="1"/>
  <c r="AU159" i="1"/>
  <c r="DR159" i="1"/>
  <c r="AM160" i="1" a="1"/>
  <c r="AM160" i="1" s="1"/>
  <c r="BR160" i="1"/>
  <c r="AM161" i="1" a="1"/>
  <c r="AM161" i="1" s="1"/>
  <c r="BT162" i="1"/>
  <c r="CA163" i="1"/>
  <c r="DS163" i="1"/>
  <c r="AE164" i="1"/>
  <c r="AA164" i="1"/>
  <c r="EB167" i="1"/>
  <c r="BT167" i="1"/>
  <c r="DT167" i="1" s="1"/>
  <c r="DL167" i="1"/>
  <c r="AN167" i="1" s="1" a="1"/>
  <c r="AN167" i="1" s="1"/>
  <c r="AP167" i="1" s="1"/>
  <c r="BN167" i="1" s="1"/>
  <c r="AM168" i="1" a="1"/>
  <c r="AM168" i="1" s="1"/>
  <c r="AY168" i="1"/>
  <c r="BD168" i="1" s="1"/>
  <c r="AL168" i="1"/>
  <c r="AY170" i="1"/>
  <c r="BD170" i="1" s="1"/>
  <c r="AM170" i="1" a="1"/>
  <c r="AM170" i="1" s="1"/>
  <c r="AO170" i="1" s="1"/>
  <c r="BR178" i="1"/>
  <c r="BS178" i="1"/>
  <c r="DZ178" i="1" s="1"/>
  <c r="DC184" i="1"/>
  <c r="DK184" i="1" s="1"/>
  <c r="DW184" i="1"/>
  <c r="EC184" i="1" s="1"/>
  <c r="DB184" i="1"/>
  <c r="BX184" i="1"/>
  <c r="DS184" i="1"/>
  <c r="S184" i="1"/>
  <c r="R184" i="1" s="1" a="1"/>
  <c r="R184" i="1" s="1"/>
  <c r="DH184" i="1"/>
  <c r="DI184" i="1" s="1"/>
  <c r="CA184" i="1"/>
  <c r="BZ184" i="1"/>
  <c r="DX184" i="1" s="1"/>
  <c r="DU184" i="1"/>
  <c r="DR184" i="1"/>
  <c r="DQ184" i="1"/>
  <c r="DE184" i="1"/>
  <c r="DF184" i="1" s="1"/>
  <c r="DN184" i="1" s="1"/>
  <c r="AM186" i="1" a="1"/>
  <c r="AM186" i="1" s="1"/>
  <c r="AY186" i="1"/>
  <c r="BD186" i="1" s="1"/>
  <c r="AL186" i="1"/>
  <c r="S158" i="1"/>
  <c r="R158" i="1" s="1" a="1"/>
  <c r="R158" i="1" s="1"/>
  <c r="Q159" i="1"/>
  <c r="P159" i="1"/>
  <c r="AW159" i="1"/>
  <c r="DS159" i="1"/>
  <c r="DH161" i="1"/>
  <c r="DI161" i="1" s="1"/>
  <c r="CA161" i="1"/>
  <c r="DC161" i="1"/>
  <c r="DK161" i="1" s="1"/>
  <c r="DW161" i="1"/>
  <c r="EC161" i="1" s="1"/>
  <c r="DB161" i="1"/>
  <c r="BX161" i="1"/>
  <c r="DU161" i="1"/>
  <c r="DQ161" i="1"/>
  <c r="DW163" i="1"/>
  <c r="EC163" i="1" s="1"/>
  <c r="BR182" i="1"/>
  <c r="BS182" i="1"/>
  <c r="DZ182" i="1" s="1"/>
  <c r="S162" i="1"/>
  <c r="R162" i="1" s="1" a="1"/>
  <c r="R162" i="1" s="1"/>
  <c r="DU168" i="1"/>
  <c r="DW171" i="1"/>
  <c r="EC171" i="1" s="1"/>
  <c r="EB176" i="1"/>
  <c r="CA180" i="1"/>
  <c r="BX186" i="1"/>
  <c r="EK187" i="1"/>
  <c r="EI187" i="1"/>
  <c r="AM193" i="1" a="1"/>
  <c r="AM193" i="1" s="1"/>
  <c r="AL193" i="1"/>
  <c r="AY193" i="1"/>
  <c r="BD193" i="1" s="1"/>
  <c r="AU201" i="1"/>
  <c r="AT201" i="1"/>
  <c r="AW201" i="1"/>
  <c r="AG186" i="1"/>
  <c r="Z186" i="1"/>
  <c r="EK189" i="1"/>
  <c r="EI189" i="1"/>
  <c r="AA190" i="1"/>
  <c r="AE190" i="1"/>
  <c r="AY202" i="1"/>
  <c r="BD202" i="1" s="1"/>
  <c r="AM202" i="1" a="1"/>
  <c r="AM202" i="1" s="1"/>
  <c r="AL202" i="1"/>
  <c r="DW177" i="1"/>
  <c r="EC177" i="1" s="1"/>
  <c r="P178" i="1"/>
  <c r="BX178" i="1"/>
  <c r="P179" i="1"/>
  <c r="CU179" i="1"/>
  <c r="DW180" i="1"/>
  <c r="EC180" i="1" s="1"/>
  <c r="V186" i="1"/>
  <c r="AR186" i="1" s="1"/>
  <c r="AS186" i="1" s="1"/>
  <c r="U186" i="1"/>
  <c r="Q186" i="1"/>
  <c r="CU186" i="1"/>
  <c r="BZ186" i="1"/>
  <c r="DX186" i="1" s="1"/>
  <c r="AG174" i="1"/>
  <c r="Q178" i="1"/>
  <c r="BZ178" i="1"/>
  <c r="DX178" i="1" s="1"/>
  <c r="CA181" i="1"/>
  <c r="CU182" i="1"/>
  <c r="P186" i="1"/>
  <c r="AE187" i="1"/>
  <c r="AA187" i="1"/>
  <c r="AG189" i="1"/>
  <c r="Z189" i="1"/>
  <c r="V168" i="1"/>
  <c r="AR168" i="1" s="1"/>
  <c r="AS168" i="1" s="1"/>
  <c r="U168" i="1"/>
  <c r="Q168" i="1"/>
  <c r="BY170" i="1"/>
  <c r="P171" i="1"/>
  <c r="V171" i="1"/>
  <c r="AR171" i="1" s="1"/>
  <c r="AS171" i="1" s="1"/>
  <c r="BF175" i="1"/>
  <c r="EF176" i="1"/>
  <c r="BT176" i="1"/>
  <c r="EK176" i="1"/>
  <c r="AE177" i="1"/>
  <c r="CA178" i="1"/>
  <c r="DQ181" i="1"/>
  <c r="EK194" i="1"/>
  <c r="EI194" i="1"/>
  <c r="DQ162" i="1"/>
  <c r="V173" i="1"/>
  <c r="AR173" i="1" s="1"/>
  <c r="AS173" i="1" s="1"/>
  <c r="U173" i="1"/>
  <c r="DB174" i="1"/>
  <c r="AG177" i="1"/>
  <c r="V178" i="1"/>
  <c r="AR178" i="1" s="1"/>
  <c r="AS178" i="1" s="1"/>
  <c r="DQ178" i="1"/>
  <c r="AY181" i="1"/>
  <c r="BD181" i="1" s="1"/>
  <c r="DR181" i="1"/>
  <c r="AM182" i="1" a="1"/>
  <c r="AM182" i="1" s="1"/>
  <c r="AL182" i="1"/>
  <c r="AY182" i="1"/>
  <c r="BD182" i="1" s="1"/>
  <c r="DH182" i="1"/>
  <c r="DI182" i="1" s="1"/>
  <c r="AY184" i="1"/>
  <c r="BD184" i="1" s="1"/>
  <c r="AM184" i="1" a="1"/>
  <c r="AM184" i="1" s="1"/>
  <c r="AM196" i="1" a="1"/>
  <c r="AM196" i="1" s="1"/>
  <c r="AL196" i="1"/>
  <c r="AY196" i="1"/>
  <c r="BD196" i="1" s="1"/>
  <c r="Z204" i="1"/>
  <c r="AG204" i="1"/>
  <c r="DR162" i="1"/>
  <c r="P164" i="1"/>
  <c r="Q170" i="1"/>
  <c r="P173" i="1"/>
  <c r="Z175" i="1"/>
  <c r="P176" i="1"/>
  <c r="DR178" i="1"/>
  <c r="EB183" i="1"/>
  <c r="BT183" i="1"/>
  <c r="Z185" i="1"/>
  <c r="AG185" i="1"/>
  <c r="AY189" i="1"/>
  <c r="BD189" i="1" s="1"/>
  <c r="AM189" i="1" a="1"/>
  <c r="AM189" i="1" s="1"/>
  <c r="AL189" i="1"/>
  <c r="EF189" i="1" s="1"/>
  <c r="Q199" i="1"/>
  <c r="CU199" i="1"/>
  <c r="U199" i="1"/>
  <c r="V199" i="1"/>
  <c r="AR199" i="1" s="1"/>
  <c r="AS199" i="1" s="1"/>
  <c r="P199" i="1"/>
  <c r="U202" i="1"/>
  <c r="CU202" i="1"/>
  <c r="V202" i="1"/>
  <c r="AR202" i="1" s="1"/>
  <c r="AS202" i="1" s="1"/>
  <c r="Q202" i="1"/>
  <c r="P202" i="1"/>
  <c r="CE170" i="1"/>
  <c r="AU176" i="1"/>
  <c r="DB177" i="1"/>
  <c r="AL179" i="1"/>
  <c r="DB180" i="1"/>
  <c r="Z181" i="1"/>
  <c r="DC186" i="1"/>
  <c r="DK186" i="1" s="1"/>
  <c r="AM187" i="1" a="1"/>
  <c r="AM187" i="1" s="1"/>
  <c r="AL187" i="1"/>
  <c r="AY187" i="1"/>
  <c r="BD187" i="1" s="1"/>
  <c r="DU162" i="1"/>
  <c r="DC168" i="1"/>
  <c r="DK168" i="1" s="1"/>
  <c r="DW168" i="1"/>
  <c r="EC168" i="1" s="1"/>
  <c r="DB168" i="1"/>
  <c r="BX168" i="1"/>
  <c r="CA168" i="1"/>
  <c r="DE171" i="1"/>
  <c r="DF171" i="1" s="1"/>
  <c r="DN171" i="1" s="1"/>
  <c r="BZ171" i="1"/>
  <c r="DX171" i="1" s="1"/>
  <c r="DC171" i="1"/>
  <c r="DK171" i="1" s="1"/>
  <c r="DH171" i="1"/>
  <c r="DI171" i="1" s="1"/>
  <c r="CC171" i="1"/>
  <c r="CA174" i="1"/>
  <c r="DE174" i="1"/>
  <c r="DF174" i="1" s="1"/>
  <c r="DN174" i="1" s="1"/>
  <c r="BZ174" i="1"/>
  <c r="DX174" i="1" s="1"/>
  <c r="DQ174" i="1"/>
  <c r="AW176" i="1"/>
  <c r="BS177" i="1"/>
  <c r="DZ177" i="1" s="1"/>
  <c r="BR177" i="1"/>
  <c r="BS180" i="1"/>
  <c r="DZ180" i="1" s="1"/>
  <c r="BR180" i="1"/>
  <c r="DL183" i="1"/>
  <c r="AN183" i="1" s="1" a="1"/>
  <c r="AN183" i="1" s="1"/>
  <c r="AP183" i="1" s="1"/>
  <c r="BN183" i="1" s="1"/>
  <c r="CR185" i="1"/>
  <c r="EE185" i="1"/>
  <c r="ED185" i="1"/>
  <c r="AU188" i="1"/>
  <c r="AT188" i="1"/>
  <c r="AW188" i="1"/>
  <c r="EK205" i="1"/>
  <c r="EI205" i="1"/>
  <c r="AT179" i="1"/>
  <c r="Q183" i="1"/>
  <c r="P183" i="1"/>
  <c r="CU183" i="1"/>
  <c r="V183" i="1"/>
  <c r="AR183" i="1" s="1"/>
  <c r="AS183" i="1" s="1"/>
  <c r="AM185" i="1" a="1"/>
  <c r="AM185" i="1" s="1"/>
  <c r="AO185" i="1" s="1"/>
  <c r="AL185" i="1"/>
  <c r="AY185" i="1"/>
  <c r="BD185" i="1" s="1"/>
  <c r="Z188" i="1"/>
  <c r="AG188" i="1"/>
  <c r="EK199" i="1"/>
  <c r="EI199" i="1"/>
  <c r="AW179" i="1"/>
  <c r="Z182" i="1"/>
  <c r="AG182" i="1"/>
  <c r="AA184" i="1"/>
  <c r="Q174" i="1"/>
  <c r="P174" i="1"/>
  <c r="DH177" i="1"/>
  <c r="DI177" i="1" s="1"/>
  <c r="CA177" i="1"/>
  <c r="DR177" i="1"/>
  <c r="DQ177" i="1"/>
  <c r="S177" i="1"/>
  <c r="R177" i="1" s="1" a="1"/>
  <c r="R177" i="1" s="1"/>
  <c r="DU178" i="1"/>
  <c r="S178" i="1"/>
  <c r="R178" i="1" s="1" a="1"/>
  <c r="R178" i="1" s="1"/>
  <c r="DC178" i="1"/>
  <c r="DK178" i="1" s="1"/>
  <c r="AL178" i="1"/>
  <c r="CU178" i="1"/>
  <c r="BF179" i="1"/>
  <c r="BE179" i="1"/>
  <c r="DH180" i="1"/>
  <c r="DI180" i="1" s="1"/>
  <c r="DS180" i="1"/>
  <c r="DR180" i="1"/>
  <c r="DQ180" i="1"/>
  <c r="DW181" i="1"/>
  <c r="EC181" i="1" s="1"/>
  <c r="DB181" i="1"/>
  <c r="BX181" i="1"/>
  <c r="DU181" i="1"/>
  <c r="S181" i="1"/>
  <c r="R181" i="1" s="1" a="1"/>
  <c r="R181" i="1" s="1"/>
  <c r="DE181" i="1"/>
  <c r="DF181" i="1" s="1"/>
  <c r="DN181" i="1" s="1"/>
  <c r="BZ181" i="1"/>
  <c r="DX181" i="1" s="1"/>
  <c r="DQ182" i="1"/>
  <c r="CA182" i="1"/>
  <c r="DE182" i="1"/>
  <c r="DF182" i="1" s="1"/>
  <c r="DN182" i="1" s="1"/>
  <c r="BZ182" i="1"/>
  <c r="DX182" i="1" s="1"/>
  <c r="DC182" i="1"/>
  <c r="DK182" i="1" s="1"/>
  <c r="DW182" i="1"/>
  <c r="EC182" i="1" s="1"/>
  <c r="DB182" i="1"/>
  <c r="BX182" i="1"/>
  <c r="DS182" i="1"/>
  <c r="U183" i="1"/>
  <c r="CU185" i="1"/>
  <c r="V185" i="1"/>
  <c r="AR185" i="1" s="1"/>
  <c r="AS185" i="1" s="1"/>
  <c r="Q185" i="1"/>
  <c r="P185" i="1"/>
  <c r="S186" i="1"/>
  <c r="R186" i="1" s="1" a="1"/>
  <c r="R186" i="1" s="1"/>
  <c r="DH186" i="1"/>
  <c r="DI186" i="1" s="1"/>
  <c r="CA186" i="1"/>
  <c r="DW186" i="1"/>
  <c r="EC186" i="1" s="1"/>
  <c r="DU186" i="1"/>
  <c r="DS186" i="1"/>
  <c r="DR186" i="1"/>
  <c r="DQ186" i="1"/>
  <c r="AW191" i="1"/>
  <c r="AU191" i="1"/>
  <c r="AT191" i="1"/>
  <c r="CA162" i="1"/>
  <c r="Q166" i="1"/>
  <c r="P166" i="1"/>
  <c r="DR168" i="1"/>
  <c r="DS171" i="1"/>
  <c r="BX177" i="1"/>
  <c r="AM178" i="1" a="1"/>
  <c r="AM178" i="1" s="1"/>
  <c r="BX180" i="1"/>
  <c r="AM181" i="1" a="1"/>
  <c r="AM181" i="1" s="1"/>
  <c r="S183" i="1"/>
  <c r="R183" i="1" s="1" a="1"/>
  <c r="R183" i="1" s="1"/>
  <c r="CA183" i="1"/>
  <c r="DE183" i="1"/>
  <c r="DF183" i="1" s="1"/>
  <c r="DN183" i="1" s="1"/>
  <c r="BZ183" i="1"/>
  <c r="DX183" i="1" s="1"/>
  <c r="DS183" i="1"/>
  <c r="DR183" i="1"/>
  <c r="DQ183" i="1"/>
  <c r="AL184" i="1"/>
  <c r="BS186" i="1"/>
  <c r="DZ186" i="1" s="1"/>
  <c r="BR186" i="1"/>
  <c r="AG191" i="1"/>
  <c r="Z191" i="1"/>
  <c r="AM199" i="1" a="1"/>
  <c r="AM199" i="1" s="1"/>
  <c r="AY199" i="1"/>
  <c r="BD199" i="1" s="1"/>
  <c r="AL199" i="1"/>
  <c r="CC162" i="1"/>
  <c r="DS168" i="1"/>
  <c r="DR169" i="1"/>
  <c r="DQ169" i="1"/>
  <c r="DH169" i="1"/>
  <c r="DI169" i="1" s="1"/>
  <c r="CA169" i="1"/>
  <c r="DE169" i="1"/>
  <c r="DF169" i="1" s="1"/>
  <c r="DN169" i="1" s="1"/>
  <c r="BZ169" i="1"/>
  <c r="DX169" i="1" s="1"/>
  <c r="S170" i="1"/>
  <c r="R170" i="1" s="1" a="1"/>
  <c r="R170" i="1" s="1"/>
  <c r="DU170" i="1"/>
  <c r="DS170" i="1"/>
  <c r="S171" i="1"/>
  <c r="R171" i="1" s="1" a="1"/>
  <c r="R171" i="1" s="1"/>
  <c r="BR172" i="1"/>
  <c r="CU173" i="1"/>
  <c r="S174" i="1"/>
  <c r="R174" i="1" s="1" a="1"/>
  <c r="R174" i="1" s="1"/>
  <c r="DU174" i="1"/>
  <c r="Q177" i="1"/>
  <c r="CU177" i="1"/>
  <c r="DB178" i="1"/>
  <c r="U179" i="1"/>
  <c r="BG179" i="1"/>
  <c r="BL179" i="1" s="1"/>
  <c r="CU180" i="1"/>
  <c r="U180" i="1"/>
  <c r="BX183" i="1"/>
  <c r="AL190" i="1"/>
  <c r="AY190" i="1"/>
  <c r="BD190" i="1" s="1"/>
  <c r="AM190" i="1" a="1"/>
  <c r="AM190" i="1" s="1"/>
  <c r="AG199" i="1"/>
  <c r="Z199" i="1"/>
  <c r="DL181" i="1"/>
  <c r="AN181" i="1" s="1" a="1"/>
  <c r="AN181" i="1" s="1"/>
  <c r="AP181" i="1" s="1"/>
  <c r="BN181" i="1" s="1"/>
  <c r="EB181" i="1"/>
  <c r="U182" i="1"/>
  <c r="Q182" i="1"/>
  <c r="P182" i="1"/>
  <c r="V184" i="1"/>
  <c r="AR184" i="1" s="1"/>
  <c r="AS184" i="1" s="1"/>
  <c r="U184" i="1"/>
  <c r="Q184" i="1"/>
  <c r="BS189" i="1"/>
  <c r="DZ189" i="1" s="1"/>
  <c r="BR189" i="1"/>
  <c r="AG202" i="1"/>
  <c r="Z202" i="1"/>
  <c r="AW207" i="1"/>
  <c r="AU207" i="1"/>
  <c r="AT207" i="1"/>
  <c r="DQ176" i="1"/>
  <c r="AL194" i="1"/>
  <c r="AL197" i="1"/>
  <c r="BZ197" i="1"/>
  <c r="DX197" i="1" s="1"/>
  <c r="S199" i="1"/>
  <c r="R199" i="1" s="1" a="1"/>
  <c r="R199" i="1" s="1"/>
  <c r="DH199" i="1"/>
  <c r="DI199" i="1" s="1"/>
  <c r="CC199" i="1"/>
  <c r="CA199" i="1"/>
  <c r="DS199" i="1"/>
  <c r="DR199" i="1"/>
  <c r="DQ199" i="1"/>
  <c r="Z200" i="1"/>
  <c r="DL202" i="1"/>
  <c r="AN202" i="1" s="1" a="1"/>
  <c r="AN202" i="1" s="1"/>
  <c r="AP202" i="1" s="1"/>
  <c r="BN202" i="1" s="1"/>
  <c r="EB202" i="1"/>
  <c r="BT202" i="1"/>
  <c r="CU204" i="1"/>
  <c r="V204" i="1"/>
  <c r="AR204" i="1" s="1"/>
  <c r="AS204" i="1" s="1"/>
  <c r="Q204" i="1"/>
  <c r="P204" i="1"/>
  <c r="DU185" i="1"/>
  <c r="BR187" i="1"/>
  <c r="CU187" i="1"/>
  <c r="S192" i="1"/>
  <c r="R192" i="1" s="1" a="1"/>
  <c r="R192" i="1" s="1"/>
  <c r="DC192" i="1"/>
  <c r="DK192" i="1" s="1"/>
  <c r="DW192" i="1"/>
  <c r="EC192" i="1" s="1"/>
  <c r="DB192" i="1"/>
  <c r="BX192" i="1"/>
  <c r="DU192" i="1"/>
  <c r="DS192" i="1"/>
  <c r="V197" i="1"/>
  <c r="AR197" i="1" s="1"/>
  <c r="AS197" i="1" s="1"/>
  <c r="U197" i="1"/>
  <c r="AM197" i="1" a="1"/>
  <c r="AM197" i="1" s="1"/>
  <c r="AE198" i="1"/>
  <c r="CE199" i="1"/>
  <c r="CR199" i="1"/>
  <c r="DO199" i="1" s="1" a="1"/>
  <c r="DO199" i="1" s="1"/>
  <c r="DY199" i="1" s="1"/>
  <c r="AM201" i="1" a="1"/>
  <c r="AM201" i="1" s="1"/>
  <c r="AL201" i="1"/>
  <c r="BY223" i="1"/>
  <c r="EE223" i="1" s="1"/>
  <c r="V187" i="1"/>
  <c r="AR187" i="1" s="1"/>
  <c r="AS187" i="1" s="1"/>
  <c r="DB189" i="1"/>
  <c r="P190" i="1"/>
  <c r="V190" i="1"/>
  <c r="AR190" i="1" s="1"/>
  <c r="AS190" i="1" s="1"/>
  <c r="U190" i="1"/>
  <c r="DU194" i="1"/>
  <c r="DS194" i="1"/>
  <c r="DR194" i="1"/>
  <c r="S194" i="1"/>
  <c r="R194" i="1" s="1" a="1"/>
  <c r="R194" i="1" s="1"/>
  <c r="DH194" i="1"/>
  <c r="DI194" i="1" s="1"/>
  <c r="CA194" i="1"/>
  <c r="DW194" i="1"/>
  <c r="EC194" i="1" s="1"/>
  <c r="DB194" i="1"/>
  <c r="BX194" i="1"/>
  <c r="BR200" i="1"/>
  <c r="AA201" i="1"/>
  <c r="AE201" i="1"/>
  <c r="Q206" i="1"/>
  <c r="P206" i="1"/>
  <c r="V206" i="1"/>
  <c r="AR206" i="1" s="1"/>
  <c r="AS206" i="1" s="1"/>
  <c r="U206" i="1"/>
  <c r="BS221" i="1"/>
  <c r="DZ221" i="1" s="1"/>
  <c r="BR221" i="1"/>
  <c r="BR183" i="1"/>
  <c r="DC189" i="1"/>
  <c r="DK189" i="1" s="1"/>
  <c r="DE190" i="1"/>
  <c r="DF190" i="1" s="1"/>
  <c r="DN190" i="1" s="1"/>
  <c r="BZ190" i="1"/>
  <c r="DX190" i="1" s="1"/>
  <c r="DC190" i="1"/>
  <c r="DK190" i="1" s="1"/>
  <c r="DW190" i="1"/>
  <c r="EC190" i="1" s="1"/>
  <c r="DB190" i="1"/>
  <c r="BX190" i="1"/>
  <c r="DH190" i="1"/>
  <c r="DI190" i="1" s="1"/>
  <c r="DR190" i="1"/>
  <c r="Q193" i="1"/>
  <c r="P193" i="1"/>
  <c r="CU193" i="1"/>
  <c r="V193" i="1"/>
  <c r="AR193" i="1" s="1"/>
  <c r="AS193" i="1" s="1"/>
  <c r="V195" i="1"/>
  <c r="AR195" i="1" s="1"/>
  <c r="AS195" i="1" s="1"/>
  <c r="U195" i="1"/>
  <c r="P195" i="1"/>
  <c r="DW197" i="1"/>
  <c r="EC197" i="1" s="1"/>
  <c r="DB197" i="1"/>
  <c r="BX197" i="1"/>
  <c r="DU197" i="1"/>
  <c r="DS197" i="1"/>
  <c r="S197" i="1"/>
  <c r="R197" i="1" s="1" a="1"/>
  <c r="R197" i="1" s="1"/>
  <c r="DH197" i="1"/>
  <c r="DI197" i="1" s="1"/>
  <c r="DC197" i="1"/>
  <c r="DK197" i="1" s="1"/>
  <c r="CS209" i="1"/>
  <c r="CX209" i="1"/>
  <c r="CW209" i="1"/>
  <c r="AL211" i="1"/>
  <c r="AM211" i="1" a="1"/>
  <c r="AM211" i="1" s="1"/>
  <c r="AY211" i="1"/>
  <c r="BD211" i="1" s="1"/>
  <c r="AW212" i="1"/>
  <c r="AU212" i="1"/>
  <c r="AT212" i="1"/>
  <c r="EF212" i="1" s="1"/>
  <c r="BT212" i="1"/>
  <c r="EB212" i="1"/>
  <c r="DL212" i="1"/>
  <c r="AN212" i="1" s="1" a="1"/>
  <c r="AN212" i="1" s="1"/>
  <c r="AP212" i="1" s="1"/>
  <c r="BN212" i="1" s="1"/>
  <c r="AM214" i="1" a="1"/>
  <c r="AM214" i="1" s="1"/>
  <c r="AL214" i="1"/>
  <c r="EF214" i="1" s="1"/>
  <c r="AY214" i="1"/>
  <c r="BD214" i="1" s="1"/>
  <c r="Q217" i="1"/>
  <c r="CU217" i="1"/>
  <c r="V217" i="1"/>
  <c r="AR217" i="1" s="1"/>
  <c r="AS217" i="1" s="1"/>
  <c r="U217" i="1"/>
  <c r="P217" i="1"/>
  <c r="AW218" i="1"/>
  <c r="AU218" i="1"/>
  <c r="AT218" i="1"/>
  <c r="EF218" i="1" s="1"/>
  <c r="Z220" i="1"/>
  <c r="AG220" i="1"/>
  <c r="AW226" i="1"/>
  <c r="AU226" i="1"/>
  <c r="AT226" i="1"/>
  <c r="DU176" i="1"/>
  <c r="BZ185" i="1"/>
  <c r="DX185" i="1" s="1"/>
  <c r="DE185" i="1"/>
  <c r="DF185" i="1" s="1"/>
  <c r="DN185" i="1" s="1"/>
  <c r="DE189" i="1"/>
  <c r="DF189" i="1" s="1"/>
  <c r="DN189" i="1" s="1"/>
  <c r="CA190" i="1"/>
  <c r="DS190" i="1"/>
  <c r="BT191" i="1"/>
  <c r="EB191" i="1"/>
  <c r="V200" i="1"/>
  <c r="AR200" i="1" s="1"/>
  <c r="AS200" i="1" s="1"/>
  <c r="U200" i="1"/>
  <c r="P200" i="1"/>
  <c r="AA203" i="1"/>
  <c r="AG218" i="1"/>
  <c r="Z218" i="1"/>
  <c r="BX176" i="1"/>
  <c r="DB176" i="1"/>
  <c r="DW176" i="1"/>
  <c r="EC176" i="1" s="1"/>
  <c r="CA185" i="1"/>
  <c r="BX187" i="1"/>
  <c r="DC187" i="1"/>
  <c r="DK187" i="1" s="1"/>
  <c r="CU191" i="1"/>
  <c r="Q191" i="1"/>
  <c r="P191" i="1"/>
  <c r="DL191" i="1"/>
  <c r="AN191" i="1" s="1" a="1"/>
  <c r="AN191" i="1" s="1"/>
  <c r="AP191" i="1" s="1"/>
  <c r="BN191" i="1" s="1"/>
  <c r="AY192" i="1"/>
  <c r="BD192" i="1" s="1"/>
  <c r="DE195" i="1"/>
  <c r="DF195" i="1" s="1"/>
  <c r="DN195" i="1" s="1"/>
  <c r="BZ195" i="1"/>
  <c r="DX195" i="1" s="1"/>
  <c r="DC195" i="1"/>
  <c r="DK195" i="1" s="1"/>
  <c r="DW195" i="1"/>
  <c r="EC195" i="1" s="1"/>
  <c r="DB195" i="1"/>
  <c r="BX195" i="1"/>
  <c r="DU195" i="1"/>
  <c r="DQ195" i="1"/>
  <c r="CU195" i="1"/>
  <c r="V198" i="1"/>
  <c r="AR198" i="1" s="1"/>
  <c r="AS198" i="1" s="1"/>
  <c r="Q198" i="1"/>
  <c r="P198" i="1"/>
  <c r="CU198" i="1"/>
  <c r="BE200" i="1"/>
  <c r="BF200" i="1"/>
  <c r="U201" i="1"/>
  <c r="DR201" i="1"/>
  <c r="DQ201" i="1"/>
  <c r="DH201" i="1"/>
  <c r="DI201" i="1" s="1"/>
  <c r="CA201" i="1"/>
  <c r="DE201" i="1"/>
  <c r="DF201" i="1" s="1"/>
  <c r="DN201" i="1" s="1"/>
  <c r="BZ201" i="1"/>
  <c r="DX201" i="1" s="1"/>
  <c r="DC201" i="1"/>
  <c r="DK201" i="1" s="1"/>
  <c r="DW201" i="1"/>
  <c r="EC201" i="1" s="1"/>
  <c r="DB201" i="1"/>
  <c r="BX201" i="1"/>
  <c r="DS201" i="1"/>
  <c r="EK202" i="1"/>
  <c r="EI202" i="1"/>
  <c r="BS206" i="1"/>
  <c r="DZ206" i="1" s="1"/>
  <c r="DC208" i="1"/>
  <c r="DK208" i="1" s="1"/>
  <c r="DW208" i="1"/>
  <c r="EC208" i="1" s="1"/>
  <c r="DB208" i="1"/>
  <c r="BX208" i="1"/>
  <c r="CA208" i="1"/>
  <c r="DH208" i="1"/>
  <c r="DI208" i="1" s="1"/>
  <c r="DE208" i="1"/>
  <c r="DF208" i="1" s="1"/>
  <c r="DN208" i="1" s="1"/>
  <c r="DU208" i="1"/>
  <c r="DS208" i="1"/>
  <c r="DR208" i="1"/>
  <c r="DQ208" i="1"/>
  <c r="BZ208" i="1"/>
  <c r="DX208" i="1" s="1"/>
  <c r="S208" i="1"/>
  <c r="R208" i="1" s="1" a="1"/>
  <c r="R208" i="1" s="1"/>
  <c r="Z209" i="1"/>
  <c r="AG209" i="1"/>
  <c r="AO212" i="1"/>
  <c r="AU219" i="1"/>
  <c r="AT219" i="1"/>
  <c r="AW219" i="1"/>
  <c r="AL221" i="1"/>
  <c r="AY221" i="1"/>
  <c r="BD221" i="1" s="1"/>
  <c r="AM221" i="1" a="1"/>
  <c r="AM221" i="1" s="1"/>
  <c r="AO221" i="1" s="1"/>
  <c r="AT222" i="1"/>
  <c r="AW222" i="1"/>
  <c r="AU222" i="1"/>
  <c r="CC185" i="1"/>
  <c r="DH185" i="1"/>
  <c r="DI185" i="1" s="1"/>
  <c r="DE187" i="1"/>
  <c r="DF187" i="1" s="1"/>
  <c r="DN187" i="1" s="1"/>
  <c r="DU190" i="1"/>
  <c r="BS193" i="1"/>
  <c r="DZ193" i="1" s="1"/>
  <c r="BR193" i="1"/>
  <c r="BS196" i="1"/>
  <c r="DZ196" i="1" s="1"/>
  <c r="BR196" i="1"/>
  <c r="DC200" i="1"/>
  <c r="DK200" i="1" s="1"/>
  <c r="DW200" i="1"/>
  <c r="EC200" i="1" s="1"/>
  <c r="DB200" i="1"/>
  <c r="BX200" i="1"/>
  <c r="DU200" i="1"/>
  <c r="S200" i="1"/>
  <c r="R200" i="1" s="1" a="1"/>
  <c r="R200" i="1" s="1"/>
  <c r="DE200" i="1"/>
  <c r="DF200" i="1" s="1"/>
  <c r="DN200" i="1" s="1"/>
  <c r="BZ200" i="1"/>
  <c r="DX200" i="1" s="1"/>
  <c r="CE202" i="1"/>
  <c r="BS204" i="1"/>
  <c r="DZ204" i="1" s="1"/>
  <c r="BR204" i="1"/>
  <c r="S205" i="1"/>
  <c r="R205" i="1" s="1" a="1"/>
  <c r="R205" i="1" s="1"/>
  <c r="DH205" i="1"/>
  <c r="DI205" i="1" s="1"/>
  <c r="CA205" i="1"/>
  <c r="DW205" i="1"/>
  <c r="EC205" i="1" s="1"/>
  <c r="DB205" i="1"/>
  <c r="BX205" i="1"/>
  <c r="DU205" i="1"/>
  <c r="DS205" i="1"/>
  <c r="DR205" i="1"/>
  <c r="DQ205" i="1"/>
  <c r="AG210" i="1"/>
  <c r="Z210" i="1"/>
  <c r="V213" i="1"/>
  <c r="AR213" i="1" s="1"/>
  <c r="AS213" i="1" s="1"/>
  <c r="U213" i="1"/>
  <c r="Q213" i="1"/>
  <c r="P213" i="1"/>
  <c r="CU213" i="1"/>
  <c r="AW215" i="1"/>
  <c r="AU215" i="1"/>
  <c r="AT215" i="1"/>
  <c r="EF215" i="1" s="1"/>
  <c r="S189" i="1"/>
  <c r="R189" i="1" s="1" a="1"/>
  <c r="R189" i="1" s="1"/>
  <c r="DU189" i="1"/>
  <c r="DS189" i="1"/>
  <c r="DR189" i="1"/>
  <c r="BX189" i="1"/>
  <c r="BT194" i="1"/>
  <c r="DL194" i="1"/>
  <c r="AN194" i="1" s="1" a="1"/>
  <c r="AN194" i="1" s="1"/>
  <c r="AP194" i="1" s="1"/>
  <c r="BN194" i="1" s="1"/>
  <c r="EB194" i="1"/>
  <c r="DQ198" i="1"/>
  <c r="CA198" i="1"/>
  <c r="DE198" i="1"/>
  <c r="DF198" i="1" s="1"/>
  <c r="DN198" i="1" s="1"/>
  <c r="BZ198" i="1"/>
  <c r="DX198" i="1" s="1"/>
  <c r="DC198" i="1"/>
  <c r="DK198" i="1" s="1"/>
  <c r="DW198" i="1"/>
  <c r="EC198" i="1" s="1"/>
  <c r="DB198" i="1"/>
  <c r="BX198" i="1"/>
  <c r="DU198" i="1"/>
  <c r="DR198" i="1"/>
  <c r="BS205" i="1"/>
  <c r="DZ205" i="1" s="1"/>
  <c r="BR205" i="1"/>
  <c r="BG212" i="1"/>
  <c r="BL212" i="1" s="1"/>
  <c r="BF212" i="1"/>
  <c r="BE212" i="1"/>
  <c r="AG215" i="1"/>
  <c r="Z215" i="1"/>
  <c r="DE219" i="1"/>
  <c r="DF219" i="1" s="1"/>
  <c r="DN219" i="1" s="1"/>
  <c r="BZ219" i="1"/>
  <c r="DX219" i="1" s="1"/>
  <c r="DC219" i="1"/>
  <c r="DK219" i="1" s="1"/>
  <c r="DW219" i="1"/>
  <c r="EC219" i="1" s="1"/>
  <c r="DB219" i="1"/>
  <c r="BX219" i="1"/>
  <c r="DR219" i="1"/>
  <c r="DS219" i="1"/>
  <c r="DQ219" i="1"/>
  <c r="CA219" i="1"/>
  <c r="DH219" i="1"/>
  <c r="DI219" i="1" s="1"/>
  <c r="S219" i="1"/>
  <c r="R219" i="1" s="1" a="1"/>
  <c r="R219" i="1" s="1"/>
  <c r="DU219" i="1"/>
  <c r="AM220" i="1" a="1"/>
  <c r="AM220" i="1" s="1"/>
  <c r="AL220" i="1"/>
  <c r="AY220" i="1"/>
  <c r="BD220" i="1" s="1"/>
  <c r="CU194" i="1"/>
  <c r="U194" i="1"/>
  <c r="Q194" i="1"/>
  <c r="EB196" i="1"/>
  <c r="BT196" i="1"/>
  <c r="BR198" i="1"/>
  <c r="BS198" i="1"/>
  <c r="DZ198" i="1" s="1"/>
  <c r="BG198" i="1"/>
  <c r="BL198" i="1" s="1"/>
  <c r="BF198" i="1"/>
  <c r="BE198" i="1"/>
  <c r="P203" i="1"/>
  <c r="V203" i="1"/>
  <c r="AR203" i="1" s="1"/>
  <c r="AS203" i="1" s="1"/>
  <c r="U203" i="1"/>
  <c r="Q203" i="1"/>
  <c r="AM206" i="1" a="1"/>
  <c r="AM206" i="1" s="1"/>
  <c r="AL206" i="1"/>
  <c r="AY206" i="1"/>
  <c r="BD206" i="1" s="1"/>
  <c r="AY210" i="1"/>
  <c r="BD210" i="1" s="1"/>
  <c r="AM210" i="1" a="1"/>
  <c r="AM210" i="1" s="1"/>
  <c r="AL210" i="1"/>
  <c r="DL213" i="1"/>
  <c r="AN213" i="1" s="1" a="1"/>
  <c r="AN213" i="1" s="1"/>
  <c r="AP213" i="1" s="1"/>
  <c r="BN213" i="1" s="1"/>
  <c r="BT213" i="1"/>
  <c r="EB213" i="1"/>
  <c r="AT216" i="1"/>
  <c r="EF216" i="1" s="1"/>
  <c r="AW216" i="1"/>
  <c r="AU216" i="1"/>
  <c r="AG223" i="1"/>
  <c r="Z223" i="1"/>
  <c r="BS191" i="1"/>
  <c r="DZ191" i="1" s="1"/>
  <c r="BR191" i="1"/>
  <c r="P194" i="1"/>
  <c r="AL195" i="1"/>
  <c r="AY195" i="1"/>
  <c r="BD195" i="1" s="1"/>
  <c r="DL196" i="1"/>
  <c r="AN196" i="1" s="1" a="1"/>
  <c r="AN196" i="1" s="1"/>
  <c r="AP196" i="1" s="1"/>
  <c r="BN196" i="1" s="1"/>
  <c r="BF203" i="1"/>
  <c r="BE203" i="1"/>
  <c r="BG203" i="1"/>
  <c r="BL203" i="1" s="1"/>
  <c r="CR204" i="1"/>
  <c r="CE204" i="1"/>
  <c r="BY204" i="1"/>
  <c r="EE204" i="1" s="1"/>
  <c r="BS213" i="1"/>
  <c r="DZ213" i="1" s="1"/>
  <c r="BR213" i="1"/>
  <c r="AM217" i="1" a="1"/>
  <c r="AM217" i="1" s="1"/>
  <c r="AL217" i="1"/>
  <c r="AY217" i="1"/>
  <c r="BD217" i="1" s="1"/>
  <c r="BS188" i="1"/>
  <c r="DZ188" i="1" s="1"/>
  <c r="BR188" i="1"/>
  <c r="AW189" i="1"/>
  <c r="AU189" i="1"/>
  <c r="CA189" i="1"/>
  <c r="DW189" i="1"/>
  <c r="EC189" i="1" s="1"/>
  <c r="Q190" i="1"/>
  <c r="V194" i="1"/>
  <c r="AR194" i="1" s="1"/>
  <c r="AS194" i="1" s="1"/>
  <c r="AG195" i="1"/>
  <c r="Z195" i="1"/>
  <c r="AE196" i="1"/>
  <c r="AA196" i="1"/>
  <c r="Q197" i="1"/>
  <c r="EB199" i="1"/>
  <c r="BT199" i="1"/>
  <c r="DL199" i="1"/>
  <c r="AN199" i="1" s="1" a="1"/>
  <c r="AN199" i="1" s="1"/>
  <c r="AP199" i="1" s="1"/>
  <c r="BN199" i="1" s="1"/>
  <c r="DE203" i="1"/>
  <c r="DF203" i="1" s="1"/>
  <c r="DN203" i="1" s="1"/>
  <c r="BZ203" i="1"/>
  <c r="DX203" i="1" s="1"/>
  <c r="DC203" i="1"/>
  <c r="DK203" i="1" s="1"/>
  <c r="DW203" i="1"/>
  <c r="EC203" i="1" s="1"/>
  <c r="DB203" i="1"/>
  <c r="BX203" i="1"/>
  <c r="DU203" i="1"/>
  <c r="DS203" i="1"/>
  <c r="S203" i="1"/>
  <c r="R203" i="1" s="1" a="1"/>
  <c r="R203" i="1" s="1"/>
  <c r="DH203" i="1"/>
  <c r="DI203" i="1" s="1"/>
  <c r="CA203" i="1"/>
  <c r="DQ203" i="1"/>
  <c r="CU190" i="1"/>
  <c r="BR192" i="1"/>
  <c r="Q195" i="1"/>
  <c r="Q196" i="1"/>
  <c r="P196" i="1"/>
  <c r="CU196" i="1"/>
  <c r="AM198" i="1" a="1"/>
  <c r="AM198" i="1" s="1"/>
  <c r="AL198" i="1"/>
  <c r="CU201" i="1"/>
  <c r="Q201" i="1"/>
  <c r="P201" i="1"/>
  <c r="DR203" i="1"/>
  <c r="AG205" i="1"/>
  <c r="Z205" i="1"/>
  <c r="AG206" i="1"/>
  <c r="Z206" i="1"/>
  <c r="EB209" i="1"/>
  <c r="DL209" i="1"/>
  <c r="AN209" i="1" s="1" a="1"/>
  <c r="AN209" i="1" s="1"/>
  <c r="BT209" i="1"/>
  <c r="AM188" i="1" a="1"/>
  <c r="AM188" i="1" s="1"/>
  <c r="AL188" i="1"/>
  <c r="AY188" i="1"/>
  <c r="BD188" i="1" s="1"/>
  <c r="AY191" i="1"/>
  <c r="BD191" i="1" s="1"/>
  <c r="AM191" i="1" a="1"/>
  <c r="AM191" i="1" s="1"/>
  <c r="AL191" i="1"/>
  <c r="CE191" i="1"/>
  <c r="DQ194" i="1"/>
  <c r="DS198" i="1"/>
  <c r="AM204" i="1" a="1"/>
  <c r="AM204" i="1" s="1"/>
  <c r="AL204" i="1"/>
  <c r="AY204" i="1"/>
  <c r="BD204" i="1" s="1"/>
  <c r="V205" i="1"/>
  <c r="AR205" i="1" s="1"/>
  <c r="AS205" i="1" s="1"/>
  <c r="U205" i="1"/>
  <c r="Q205" i="1"/>
  <c r="CU205" i="1"/>
  <c r="AY213" i="1"/>
  <c r="BD213" i="1" s="1"/>
  <c r="AM213" i="1" a="1"/>
  <c r="AM213" i="1" s="1"/>
  <c r="AL213" i="1"/>
  <c r="DS215" i="1"/>
  <c r="S215" i="1"/>
  <c r="R215" i="1" s="1" a="1"/>
  <c r="R215" i="1" s="1"/>
  <c r="DH215" i="1"/>
  <c r="DI215" i="1" s="1"/>
  <c r="DW215" i="1"/>
  <c r="EC215" i="1" s="1"/>
  <c r="DB215" i="1"/>
  <c r="BX215" i="1"/>
  <c r="DU215" i="1"/>
  <c r="DR215" i="1"/>
  <c r="DQ215" i="1"/>
  <c r="CA215" i="1"/>
  <c r="BZ215" i="1"/>
  <c r="DX215" i="1" s="1"/>
  <c r="DE215" i="1"/>
  <c r="DF215" i="1" s="1"/>
  <c r="DN215" i="1" s="1"/>
  <c r="DC215" i="1"/>
  <c r="DK215" i="1" s="1"/>
  <c r="AA219" i="1"/>
  <c r="AE219" i="1"/>
  <c r="BR222" i="1"/>
  <c r="BS222" i="1"/>
  <c r="DZ222" i="1" s="1"/>
  <c r="BR185" i="1"/>
  <c r="DT185" i="1" s="1"/>
  <c r="DQ185" i="1"/>
  <c r="P187" i="1"/>
  <c r="DQ187" i="1"/>
  <c r="CU188" i="1"/>
  <c r="Q188" i="1"/>
  <c r="P188" i="1"/>
  <c r="DR188" i="1"/>
  <c r="DQ188" i="1"/>
  <c r="DH188" i="1"/>
  <c r="DI188" i="1" s="1"/>
  <c r="CA188" i="1"/>
  <c r="DE188" i="1"/>
  <c r="DF188" i="1" s="1"/>
  <c r="DN188" i="1" s="1"/>
  <c r="BZ188" i="1"/>
  <c r="DX188" i="1" s="1"/>
  <c r="DC188" i="1"/>
  <c r="DK188" i="1" s="1"/>
  <c r="DU188" i="1"/>
  <c r="U189" i="1"/>
  <c r="CU189" i="1"/>
  <c r="BY191" i="1"/>
  <c r="AA192" i="1"/>
  <c r="BZ192" i="1"/>
  <c r="DX192" i="1" s="1"/>
  <c r="AE193" i="1"/>
  <c r="DH193" i="1"/>
  <c r="DI193" i="1" s="1"/>
  <c r="CA193" i="1"/>
  <c r="DE193" i="1"/>
  <c r="DF193" i="1" s="1"/>
  <c r="DN193" i="1" s="1"/>
  <c r="BZ193" i="1"/>
  <c r="DX193" i="1" s="1"/>
  <c r="DC193" i="1"/>
  <c r="DK193" i="1" s="1"/>
  <c r="DR193" i="1"/>
  <c r="DQ193" i="1"/>
  <c r="Z194" i="1"/>
  <c r="V196" i="1"/>
  <c r="AR196" i="1" s="1"/>
  <c r="AS196" i="1" s="1"/>
  <c r="Z197" i="1"/>
  <c r="DQ197" i="1"/>
  <c r="BS199" i="1"/>
  <c r="DZ199" i="1" s="1"/>
  <c r="BR199" i="1"/>
  <c r="BG200" i="1"/>
  <c r="BL200" i="1" s="1"/>
  <c r="CU200" i="1"/>
  <c r="AY201" i="1"/>
  <c r="BD201" i="1" s="1"/>
  <c r="P205" i="1"/>
  <c r="CU206" i="1"/>
  <c r="AG207" i="1"/>
  <c r="Z207" i="1"/>
  <c r="AE208" i="1"/>
  <c r="AA208" i="1"/>
  <c r="BS218" i="1"/>
  <c r="DZ218" i="1" s="1"/>
  <c r="BR218" i="1"/>
  <c r="BY226" i="1"/>
  <c r="EE226" i="1" s="1"/>
  <c r="Q187" i="1"/>
  <c r="DR187" i="1"/>
  <c r="BX188" i="1"/>
  <c r="DW188" i="1"/>
  <c r="EC188" i="1" s="1"/>
  <c r="P189" i="1"/>
  <c r="CA192" i="1"/>
  <c r="AG193" i="1"/>
  <c r="BX193" i="1"/>
  <c r="BR194" i="1"/>
  <c r="S195" i="1"/>
  <c r="R195" i="1" s="1" a="1"/>
  <c r="R195" i="1" s="1"/>
  <c r="CA195" i="1"/>
  <c r="AG196" i="1"/>
  <c r="DH196" i="1"/>
  <c r="DI196" i="1" s="1"/>
  <c r="CC196" i="1"/>
  <c r="CA196" i="1"/>
  <c r="DE196" i="1"/>
  <c r="DF196" i="1" s="1"/>
  <c r="DN196" i="1" s="1"/>
  <c r="BZ196" i="1"/>
  <c r="DX196" i="1" s="1"/>
  <c r="DS196" i="1"/>
  <c r="DR196" i="1"/>
  <c r="DQ196" i="1"/>
  <c r="S196" i="1"/>
  <c r="R196" i="1" s="1" a="1"/>
  <c r="R196" i="1" s="1"/>
  <c r="DR197" i="1"/>
  <c r="DU199" i="1"/>
  <c r="BS201" i="1"/>
  <c r="DZ201" i="1" s="1"/>
  <c r="BR201" i="1"/>
  <c r="CR202" i="1"/>
  <c r="DO202" i="1" s="1" a="1"/>
  <c r="DO202" i="1" s="1"/>
  <c r="DY202" i="1" s="1"/>
  <c r="AL203" i="1"/>
  <c r="AM203" i="1" a="1"/>
  <c r="AM203" i="1" s="1"/>
  <c r="DC205" i="1"/>
  <c r="DK205" i="1" s="1"/>
  <c r="AG212" i="1"/>
  <c r="Z212" i="1"/>
  <c r="EK212" i="1"/>
  <c r="EI212" i="1"/>
  <c r="V192" i="1"/>
  <c r="AR192" i="1" s="1"/>
  <c r="AS192" i="1" s="1"/>
  <c r="U192" i="1"/>
  <c r="AY194" i="1"/>
  <c r="BD194" i="1" s="1"/>
  <c r="AM194" i="1" a="1"/>
  <c r="AM194" i="1" s="1"/>
  <c r="CE196" i="1"/>
  <c r="CR196" i="1"/>
  <c r="S198" i="1"/>
  <c r="R198" i="1" s="1" a="1"/>
  <c r="R198" i="1" s="1"/>
  <c r="AM205" i="1" a="1"/>
  <c r="AM205" i="1" s="1"/>
  <c r="AY205" i="1"/>
  <c r="BD205" i="1" s="1"/>
  <c r="AY207" i="1"/>
  <c r="BD207" i="1" s="1"/>
  <c r="AM207" i="1" a="1"/>
  <c r="AM207" i="1" s="1"/>
  <c r="AL207" i="1"/>
  <c r="CS222" i="1"/>
  <c r="CX222" i="1"/>
  <c r="DO222" i="1" a="1"/>
  <c r="DO222" i="1" s="1"/>
  <c r="DY222" i="1" s="1"/>
  <c r="CW222" i="1"/>
  <c r="AW224" i="1"/>
  <c r="AU224" i="1"/>
  <c r="AT224" i="1"/>
  <c r="EF224" i="1" s="1"/>
  <c r="DU191" i="1"/>
  <c r="AL200" i="1"/>
  <c r="DH206" i="1"/>
  <c r="DI206" i="1" s="1"/>
  <c r="V210" i="1"/>
  <c r="AR210" i="1" s="1"/>
  <c r="AS210" i="1" s="1"/>
  <c r="DE211" i="1"/>
  <c r="DF211" i="1" s="1"/>
  <c r="DN211" i="1" s="1"/>
  <c r="BZ211" i="1"/>
  <c r="DX211" i="1" s="1"/>
  <c r="DC211" i="1"/>
  <c r="DK211" i="1" s="1"/>
  <c r="DH211" i="1"/>
  <c r="DI211" i="1" s="1"/>
  <c r="CA214" i="1"/>
  <c r="DE214" i="1"/>
  <c r="DF214" i="1" s="1"/>
  <c r="DN214" i="1" s="1"/>
  <c r="BZ214" i="1"/>
  <c r="DX214" i="1" s="1"/>
  <c r="DQ214" i="1"/>
  <c r="AY216" i="1"/>
  <c r="BD216" i="1" s="1"/>
  <c r="DH220" i="1"/>
  <c r="DI220" i="1" s="1"/>
  <c r="CC220" i="1"/>
  <c r="DS220" i="1"/>
  <c r="DR220" i="1"/>
  <c r="DQ220" i="1"/>
  <c r="DW221" i="1"/>
  <c r="EC221" i="1" s="1"/>
  <c r="DB221" i="1"/>
  <c r="BX221" i="1"/>
  <c r="DU221" i="1"/>
  <c r="S221" i="1"/>
  <c r="R221" i="1" s="1" a="1"/>
  <c r="R221" i="1" s="1"/>
  <c r="DE221" i="1"/>
  <c r="DF221" i="1" s="1"/>
  <c r="DN221" i="1" s="1"/>
  <c r="BZ221" i="1"/>
  <c r="DX221" i="1" s="1"/>
  <c r="EB221" i="1"/>
  <c r="CU225" i="1"/>
  <c r="V225" i="1"/>
  <c r="AR225" i="1" s="1"/>
  <c r="AS225" i="1" s="1"/>
  <c r="BS226" i="1"/>
  <c r="DZ226" i="1" s="1"/>
  <c r="V229" i="1"/>
  <c r="AR229" i="1" s="1"/>
  <c r="AS229" i="1" s="1"/>
  <c r="U229" i="1"/>
  <c r="P229" i="1"/>
  <c r="AG231" i="1"/>
  <c r="Z231" i="1"/>
  <c r="AG236" i="1"/>
  <c r="Z236" i="1"/>
  <c r="EK241" i="1"/>
  <c r="EI241" i="1"/>
  <c r="DU204" i="1"/>
  <c r="BY211" i="1"/>
  <c r="EE211" i="1" s="1"/>
  <c r="CR211" i="1"/>
  <c r="DS212" i="1"/>
  <c r="DR212" i="1"/>
  <c r="DH212" i="1"/>
  <c r="DI212" i="1" s="1"/>
  <c r="CA212" i="1"/>
  <c r="DU212" i="1"/>
  <c r="DB212" i="1"/>
  <c r="CR214" i="1"/>
  <c r="CE214" i="1"/>
  <c r="DH217" i="1"/>
  <c r="DI217" i="1" s="1"/>
  <c r="CC217" i="1"/>
  <c r="CA217" i="1"/>
  <c r="DR217" i="1"/>
  <c r="DQ217" i="1"/>
  <c r="S217" i="1"/>
  <c r="R217" i="1" s="1" a="1"/>
  <c r="R217" i="1" s="1"/>
  <c r="DU218" i="1"/>
  <c r="S218" i="1"/>
  <c r="R218" i="1" s="1" a="1"/>
  <c r="R218" i="1" s="1"/>
  <c r="DC218" i="1"/>
  <c r="DK218" i="1" s="1"/>
  <c r="BF219" i="1"/>
  <c r="BE219" i="1"/>
  <c r="CE220" i="1"/>
  <c r="DU224" i="1"/>
  <c r="DQ225" i="1"/>
  <c r="AG226" i="1"/>
  <c r="Z226" i="1"/>
  <c r="DE227" i="1"/>
  <c r="DF227" i="1" s="1"/>
  <c r="DN227" i="1" s="1"/>
  <c r="BZ227" i="1"/>
  <c r="DX227" i="1" s="1"/>
  <c r="DS227" i="1"/>
  <c r="DR227" i="1"/>
  <c r="DQ227" i="1"/>
  <c r="DH227" i="1"/>
  <c r="DI227" i="1" s="1"/>
  <c r="BX227" i="1"/>
  <c r="DC227" i="1"/>
  <c r="DK227" i="1" s="1"/>
  <c r="DB227" i="1"/>
  <c r="DU227" i="1"/>
  <c r="S227" i="1"/>
  <c r="R227" i="1" s="1" a="1"/>
  <c r="R227" i="1" s="1"/>
  <c r="BS229" i="1"/>
  <c r="DZ229" i="1" s="1"/>
  <c r="BR229" i="1"/>
  <c r="AM233" i="1" a="1"/>
  <c r="AM233" i="1" s="1"/>
  <c r="AL233" i="1"/>
  <c r="AY233" i="1"/>
  <c r="BD233" i="1" s="1"/>
  <c r="AM236" i="1" a="1"/>
  <c r="AM236" i="1" s="1"/>
  <c r="AO236" i="1" s="1"/>
  <c r="AL236" i="1"/>
  <c r="AY236" i="1"/>
  <c r="BD236" i="1" s="1"/>
  <c r="CU247" i="1"/>
  <c r="U247" i="1"/>
  <c r="V247" i="1"/>
  <c r="AR247" i="1" s="1"/>
  <c r="AS247" i="1" s="1"/>
  <c r="Q247" i="1"/>
  <c r="P247" i="1"/>
  <c r="S250" i="1"/>
  <c r="R250" i="1" s="1" a="1"/>
  <c r="R250" i="1" s="1"/>
  <c r="DS250" i="1"/>
  <c r="DR250" i="1"/>
  <c r="BZ250" i="1"/>
  <c r="DX250" i="1" s="1"/>
  <c r="DH250" i="1"/>
  <c r="DI250" i="1" s="1"/>
  <c r="BX250" i="1"/>
  <c r="CA250" i="1"/>
  <c r="DW250" i="1"/>
  <c r="EC250" i="1" s="1"/>
  <c r="DU250" i="1"/>
  <c r="DQ250" i="1"/>
  <c r="DE250" i="1"/>
  <c r="DF250" i="1" s="1"/>
  <c r="DN250" i="1" s="1"/>
  <c r="DC250" i="1"/>
  <c r="DK250" i="1" s="1"/>
  <c r="DB250" i="1"/>
  <c r="AM209" i="1" a="1"/>
  <c r="AM209" i="1" s="1"/>
  <c r="AO209" i="1" s="1"/>
  <c r="AL209" i="1"/>
  <c r="AY209" i="1"/>
  <c r="BD209" i="1" s="1"/>
  <c r="BS209" i="1"/>
  <c r="DZ209" i="1" s="1"/>
  <c r="BR209" i="1"/>
  <c r="CU220" i="1"/>
  <c r="U220" i="1"/>
  <c r="BS227" i="1"/>
  <c r="DZ227" i="1" s="1"/>
  <c r="CU228" i="1"/>
  <c r="V228" i="1"/>
  <c r="AR228" i="1" s="1"/>
  <c r="AS228" i="1" s="1"/>
  <c r="P228" i="1"/>
  <c r="DW229" i="1"/>
  <c r="EC229" i="1" s="1"/>
  <c r="DB229" i="1"/>
  <c r="BX229" i="1"/>
  <c r="DU229" i="1"/>
  <c r="S229" i="1"/>
  <c r="R229" i="1" s="1" a="1"/>
  <c r="R229" i="1" s="1"/>
  <c r="DE229" i="1"/>
  <c r="DF229" i="1" s="1"/>
  <c r="DN229" i="1" s="1"/>
  <c r="BZ229" i="1"/>
  <c r="DX229" i="1" s="1"/>
  <c r="DC229" i="1"/>
  <c r="DK229" i="1" s="1"/>
  <c r="DS229" i="1"/>
  <c r="DR229" i="1"/>
  <c r="DQ229" i="1"/>
  <c r="DH229" i="1"/>
  <c r="DI229" i="1" s="1"/>
  <c r="Z230" i="1"/>
  <c r="AG230" i="1"/>
  <c r="AG245" i="1"/>
  <c r="Z245" i="1"/>
  <c r="AW253" i="1"/>
  <c r="AU253" i="1"/>
  <c r="AT253" i="1"/>
  <c r="BZ191" i="1"/>
  <c r="DX191" i="1" s="1"/>
  <c r="DE191" i="1"/>
  <c r="DF191" i="1" s="1"/>
  <c r="DN191" i="1" s="1"/>
  <c r="BR202" i="1"/>
  <c r="DQ202" i="1"/>
  <c r="DC204" i="1"/>
  <c r="DK204" i="1" s="1"/>
  <c r="P207" i="1"/>
  <c r="AY208" i="1"/>
  <c r="BD208" i="1" s="1"/>
  <c r="Q211" i="1"/>
  <c r="DE212" i="1"/>
  <c r="DF212" i="1" s="1"/>
  <c r="DN212" i="1" s="1"/>
  <c r="Z213" i="1"/>
  <c r="Q214" i="1"/>
  <c r="P214" i="1"/>
  <c r="AW214" i="1"/>
  <c r="CC214" i="1"/>
  <c r="BY217" i="1"/>
  <c r="EE217" i="1" s="1"/>
  <c r="DB218" i="1"/>
  <c r="U219" i="1"/>
  <c r="BG219" i="1"/>
  <c r="BL219" i="1" s="1"/>
  <c r="P220" i="1"/>
  <c r="AP221" i="1"/>
  <c r="BN221" i="1" s="1"/>
  <c r="AG224" i="1"/>
  <c r="CA224" i="1"/>
  <c r="CA229" i="1"/>
  <c r="AY239" i="1"/>
  <c r="BD239" i="1" s="1"/>
  <c r="AM239" i="1" a="1"/>
  <c r="AM239" i="1" s="1"/>
  <c r="AL239" i="1"/>
  <c r="CA191" i="1"/>
  <c r="DR202" i="1"/>
  <c r="BZ204" i="1"/>
  <c r="DX204" i="1" s="1"/>
  <c r="DE204" i="1"/>
  <c r="DF204" i="1" s="1"/>
  <c r="DN204" i="1" s="1"/>
  <c r="Q207" i="1"/>
  <c r="CR210" i="1"/>
  <c r="DO210" i="1" s="1" a="1"/>
  <c r="DO210" i="1" s="1"/>
  <c r="DY210" i="1" s="1"/>
  <c r="DS211" i="1"/>
  <c r="BR215" i="1"/>
  <c r="AA216" i="1"/>
  <c r="BZ217" i="1"/>
  <c r="DX217" i="1" s="1"/>
  <c r="DS217" i="1"/>
  <c r="DE218" i="1"/>
  <c r="DF218" i="1" s="1"/>
  <c r="DN218" i="1" s="1"/>
  <c r="EI218" i="1"/>
  <c r="Q220" i="1"/>
  <c r="BT221" i="1"/>
  <c r="AA222" i="1"/>
  <c r="CA227" i="1"/>
  <c r="BS228" i="1"/>
  <c r="DZ228" i="1" s="1"/>
  <c r="BR228" i="1"/>
  <c r="Z233" i="1"/>
  <c r="AG233" i="1"/>
  <c r="AP236" i="1"/>
  <c r="BN236" i="1" s="1"/>
  <c r="AG242" i="1"/>
  <c r="Z242" i="1"/>
  <c r="BE243" i="1"/>
  <c r="BG243" i="1"/>
  <c r="BL243" i="1" s="1"/>
  <c r="BF243" i="1"/>
  <c r="CC191" i="1"/>
  <c r="DH191" i="1"/>
  <c r="DI191" i="1" s="1"/>
  <c r="DS202" i="1"/>
  <c r="CA204" i="1"/>
  <c r="DQ207" i="1"/>
  <c r="DR209" i="1"/>
  <c r="DQ209" i="1"/>
  <c r="DH209" i="1"/>
  <c r="DI209" i="1" s="1"/>
  <c r="CC209" i="1"/>
  <c r="CA209" i="1"/>
  <c r="DE209" i="1"/>
  <c r="DF209" i="1" s="1"/>
  <c r="DN209" i="1" s="1"/>
  <c r="DO209" i="1" s="1" a="1"/>
  <c r="DO209" i="1" s="1"/>
  <c r="DY209" i="1" s="1"/>
  <c r="BZ209" i="1"/>
  <c r="DX209" i="1" s="1"/>
  <c r="S210" i="1"/>
  <c r="R210" i="1" s="1" a="1"/>
  <c r="R210" i="1" s="1"/>
  <c r="DU210" i="1"/>
  <c r="DS210" i="1"/>
  <c r="S211" i="1"/>
  <c r="R211" i="1" s="1" a="1"/>
  <c r="R211" i="1" s="1"/>
  <c r="BR212" i="1"/>
  <c r="S214" i="1"/>
  <c r="R214" i="1" s="1" a="1"/>
  <c r="R214" i="1" s="1"/>
  <c r="DU214" i="1"/>
  <c r="CU216" i="1"/>
  <c r="CE217" i="1"/>
  <c r="DU220" i="1"/>
  <c r="DH221" i="1"/>
  <c r="DI221" i="1" s="1"/>
  <c r="AG222" i="1"/>
  <c r="S223" i="1"/>
  <c r="R223" i="1" s="1" a="1"/>
  <c r="R223" i="1" s="1"/>
  <c r="CC223" i="1"/>
  <c r="DH223" i="1"/>
  <c r="DI223" i="1" s="1"/>
  <c r="CA223" i="1"/>
  <c r="BZ223" i="1"/>
  <c r="DX223" i="1" s="1"/>
  <c r="DB223" i="1"/>
  <c r="DS223" i="1"/>
  <c r="DR223" i="1"/>
  <c r="DQ223" i="1"/>
  <c r="BS225" i="1"/>
  <c r="DZ225" i="1" s="1"/>
  <c r="BR225" i="1"/>
  <c r="DC232" i="1"/>
  <c r="DK232" i="1" s="1"/>
  <c r="DW232" i="1"/>
  <c r="EC232" i="1" s="1"/>
  <c r="DB232" i="1"/>
  <c r="BX232" i="1"/>
  <c r="CA232" i="1"/>
  <c r="BZ232" i="1"/>
  <c r="DX232" i="1" s="1"/>
  <c r="DH232" i="1"/>
  <c r="DI232" i="1" s="1"/>
  <c r="DU232" i="1"/>
  <c r="S232" i="1"/>
  <c r="R232" i="1" s="1" a="1"/>
  <c r="R232" i="1" s="1"/>
  <c r="DS232" i="1"/>
  <c r="DR232" i="1"/>
  <c r="DQ232" i="1"/>
  <c r="AG239" i="1"/>
  <c r="Z239" i="1"/>
  <c r="Z241" i="1"/>
  <c r="AG241" i="1"/>
  <c r="Z243" i="1"/>
  <c r="AG243" i="1"/>
  <c r="AY250" i="1"/>
  <c r="BD250" i="1" s="1"/>
  <c r="AL250" i="1"/>
  <c r="AM250" i="1" a="1"/>
  <c r="AM250" i="1" s="1"/>
  <c r="CC204" i="1"/>
  <c r="DH204" i="1"/>
  <c r="DI204" i="1" s="1"/>
  <c r="DR207" i="1"/>
  <c r="CU210" i="1"/>
  <c r="DU211" i="1"/>
  <c r="DW213" i="1"/>
  <c r="EC213" i="1" s="1"/>
  <c r="DB213" i="1"/>
  <c r="BX213" i="1"/>
  <c r="DU213" i="1"/>
  <c r="U214" i="1"/>
  <c r="DW214" i="1"/>
  <c r="EC214" i="1" s="1"/>
  <c r="AG216" i="1"/>
  <c r="DU217" i="1"/>
  <c r="DH218" i="1"/>
  <c r="DI218" i="1" s="1"/>
  <c r="V220" i="1"/>
  <c r="AR220" i="1" s="1"/>
  <c r="AS220" i="1" s="1"/>
  <c r="V221" i="1"/>
  <c r="AR221" i="1" s="1"/>
  <c r="AS221" i="1" s="1"/>
  <c r="U221" i="1"/>
  <c r="P221" i="1"/>
  <c r="Q222" i="1"/>
  <c r="P222" i="1"/>
  <c r="AA225" i="1"/>
  <c r="AE225" i="1"/>
  <c r="U226" i="1"/>
  <c r="CU226" i="1"/>
  <c r="Q226" i="1"/>
  <c r="AE227" i="1"/>
  <c r="AA227" i="1"/>
  <c r="AM230" i="1" a="1"/>
  <c r="AM230" i="1" s="1"/>
  <c r="AL230" i="1"/>
  <c r="AY230" i="1"/>
  <c r="BD230" i="1" s="1"/>
  <c r="BS232" i="1"/>
  <c r="DZ232" i="1" s="1"/>
  <c r="BR232" i="1"/>
  <c r="DE235" i="1"/>
  <c r="DF235" i="1" s="1"/>
  <c r="DN235" i="1" s="1"/>
  <c r="BZ235" i="1"/>
  <c r="DX235" i="1" s="1"/>
  <c r="DC235" i="1"/>
  <c r="DK235" i="1" s="1"/>
  <c r="DH235" i="1"/>
  <c r="DI235" i="1" s="1"/>
  <c r="DQ235" i="1"/>
  <c r="CA235" i="1"/>
  <c r="BX235" i="1"/>
  <c r="DB235" i="1"/>
  <c r="DW235" i="1"/>
  <c r="EC235" i="1" s="1"/>
  <c r="DU235" i="1"/>
  <c r="S235" i="1"/>
  <c r="R235" i="1" s="1" a="1"/>
  <c r="R235" i="1" s="1"/>
  <c r="DS235" i="1"/>
  <c r="DR235" i="1"/>
  <c r="AT240" i="1"/>
  <c r="AW240" i="1"/>
  <c r="AU240" i="1"/>
  <c r="DU202" i="1"/>
  <c r="DQ206" i="1"/>
  <c r="DS207" i="1"/>
  <c r="EE210" i="1"/>
  <c r="Z211" i="1"/>
  <c r="CU212" i="1"/>
  <c r="Q212" i="1"/>
  <c r="BX212" i="1"/>
  <c r="DC216" i="1"/>
  <c r="DK216" i="1" s="1"/>
  <c r="DW216" i="1"/>
  <c r="EC216" i="1" s="1"/>
  <c r="DB216" i="1"/>
  <c r="BX216" i="1"/>
  <c r="DU216" i="1"/>
  <c r="DQ216" i="1"/>
  <c r="DW217" i="1"/>
  <c r="EC217" i="1" s="1"/>
  <c r="P218" i="1"/>
  <c r="BX218" i="1"/>
  <c r="P219" i="1"/>
  <c r="CU219" i="1"/>
  <c r="EK220" i="1"/>
  <c r="EI220" i="1"/>
  <c r="AM222" i="1" a="1"/>
  <c r="AM222" i="1" s="1"/>
  <c r="AL222" i="1"/>
  <c r="AY222" i="1"/>
  <c r="BD222" i="1" s="1"/>
  <c r="EI224" i="1"/>
  <c r="DH228" i="1"/>
  <c r="DI228" i="1" s="1"/>
  <c r="DS228" i="1"/>
  <c r="DR228" i="1"/>
  <c r="DQ228" i="1"/>
  <c r="CA228" i="1"/>
  <c r="BZ228" i="1"/>
  <c r="DX228" i="1" s="1"/>
  <c r="BX228" i="1"/>
  <c r="S228" i="1"/>
  <c r="R228" i="1" s="1" a="1"/>
  <c r="R228" i="1" s="1"/>
  <c r="DE228" i="1"/>
  <c r="DF228" i="1" s="1"/>
  <c r="DN228" i="1" s="1"/>
  <c r="DB228" i="1"/>
  <c r="DW228" i="1"/>
  <c r="EC228" i="1" s="1"/>
  <c r="DU228" i="1"/>
  <c r="AG234" i="1"/>
  <c r="Z234" i="1"/>
  <c r="AM241" i="1" a="1"/>
  <c r="AM241" i="1" s="1"/>
  <c r="AO241" i="1" s="1"/>
  <c r="AL241" i="1"/>
  <c r="AY241" i="1"/>
  <c r="BD241" i="1" s="1"/>
  <c r="AM244" i="1" a="1"/>
  <c r="AM244" i="1" s="1"/>
  <c r="AL244" i="1"/>
  <c r="AY244" i="1"/>
  <c r="BD244" i="1" s="1"/>
  <c r="CU209" i="1"/>
  <c r="Q209" i="1"/>
  <c r="P209" i="1"/>
  <c r="DL210" i="1"/>
  <c r="AN210" i="1" s="1" a="1"/>
  <c r="AN210" i="1" s="1"/>
  <c r="AP210" i="1" s="1"/>
  <c r="BN210" i="1" s="1"/>
  <c r="BT210" i="1"/>
  <c r="DU226" i="1"/>
  <c r="DH226" i="1"/>
  <c r="DI226" i="1" s="1"/>
  <c r="CA226" i="1"/>
  <c r="BZ226" i="1"/>
  <c r="DX226" i="1" s="1"/>
  <c r="DE226" i="1"/>
  <c r="DF226" i="1" s="1"/>
  <c r="DN226" i="1" s="1"/>
  <c r="DB226" i="1"/>
  <c r="DS226" i="1"/>
  <c r="S226" i="1"/>
  <c r="R226" i="1" s="1" a="1"/>
  <c r="R226" i="1" s="1"/>
  <c r="DR226" i="1"/>
  <c r="DQ226" i="1"/>
  <c r="CU236" i="1"/>
  <c r="Q236" i="1"/>
  <c r="V236" i="1"/>
  <c r="AR236" i="1" s="1"/>
  <c r="AS236" i="1" s="1"/>
  <c r="U236" i="1"/>
  <c r="P236" i="1"/>
  <c r="Z247" i="1"/>
  <c r="AG247" i="1"/>
  <c r="BS216" i="1"/>
  <c r="DZ216" i="1" s="1"/>
  <c r="CW220" i="1"/>
  <c r="CS220" i="1"/>
  <c r="AY223" i="1"/>
  <c r="BD223" i="1" s="1"/>
  <c r="AL223" i="1"/>
  <c r="AL225" i="1"/>
  <c r="AY225" i="1"/>
  <c r="BD225" i="1" s="1"/>
  <c r="DC226" i="1"/>
  <c r="DK226" i="1" s="1"/>
  <c r="Z228" i="1"/>
  <c r="AG228" i="1"/>
  <c r="AG229" i="1"/>
  <c r="Z229" i="1"/>
  <c r="CU231" i="1"/>
  <c r="V231" i="1"/>
  <c r="AR231" i="1" s="1"/>
  <c r="AS231" i="1" s="1"/>
  <c r="U231" i="1"/>
  <c r="Q231" i="1"/>
  <c r="AM238" i="1" a="1"/>
  <c r="AM238" i="1" s="1"/>
  <c r="AO238" i="1" s="1"/>
  <c r="AL238" i="1"/>
  <c r="AY238" i="1"/>
  <c r="BD238" i="1" s="1"/>
  <c r="AG214" i="1"/>
  <c r="AG217" i="1"/>
  <c r="DQ218" i="1"/>
  <c r="CX220" i="1"/>
  <c r="CE222" i="1"/>
  <c r="DC224" i="1"/>
  <c r="DK224" i="1" s="1"/>
  <c r="DR224" i="1"/>
  <c r="DQ224" i="1"/>
  <c r="DE224" i="1"/>
  <c r="DF224" i="1" s="1"/>
  <c r="DN224" i="1" s="1"/>
  <c r="BX224" i="1"/>
  <c r="DB224" i="1"/>
  <c r="S224" i="1"/>
  <c r="R224" i="1" s="1" a="1"/>
  <c r="R224" i="1" s="1"/>
  <c r="DS224" i="1"/>
  <c r="DH225" i="1"/>
  <c r="DI225" i="1" s="1"/>
  <c r="DR225" i="1"/>
  <c r="DB225" i="1"/>
  <c r="DW225" i="1"/>
  <c r="EC225" i="1" s="1"/>
  <c r="DU225" i="1"/>
  <c r="DS225" i="1"/>
  <c r="CA225" i="1"/>
  <c r="BZ225" i="1"/>
  <c r="DX225" i="1" s="1"/>
  <c r="DE225" i="1"/>
  <c r="DF225" i="1" s="1"/>
  <c r="DN225" i="1" s="1"/>
  <c r="BX225" i="1"/>
  <c r="DC225" i="1"/>
  <c r="DK225" i="1" s="1"/>
  <c r="AM225" i="1" a="1"/>
  <c r="AM225" i="1" s="1"/>
  <c r="BF226" i="1"/>
  <c r="BE226" i="1"/>
  <c r="BG226" i="1"/>
  <c r="BL226" i="1" s="1"/>
  <c r="AL227" i="1"/>
  <c r="AM227" i="1" a="1"/>
  <c r="AM227" i="1" s="1"/>
  <c r="AY227" i="1"/>
  <c r="BD227" i="1" s="1"/>
  <c r="Q228" i="1"/>
  <c r="AG232" i="1"/>
  <c r="Z232" i="1"/>
  <c r="CU252" i="1"/>
  <c r="Q252" i="1"/>
  <c r="P252" i="1"/>
  <c r="V252" i="1"/>
  <c r="AR252" i="1" s="1"/>
  <c r="AS252" i="1" s="1"/>
  <c r="U252" i="1"/>
  <c r="DU206" i="1"/>
  <c r="DB207" i="1"/>
  <c r="U209" i="1"/>
  <c r="P211" i="1"/>
  <c r="V211" i="1"/>
  <c r="AR211" i="1" s="1"/>
  <c r="AS211" i="1" s="1"/>
  <c r="DW226" i="1"/>
  <c r="EC226" i="1" s="1"/>
  <c r="U228" i="1"/>
  <c r="AL229" i="1"/>
  <c r="AM229" i="1" a="1"/>
  <c r="AM229" i="1" s="1"/>
  <c r="AY229" i="1"/>
  <c r="BD229" i="1" s="1"/>
  <c r="BR230" i="1"/>
  <c r="BS230" i="1"/>
  <c r="DZ230" i="1" s="1"/>
  <c r="CU233" i="1"/>
  <c r="Q233" i="1"/>
  <c r="P233" i="1"/>
  <c r="V233" i="1"/>
  <c r="AR233" i="1" s="1"/>
  <c r="AS233" i="1" s="1"/>
  <c r="U233" i="1"/>
  <c r="AE235" i="1"/>
  <c r="AA235" i="1"/>
  <c r="BS237" i="1"/>
  <c r="DZ237" i="1" s="1"/>
  <c r="BR237" i="1"/>
  <c r="BS245" i="1"/>
  <c r="DZ245" i="1" s="1"/>
  <c r="BR245" i="1"/>
  <c r="DQ191" i="1"/>
  <c r="CC202" i="1"/>
  <c r="DH202" i="1"/>
  <c r="DI202" i="1" s="1"/>
  <c r="BX206" i="1"/>
  <c r="DB206" i="1"/>
  <c r="DW206" i="1"/>
  <c r="EC206" i="1" s="1"/>
  <c r="BX207" i="1"/>
  <c r="DC207" i="1"/>
  <c r="DK207" i="1" s="1"/>
  <c r="BR208" i="1"/>
  <c r="V209" i="1"/>
  <c r="AR209" i="1" s="1"/>
  <c r="AS209" i="1" s="1"/>
  <c r="P210" i="1"/>
  <c r="BZ210" i="1"/>
  <c r="DX210" i="1" s="1"/>
  <c r="BR211" i="1"/>
  <c r="BZ213" i="1"/>
  <c r="DX213" i="1" s="1"/>
  <c r="DB214" i="1"/>
  <c r="BZ216" i="1"/>
  <c r="DX216" i="1" s="1"/>
  <c r="BF218" i="1"/>
  <c r="DS218" i="1"/>
  <c r="Z221" i="1"/>
  <c r="P223" i="1"/>
  <c r="DC223" i="1"/>
  <c r="DK223" i="1" s="1"/>
  <c r="AY228" i="1"/>
  <c r="BD228" i="1" s="1"/>
  <c r="AM228" i="1" a="1"/>
  <c r="AM228" i="1" s="1"/>
  <c r="AL228" i="1"/>
  <c r="DC228" i="1"/>
  <c r="DK228" i="1" s="1"/>
  <c r="EK231" i="1"/>
  <c r="EI231" i="1"/>
  <c r="Q244" i="1"/>
  <c r="CU244" i="1"/>
  <c r="V244" i="1"/>
  <c r="AR244" i="1" s="1"/>
  <c r="AS244" i="1" s="1"/>
  <c r="U244" i="1"/>
  <c r="P244" i="1"/>
  <c r="DR191" i="1"/>
  <c r="DQ204" i="1"/>
  <c r="DC206" i="1"/>
  <c r="DK206" i="1" s="1"/>
  <c r="DE207" i="1"/>
  <c r="DF207" i="1" s="1"/>
  <c r="DN207" i="1" s="1"/>
  <c r="P208" i="1"/>
  <c r="Q210" i="1"/>
  <c r="CA210" i="1"/>
  <c r="DB211" i="1"/>
  <c r="CA213" i="1"/>
  <c r="BS214" i="1"/>
  <c r="DZ214" i="1" s="1"/>
  <c r="DC214" i="1"/>
  <c r="DK214" i="1" s="1"/>
  <c r="P216" i="1"/>
  <c r="CA216" i="1"/>
  <c r="DB217" i="1"/>
  <c r="BG218" i="1"/>
  <c r="BL218" i="1" s="1"/>
  <c r="DW218" i="1"/>
  <c r="EC218" i="1" s="1"/>
  <c r="AL219" i="1"/>
  <c r="BS220" i="1"/>
  <c r="DZ220" i="1" s="1"/>
  <c r="BR220" i="1"/>
  <c r="DC220" i="1"/>
  <c r="DK220" i="1" s="1"/>
  <c r="Q223" i="1"/>
  <c r="DE223" i="1"/>
  <c r="DF223" i="1" s="1"/>
  <c r="DN223" i="1" s="1"/>
  <c r="DH224" i="1"/>
  <c r="DI224" i="1" s="1"/>
  <c r="CU239" i="1"/>
  <c r="V239" i="1"/>
  <c r="AR239" i="1" s="1"/>
  <c r="AS239" i="1" s="1"/>
  <c r="U239" i="1"/>
  <c r="Q239" i="1"/>
  <c r="P239" i="1"/>
  <c r="Z240" i="1"/>
  <c r="AG240" i="1"/>
  <c r="DR204" i="1"/>
  <c r="BZ206" i="1"/>
  <c r="DX206" i="1" s="1"/>
  <c r="DE206" i="1"/>
  <c r="DF206" i="1" s="1"/>
  <c r="DN206" i="1" s="1"/>
  <c r="BZ207" i="1"/>
  <c r="DX207" i="1" s="1"/>
  <c r="DQ213" i="1"/>
  <c r="DH214" i="1"/>
  <c r="DI214" i="1" s="1"/>
  <c r="BS217" i="1"/>
  <c r="DZ217" i="1" s="1"/>
  <c r="BR217" i="1"/>
  <c r="DC217" i="1"/>
  <c r="DK217" i="1" s="1"/>
  <c r="V223" i="1"/>
  <c r="AR223" i="1" s="1"/>
  <c r="AS223" i="1" s="1"/>
  <c r="AY224" i="1"/>
  <c r="BD224" i="1" s="1"/>
  <c r="P226" i="1"/>
  <c r="DW227" i="1"/>
  <c r="EC227" i="1" s="1"/>
  <c r="BF235" i="1"/>
  <c r="BE235" i="1"/>
  <c r="BG235" i="1"/>
  <c r="BL235" i="1" s="1"/>
  <c r="AY237" i="1"/>
  <c r="BD237" i="1" s="1"/>
  <c r="AM237" i="1" a="1"/>
  <c r="AM237" i="1" s="1"/>
  <c r="AL237" i="1"/>
  <c r="Q241" i="1"/>
  <c r="CU241" i="1"/>
  <c r="V241" i="1"/>
  <c r="AR241" i="1" s="1"/>
  <c r="AS241" i="1" s="1"/>
  <c r="U241" i="1"/>
  <c r="P241" i="1"/>
  <c r="CA207" i="1"/>
  <c r="DH207" i="1"/>
  <c r="DI207" i="1" s="1"/>
  <c r="DE217" i="1"/>
  <c r="DF217" i="1" s="1"/>
  <c r="DN217" i="1" s="1"/>
  <c r="Q219" i="1"/>
  <c r="BS224" i="1"/>
  <c r="DZ224" i="1" s="1"/>
  <c r="P227" i="1"/>
  <c r="Q227" i="1"/>
  <c r="V227" i="1"/>
  <c r="AR227" i="1" s="1"/>
  <c r="AS227" i="1" s="1"/>
  <c r="CU227" i="1"/>
  <c r="AY231" i="1"/>
  <c r="BD231" i="1" s="1"/>
  <c r="AM231" i="1" a="1"/>
  <c r="AM231" i="1" s="1"/>
  <c r="AL231" i="1"/>
  <c r="EE241" i="1"/>
  <c r="CE241" i="1"/>
  <c r="CA222" i="1"/>
  <c r="DQ222" i="1"/>
  <c r="DC222" i="1"/>
  <c r="DK222" i="1" s="1"/>
  <c r="AL226" i="1"/>
  <c r="P232" i="1"/>
  <c r="Q235" i="1"/>
  <c r="Z237" i="1"/>
  <c r="Q238" i="1"/>
  <c r="P238" i="1"/>
  <c r="AM243" i="1" a="1"/>
  <c r="AM243" i="1" s="1"/>
  <c r="DL248" i="1"/>
  <c r="AN248" i="1" s="1" a="1"/>
  <c r="AN248" i="1" s="1"/>
  <c r="AP248" i="1" s="1"/>
  <c r="BN248" i="1" s="1"/>
  <c r="EB248" i="1"/>
  <c r="AM249" i="1" a="1"/>
  <c r="AM249" i="1" s="1"/>
  <c r="AL249" i="1"/>
  <c r="AY249" i="1"/>
  <c r="BD249" i="1" s="1"/>
  <c r="BX249" i="1"/>
  <c r="V251" i="1"/>
  <c r="AR251" i="1" s="1"/>
  <c r="AS251" i="1" s="1"/>
  <c r="U251" i="1"/>
  <c r="Q251" i="1"/>
  <c r="P251" i="1"/>
  <c r="Z252" i="1"/>
  <c r="AG252" i="1"/>
  <c r="AM257" i="1" a="1"/>
  <c r="AM257" i="1" s="1"/>
  <c r="AL257" i="1"/>
  <c r="AY257" i="1"/>
  <c r="BD257" i="1" s="1"/>
  <c r="Q230" i="1"/>
  <c r="P230" i="1"/>
  <c r="BT236" i="1"/>
  <c r="DT236" i="1" s="1"/>
  <c r="EB236" i="1"/>
  <c r="AM255" i="1" a="1"/>
  <c r="AM255" i="1" s="1"/>
  <c r="AY255" i="1"/>
  <c r="BD255" i="1" s="1"/>
  <c r="AL255" i="1"/>
  <c r="BY257" i="1"/>
  <c r="EE257" i="1" s="1"/>
  <c r="BS262" i="1"/>
  <c r="DZ262" i="1" s="1"/>
  <c r="BR262" i="1"/>
  <c r="BE232" i="1"/>
  <c r="BG232" i="1"/>
  <c r="BL232" i="1" s="1"/>
  <c r="DR233" i="1"/>
  <c r="DQ233" i="1"/>
  <c r="DH233" i="1"/>
  <c r="DI233" i="1" s="1"/>
  <c r="CA233" i="1"/>
  <c r="DE233" i="1"/>
  <c r="DF233" i="1" s="1"/>
  <c r="DN233" i="1" s="1"/>
  <c r="BZ233" i="1"/>
  <c r="DX233" i="1" s="1"/>
  <c r="S234" i="1"/>
  <c r="R234" i="1" s="1" a="1"/>
  <c r="R234" i="1" s="1"/>
  <c r="DU234" i="1"/>
  <c r="DS234" i="1"/>
  <c r="AY234" i="1"/>
  <c r="BD234" i="1" s="1"/>
  <c r="CU240" i="1"/>
  <c r="AL248" i="1"/>
  <c r="AM248" i="1" a="1"/>
  <c r="AM248" i="1" s="1"/>
  <c r="CU250" i="1"/>
  <c r="V250" i="1"/>
  <c r="AR250" i="1" s="1"/>
  <c r="AS250" i="1" s="1"/>
  <c r="P250" i="1"/>
  <c r="Q250" i="1"/>
  <c r="BS252" i="1"/>
  <c r="DZ252" i="1" s="1"/>
  <c r="BR252" i="1"/>
  <c r="AE253" i="1"/>
  <c r="AA253" i="1"/>
  <c r="BY253" i="1"/>
  <c r="CR253" i="1" s="1"/>
  <c r="DL256" i="1"/>
  <c r="AN256" i="1" s="1" a="1"/>
  <c r="AN256" i="1" s="1"/>
  <c r="AP256" i="1" s="1"/>
  <c r="BN256" i="1" s="1"/>
  <c r="EB256" i="1"/>
  <c r="BX233" i="1"/>
  <c r="AL234" i="1"/>
  <c r="CU234" i="1"/>
  <c r="U235" i="1"/>
  <c r="DW237" i="1"/>
  <c r="EC237" i="1" s="1"/>
  <c r="DB237" i="1"/>
  <c r="BX237" i="1"/>
  <c r="DU237" i="1"/>
  <c r="DS239" i="1"/>
  <c r="S239" i="1"/>
  <c r="R239" i="1" s="1" a="1"/>
  <c r="R239" i="1" s="1"/>
  <c r="DH239" i="1"/>
  <c r="DI239" i="1" s="1"/>
  <c r="DW239" i="1"/>
  <c r="EC239" i="1" s="1"/>
  <c r="DB239" i="1"/>
  <c r="BX239" i="1"/>
  <c r="EK244" i="1"/>
  <c r="EI244" i="1"/>
  <c r="AL246" i="1"/>
  <c r="AY246" i="1"/>
  <c r="BD246" i="1" s="1"/>
  <c r="EB247" i="1"/>
  <c r="BT247" i="1"/>
  <c r="DL247" i="1"/>
  <c r="AN247" i="1" s="1" a="1"/>
  <c r="AN247" i="1" s="1"/>
  <c r="AP247" i="1" s="1"/>
  <c r="BN247" i="1" s="1"/>
  <c r="Z249" i="1"/>
  <c r="AG249" i="1"/>
  <c r="AY253" i="1"/>
  <c r="BD253" i="1" s="1"/>
  <c r="AL253" i="1"/>
  <c r="CU261" i="1"/>
  <c r="Q261" i="1"/>
  <c r="V261" i="1"/>
  <c r="AR261" i="1" s="1"/>
  <c r="AS261" i="1" s="1"/>
  <c r="U261" i="1"/>
  <c r="P261" i="1"/>
  <c r="CC222" i="1"/>
  <c r="BF232" i="1"/>
  <c r="AM234" i="1" a="1"/>
  <c r="AM234" i="1" s="1"/>
  <c r="DB234" i="1"/>
  <c r="CE236" i="1"/>
  <c r="DC237" i="1"/>
  <c r="DK237" i="1" s="1"/>
  <c r="V238" i="1"/>
  <c r="AR238" i="1" s="1"/>
  <c r="AS238" i="1" s="1"/>
  <c r="DC240" i="1"/>
  <c r="DK240" i="1" s="1"/>
  <c r="DW240" i="1"/>
  <c r="EC240" i="1" s="1"/>
  <c r="DB240" i="1"/>
  <c r="BX240" i="1"/>
  <c r="DU240" i="1"/>
  <c r="DQ240" i="1"/>
  <c r="AL240" i="1"/>
  <c r="P242" i="1"/>
  <c r="CU242" i="1"/>
  <c r="EK243" i="1"/>
  <c r="CE244" i="1"/>
  <c r="AM253" i="1" a="1"/>
  <c r="AM253" i="1" s="1"/>
  <c r="AO253" i="1" s="1"/>
  <c r="AT257" i="1"/>
  <c r="AW257" i="1"/>
  <c r="AU257" i="1"/>
  <c r="DQ230" i="1"/>
  <c r="CA230" i="1"/>
  <c r="DE230" i="1"/>
  <c r="DF230" i="1" s="1"/>
  <c r="DN230" i="1" s="1"/>
  <c r="BZ230" i="1"/>
  <c r="DX230" i="1" s="1"/>
  <c r="DC230" i="1"/>
  <c r="DK230" i="1" s="1"/>
  <c r="DS230" i="1"/>
  <c r="DB231" i="1"/>
  <c r="DS233" i="1"/>
  <c r="BR234" i="1"/>
  <c r="DC234" i="1"/>
  <c r="DK234" i="1" s="1"/>
  <c r="DE237" i="1"/>
  <c r="DF237" i="1" s="1"/>
  <c r="DN237" i="1" s="1"/>
  <c r="AA238" i="1"/>
  <c r="CU238" i="1"/>
  <c r="EA238" i="1"/>
  <c r="BZ239" i="1"/>
  <c r="DX239" i="1" s="1"/>
  <c r="DE240" i="1"/>
  <c r="DF240" i="1" s="1"/>
  <c r="DN240" i="1" s="1"/>
  <c r="Q242" i="1"/>
  <c r="BT242" i="1"/>
  <c r="EB242" i="1"/>
  <c r="DL242" i="1"/>
  <c r="AN242" i="1" s="1" a="1"/>
  <c r="AN242" i="1" s="1"/>
  <c r="AT243" i="1"/>
  <c r="AW243" i="1"/>
  <c r="AU243" i="1"/>
  <c r="BY244" i="1"/>
  <c r="EE244" i="1" s="1"/>
  <c r="BS247" i="1"/>
  <c r="DZ247" i="1" s="1"/>
  <c r="BR247" i="1"/>
  <c r="CR252" i="1"/>
  <c r="BY261" i="1"/>
  <c r="EE261" i="1" s="1"/>
  <c r="BX230" i="1"/>
  <c r="DC231" i="1"/>
  <c r="DK231" i="1" s="1"/>
  <c r="DU233" i="1"/>
  <c r="DE234" i="1"/>
  <c r="DF234" i="1" s="1"/>
  <c r="DN234" i="1" s="1"/>
  <c r="S236" i="1"/>
  <c r="R236" i="1" s="1" a="1"/>
  <c r="R236" i="1" s="1"/>
  <c r="BZ236" i="1"/>
  <c r="DX236" i="1" s="1"/>
  <c r="CA239" i="1"/>
  <c r="DQ239" i="1"/>
  <c r="BS240" i="1"/>
  <c r="DZ240" i="1" s="1"/>
  <c r="EK240" i="1"/>
  <c r="AM251" i="1" a="1"/>
  <c r="AM251" i="1" s="1"/>
  <c r="AL251" i="1"/>
  <c r="AY251" i="1"/>
  <c r="BD251" i="1" s="1"/>
  <c r="DC251" i="1"/>
  <c r="DK251" i="1" s="1"/>
  <c r="DW251" i="1"/>
  <c r="EC251" i="1" s="1"/>
  <c r="DB251" i="1"/>
  <c r="BX251" i="1"/>
  <c r="CA251" i="1"/>
  <c r="DE251" i="1"/>
  <c r="DF251" i="1" s="1"/>
  <c r="DN251" i="1" s="1"/>
  <c r="S251" i="1"/>
  <c r="R251" i="1" s="1" a="1"/>
  <c r="R251" i="1" s="1"/>
  <c r="DS251" i="1"/>
  <c r="DR251" i="1"/>
  <c r="DQ251" i="1"/>
  <c r="DH251" i="1"/>
  <c r="DI251" i="1" s="1"/>
  <c r="EE252" i="1"/>
  <c r="S233" i="1"/>
  <c r="R233" i="1" s="1" a="1"/>
  <c r="R233" i="1" s="1"/>
  <c r="DW233" i="1"/>
  <c r="EC233" i="1" s="1"/>
  <c r="BX234" i="1"/>
  <c r="DH237" i="1"/>
  <c r="DI237" i="1" s="1"/>
  <c r="DR239" i="1"/>
  <c r="EB241" i="1"/>
  <c r="AW242" i="1"/>
  <c r="AT242" i="1"/>
  <c r="AY245" i="1"/>
  <c r="BD245" i="1" s="1"/>
  <c r="AL245" i="1"/>
  <c r="EF245" i="1" s="1"/>
  <c r="ED248" i="1"/>
  <c r="EA248" i="1"/>
  <c r="EK251" i="1"/>
  <c r="EI251" i="1"/>
  <c r="AM252" i="1" a="1"/>
  <c r="AM252" i="1" s="1"/>
  <c r="AL252" i="1"/>
  <c r="AY252" i="1"/>
  <c r="BD252" i="1" s="1"/>
  <c r="DS255" i="1"/>
  <c r="DR255" i="1"/>
  <c r="DH255" i="1"/>
  <c r="DI255" i="1" s="1"/>
  <c r="CC255" i="1"/>
  <c r="CA255" i="1"/>
  <c r="DU255" i="1"/>
  <c r="DW255" i="1"/>
  <c r="EC255" i="1" s="1"/>
  <c r="DQ255" i="1"/>
  <c r="BZ255" i="1"/>
  <c r="DX255" i="1" s="1"/>
  <c r="S255" i="1"/>
  <c r="R255" i="1" s="1" a="1"/>
  <c r="R255" i="1" s="1"/>
  <c r="DE255" i="1"/>
  <c r="DF255" i="1" s="1"/>
  <c r="DN255" i="1" s="1"/>
  <c r="DC255" i="1"/>
  <c r="DK255" i="1" s="1"/>
  <c r="V256" i="1"/>
  <c r="AR256" i="1" s="1"/>
  <c r="AS256" i="1" s="1"/>
  <c r="U256" i="1"/>
  <c r="Q256" i="1"/>
  <c r="P256" i="1"/>
  <c r="CU256" i="1"/>
  <c r="BT258" i="1"/>
  <c r="DT258" i="1" s="1"/>
  <c r="DL258" i="1"/>
  <c r="AN258" i="1" s="1" a="1"/>
  <c r="AN258" i="1" s="1"/>
  <c r="EB258" i="1"/>
  <c r="S231" i="1"/>
  <c r="R231" i="1" s="1" a="1"/>
  <c r="R231" i="1" s="1"/>
  <c r="DS231" i="1"/>
  <c r="DR231" i="1"/>
  <c r="V232" i="1"/>
  <c r="AR232" i="1" s="1"/>
  <c r="AS232" i="1" s="1"/>
  <c r="U232" i="1"/>
  <c r="Q232" i="1"/>
  <c r="DH234" i="1"/>
  <c r="DI234" i="1" s="1"/>
  <c r="P235" i="1"/>
  <c r="V235" i="1"/>
  <c r="AR235" i="1" s="1"/>
  <c r="AS235" i="1" s="1"/>
  <c r="AL243" i="1"/>
  <c r="AU246" i="1"/>
  <c r="AT246" i="1"/>
  <c r="DE254" i="1"/>
  <c r="DF254" i="1" s="1"/>
  <c r="DN254" i="1" s="1"/>
  <c r="BZ254" i="1"/>
  <c r="DX254" i="1" s="1"/>
  <c r="DC254" i="1"/>
  <c r="DK254" i="1" s="1"/>
  <c r="DH254" i="1"/>
  <c r="DI254" i="1" s="1"/>
  <c r="DB254" i="1"/>
  <c r="DU254" i="1"/>
  <c r="S254" i="1"/>
  <c r="R254" i="1" s="1" a="1"/>
  <c r="R254" i="1" s="1"/>
  <c r="DS254" i="1"/>
  <c r="DR254" i="1"/>
  <c r="DQ254" i="1"/>
  <c r="CA254" i="1"/>
  <c r="V264" i="1"/>
  <c r="AR264" i="1" s="1"/>
  <c r="AS264" i="1" s="1"/>
  <c r="U264" i="1"/>
  <c r="Q264" i="1"/>
  <c r="CU264" i="1"/>
  <c r="P264" i="1"/>
  <c r="BS267" i="1"/>
  <c r="DZ267" i="1" s="1"/>
  <c r="BR267" i="1"/>
  <c r="BX231" i="1"/>
  <c r="DH231" i="1"/>
  <c r="DI231" i="1" s="1"/>
  <c r="P234" i="1"/>
  <c r="BZ234" i="1"/>
  <c r="DX234" i="1" s="1"/>
  <c r="AL235" i="1"/>
  <c r="BR235" i="1"/>
  <c r="V237" i="1"/>
  <c r="AR237" i="1" s="1"/>
  <c r="AS237" i="1" s="1"/>
  <c r="U237" i="1"/>
  <c r="BZ237" i="1"/>
  <c r="DX237" i="1" s="1"/>
  <c r="EK247" i="1"/>
  <c r="EI247" i="1"/>
  <c r="AA248" i="1"/>
  <c r="AT249" i="1"/>
  <c r="AW249" i="1"/>
  <c r="AU249" i="1"/>
  <c r="Z251" i="1"/>
  <c r="DL253" i="1"/>
  <c r="AN253" i="1" s="1" a="1"/>
  <c r="AN253" i="1" s="1"/>
  <c r="BT253" i="1"/>
  <c r="DT253" i="1" s="1"/>
  <c r="EB253" i="1"/>
  <c r="BX254" i="1"/>
  <c r="Q234" i="1"/>
  <c r="CA234" i="1"/>
  <c r="AM235" i="1" a="1"/>
  <c r="AM235" i="1" s="1"/>
  <c r="P237" i="1"/>
  <c r="CA237" i="1"/>
  <c r="BS238" i="1"/>
  <c r="DZ238" i="1" s="1"/>
  <c r="P240" i="1"/>
  <c r="DE246" i="1"/>
  <c r="DF246" i="1" s="1"/>
  <c r="DN246" i="1" s="1"/>
  <c r="BZ246" i="1"/>
  <c r="DX246" i="1" s="1"/>
  <c r="DC246" i="1"/>
  <c r="DK246" i="1" s="1"/>
  <c r="DW246" i="1"/>
  <c r="EC246" i="1" s="1"/>
  <c r="DB246" i="1"/>
  <c r="BX246" i="1"/>
  <c r="DR246" i="1"/>
  <c r="DS246" i="1"/>
  <c r="DQ246" i="1"/>
  <c r="DU246" i="1"/>
  <c r="BR256" i="1"/>
  <c r="DT256" i="1" s="1"/>
  <c r="AG261" i="1"/>
  <c r="Z261" i="1"/>
  <c r="DS264" i="1"/>
  <c r="S264" i="1"/>
  <c r="R264" i="1" s="1" a="1"/>
  <c r="R264" i="1" s="1"/>
  <c r="DH264" i="1"/>
  <c r="DI264" i="1" s="1"/>
  <c r="DW264" i="1"/>
  <c r="EC264" i="1" s="1"/>
  <c r="DB264" i="1"/>
  <c r="BX264" i="1"/>
  <c r="DE264" i="1"/>
  <c r="DF264" i="1" s="1"/>
  <c r="DN264" i="1" s="1"/>
  <c r="DC264" i="1"/>
  <c r="DK264" i="1" s="1"/>
  <c r="DU264" i="1"/>
  <c r="DR264" i="1"/>
  <c r="DQ264" i="1"/>
  <c r="CA264" i="1"/>
  <c r="BZ264" i="1"/>
  <c r="DX264" i="1" s="1"/>
  <c r="BS241" i="1"/>
  <c r="DZ241" i="1" s="1"/>
  <c r="BR241" i="1"/>
  <c r="AO247" i="1"/>
  <c r="AL254" i="1"/>
  <c r="AM254" i="1" a="1"/>
  <c r="AM254" i="1" s="1"/>
  <c r="AY254" i="1"/>
  <c r="BD254" i="1" s="1"/>
  <c r="CE255" i="1"/>
  <c r="CR255" i="1"/>
  <c r="ED256" i="1"/>
  <c r="EA256" i="1"/>
  <c r="CA231" i="1"/>
  <c r="DQ234" i="1"/>
  <c r="CS236" i="1"/>
  <c r="DR237" i="1"/>
  <c r="BT241" i="1"/>
  <c r="AW245" i="1"/>
  <c r="EI245" i="1"/>
  <c r="AL247" i="1"/>
  <c r="AG250" i="1"/>
  <c r="Z250" i="1"/>
  <c r="Z255" i="1"/>
  <c r="AG255" i="1"/>
  <c r="BY255" i="1"/>
  <c r="EE255" i="1" s="1"/>
  <c r="AG260" i="1"/>
  <c r="Z260" i="1"/>
  <c r="DW222" i="1"/>
  <c r="EC222" i="1" s="1"/>
  <c r="P224" i="1"/>
  <c r="V230" i="1"/>
  <c r="AR230" i="1" s="1"/>
  <c r="AS230" i="1" s="1"/>
  <c r="CU230" i="1"/>
  <c r="DQ231" i="1"/>
  <c r="DB233" i="1"/>
  <c r="V234" i="1"/>
  <c r="AR234" i="1" s="1"/>
  <c r="AS234" i="1" s="1"/>
  <c r="DR234" i="1"/>
  <c r="CX236" i="1"/>
  <c r="CZ236" i="1" s="1"/>
  <c r="DS237" i="1"/>
  <c r="CA238" i="1"/>
  <c r="DE238" i="1"/>
  <c r="DF238" i="1" s="1"/>
  <c r="DN238" i="1" s="1"/>
  <c r="BZ238" i="1"/>
  <c r="DX238" i="1" s="1"/>
  <c r="DQ238" i="1"/>
  <c r="DL238" i="1"/>
  <c r="AN238" i="1" s="1" a="1"/>
  <c r="AN238" i="1" s="1"/>
  <c r="AY240" i="1"/>
  <c r="BD240" i="1" s="1"/>
  <c r="DS240" i="1"/>
  <c r="BR242" i="1"/>
  <c r="AY248" i="1"/>
  <c r="BD248" i="1" s="1"/>
  <c r="BR249" i="1"/>
  <c r="BS249" i="1"/>
  <c r="DZ249" i="1" s="1"/>
  <c r="BR250" i="1"/>
  <c r="EB252" i="1"/>
  <c r="DL252" i="1"/>
  <c r="AN252" i="1" s="1" a="1"/>
  <c r="AN252" i="1" s="1"/>
  <c r="AP252" i="1" s="1"/>
  <c r="BN252" i="1" s="1"/>
  <c r="BT252" i="1"/>
  <c r="CU255" i="1"/>
  <c r="Q255" i="1"/>
  <c r="V255" i="1"/>
  <c r="AR255" i="1" s="1"/>
  <c r="AS255" i="1" s="1"/>
  <c r="BG256" i="1"/>
  <c r="BL256" i="1" s="1"/>
  <c r="BF256" i="1"/>
  <c r="BS257" i="1"/>
  <c r="DZ257" i="1" s="1"/>
  <c r="BR257" i="1"/>
  <c r="AW260" i="1"/>
  <c r="AU260" i="1"/>
  <c r="AT260" i="1"/>
  <c r="AM263" i="1" a="1"/>
  <c r="AM263" i="1" s="1"/>
  <c r="AL263" i="1"/>
  <c r="AY263" i="1"/>
  <c r="BD263" i="1" s="1"/>
  <c r="Q266" i="1"/>
  <c r="CU266" i="1"/>
  <c r="V266" i="1"/>
  <c r="AR266" i="1" s="1"/>
  <c r="AS266" i="1" s="1"/>
  <c r="U266" i="1"/>
  <c r="P266" i="1"/>
  <c r="DU231" i="1"/>
  <c r="AM232" i="1" a="1"/>
  <c r="AM232" i="1" s="1"/>
  <c r="DC233" i="1"/>
  <c r="DK233" i="1" s="1"/>
  <c r="DW234" i="1"/>
  <c r="EC234" i="1" s="1"/>
  <c r="DS236" i="1"/>
  <c r="DR236" i="1"/>
  <c r="DH236" i="1"/>
  <c r="DI236" i="1" s="1"/>
  <c r="CC236" i="1"/>
  <c r="CA236" i="1"/>
  <c r="DU236" i="1"/>
  <c r="DB236" i="1"/>
  <c r="S237" i="1"/>
  <c r="R237" i="1" s="1" a="1"/>
  <c r="R237" i="1" s="1"/>
  <c r="BX238" i="1"/>
  <c r="S240" i="1"/>
  <c r="R240" i="1" s="1" a="1"/>
  <c r="R240" i="1" s="1"/>
  <c r="DH241" i="1"/>
  <c r="DI241" i="1" s="1"/>
  <c r="CC241" i="1"/>
  <c r="CA241" i="1"/>
  <c r="DR241" i="1"/>
  <c r="DQ241" i="1"/>
  <c r="S241" i="1"/>
  <c r="R241" i="1" s="1" a="1"/>
  <c r="R241" i="1" s="1"/>
  <c r="DS242" i="1"/>
  <c r="DH242" i="1"/>
  <c r="DI242" i="1" s="1"/>
  <c r="DW242" i="1"/>
  <c r="EC242" i="1" s="1"/>
  <c r="DB242" i="1"/>
  <c r="BX242" i="1"/>
  <c r="S242" i="1"/>
  <c r="R242" i="1" s="1" a="1"/>
  <c r="R242" i="1" s="1"/>
  <c r="BZ242" i="1"/>
  <c r="DX242" i="1" s="1"/>
  <c r="BS243" i="1"/>
  <c r="DZ243" i="1" s="1"/>
  <c r="AY247" i="1"/>
  <c r="BD247" i="1" s="1"/>
  <c r="AA254" i="1"/>
  <c r="P255" i="1"/>
  <c r="DW231" i="1"/>
  <c r="EC231" i="1" s="1"/>
  <c r="BS233" i="1"/>
  <c r="DZ233" i="1" s="1"/>
  <c r="BR233" i="1"/>
  <c r="DC239" i="1"/>
  <c r="DK239" i="1" s="1"/>
  <c r="U240" i="1"/>
  <c r="CR241" i="1"/>
  <c r="DQ249" i="1"/>
  <c r="CA249" i="1"/>
  <c r="DE249" i="1"/>
  <c r="DF249" i="1" s="1"/>
  <c r="DN249" i="1" s="1"/>
  <c r="BZ249" i="1"/>
  <c r="DX249" i="1" s="1"/>
  <c r="DC249" i="1"/>
  <c r="DK249" i="1" s="1"/>
  <c r="DS249" i="1"/>
  <c r="S249" i="1"/>
  <c r="R249" i="1" s="1" a="1"/>
  <c r="R249" i="1" s="1"/>
  <c r="DW249" i="1"/>
  <c r="EC249" i="1" s="1"/>
  <c r="DU249" i="1"/>
  <c r="DH249" i="1"/>
  <c r="DI249" i="1" s="1"/>
  <c r="DB249" i="1"/>
  <c r="U253" i="1"/>
  <c r="Q253" i="1"/>
  <c r="P253" i="1"/>
  <c r="CU253" i="1"/>
  <c r="AM258" i="1" a="1"/>
  <c r="AM258" i="1" s="1"/>
  <c r="AO258" i="1" s="1"/>
  <c r="AL258" i="1"/>
  <c r="AY258" i="1"/>
  <c r="BD258" i="1" s="1"/>
  <c r="DH244" i="1"/>
  <c r="DI244" i="1" s="1"/>
  <c r="CC244" i="1"/>
  <c r="CA244" i="1"/>
  <c r="DR244" i="1"/>
  <c r="DQ244" i="1"/>
  <c r="S244" i="1"/>
  <c r="R244" i="1" s="1" a="1"/>
  <c r="R244" i="1" s="1"/>
  <c r="DU245" i="1"/>
  <c r="S245" i="1"/>
  <c r="R245" i="1" s="1" a="1"/>
  <c r="R245" i="1" s="1"/>
  <c r="DC245" i="1"/>
  <c r="DK245" i="1" s="1"/>
  <c r="BX247" i="1"/>
  <c r="DQ258" i="1"/>
  <c r="CA258" i="1"/>
  <c r="DE258" i="1"/>
  <c r="DF258" i="1" s="1"/>
  <c r="DN258" i="1" s="1"/>
  <c r="BZ258" i="1"/>
  <c r="DX258" i="1" s="1"/>
  <c r="S258" i="1"/>
  <c r="R258" i="1" s="1" a="1"/>
  <c r="R258" i="1" s="1"/>
  <c r="DH258" i="1"/>
  <c r="DI258" i="1" s="1"/>
  <c r="DU258" i="1"/>
  <c r="DS258" i="1"/>
  <c r="DR258" i="1"/>
  <c r="BX258" i="1"/>
  <c r="CR266" i="1"/>
  <c r="CE266" i="1"/>
  <c r="AT267" i="1"/>
  <c r="EF267" i="1" s="1"/>
  <c r="Z271" i="1"/>
  <c r="AG271" i="1"/>
  <c r="CA257" i="1"/>
  <c r="DW257" i="1"/>
  <c r="EC257" i="1" s="1"/>
  <c r="DU257" i="1"/>
  <c r="U259" i="1"/>
  <c r="V259" i="1"/>
  <c r="AR259" i="1" s="1"/>
  <c r="AS259" i="1" s="1"/>
  <c r="DL262" i="1"/>
  <c r="AN262" i="1" s="1" a="1"/>
  <c r="AN262" i="1" s="1"/>
  <c r="BT262" i="1"/>
  <c r="ED265" i="1"/>
  <c r="EA265" i="1"/>
  <c r="DT265" i="1"/>
  <c r="DL265" i="1"/>
  <c r="AN265" i="1" s="1" a="1"/>
  <c r="AN265" i="1" s="1"/>
  <c r="EB265" i="1"/>
  <c r="Z266" i="1"/>
  <c r="AG266" i="1"/>
  <c r="AU267" i="1"/>
  <c r="BS281" i="1"/>
  <c r="DZ281" i="1" s="1"/>
  <c r="BR281" i="1"/>
  <c r="EK261" i="1"/>
  <c r="EI261" i="1"/>
  <c r="AG262" i="1"/>
  <c r="Z262" i="1"/>
  <c r="S263" i="1"/>
  <c r="R263" i="1" s="1" a="1"/>
  <c r="R263" i="1" s="1"/>
  <c r="DU263" i="1"/>
  <c r="AL270" i="1"/>
  <c r="AY270" i="1"/>
  <c r="BD270" i="1" s="1"/>
  <c r="AM270" i="1" a="1"/>
  <c r="AM270" i="1" s="1"/>
  <c r="AO270" i="1" s="1"/>
  <c r="DQ257" i="1"/>
  <c r="Q259" i="1"/>
  <c r="CU259" i="1"/>
  <c r="Z264" i="1"/>
  <c r="Z269" i="1"/>
  <c r="AG269" i="1"/>
  <c r="CU243" i="1"/>
  <c r="S247" i="1"/>
  <c r="R247" i="1" s="1" a="1"/>
  <c r="R247" i="1" s="1"/>
  <c r="DU247" i="1"/>
  <c r="DH248" i="1"/>
  <c r="DI248" i="1" s="1"/>
  <c r="Q254" i="1"/>
  <c r="Z256" i="1"/>
  <c r="BZ257" i="1"/>
  <c r="DX257" i="1" s="1"/>
  <c r="DR257" i="1"/>
  <c r="DS261" i="1"/>
  <c r="DR261" i="1"/>
  <c r="DH261" i="1"/>
  <c r="DI261" i="1" s="1"/>
  <c r="CC261" i="1"/>
  <c r="CA261" i="1"/>
  <c r="DU261" i="1"/>
  <c r="DE261" i="1"/>
  <c r="DF261" i="1" s="1"/>
  <c r="DN261" i="1" s="1"/>
  <c r="DW261" i="1"/>
  <c r="EC261" i="1" s="1"/>
  <c r="BG262" i="1"/>
  <c r="BL262" i="1" s="1"/>
  <c r="BF262" i="1"/>
  <c r="EK262" i="1"/>
  <c r="EI262" i="1"/>
  <c r="AT263" i="1"/>
  <c r="AW263" i="1"/>
  <c r="AU263" i="1"/>
  <c r="AM266" i="1" a="1"/>
  <c r="AM266" i="1" s="1"/>
  <c r="AL266" i="1"/>
  <c r="AY266" i="1"/>
  <c r="BD266" i="1" s="1"/>
  <c r="AY269" i="1"/>
  <c r="BD269" i="1" s="1"/>
  <c r="AM269" i="1" a="1"/>
  <c r="AM269" i="1" s="1"/>
  <c r="AL269" i="1"/>
  <c r="BG271" i="1"/>
  <c r="BL271" i="1" s="1"/>
  <c r="BF271" i="1"/>
  <c r="BE271" i="1"/>
  <c r="DU244" i="1"/>
  <c r="DH245" i="1"/>
  <c r="DI245" i="1" s="1"/>
  <c r="AE246" i="1"/>
  <c r="DW247" i="1"/>
  <c r="EC247" i="1" s="1"/>
  <c r="V248" i="1"/>
  <c r="AR248" i="1" s="1"/>
  <c r="AS248" i="1" s="1"/>
  <c r="U248" i="1"/>
  <c r="P248" i="1"/>
  <c r="Q249" i="1"/>
  <c r="P249" i="1"/>
  <c r="Q257" i="1"/>
  <c r="P257" i="1"/>
  <c r="CU257" i="1"/>
  <c r="CC257" i="1"/>
  <c r="DS257" i="1"/>
  <c r="Z259" i="1"/>
  <c r="DB259" i="1"/>
  <c r="AY261" i="1"/>
  <c r="BD261" i="1" s="1"/>
  <c r="V262" i="1"/>
  <c r="AR262" i="1" s="1"/>
  <c r="AS262" i="1" s="1"/>
  <c r="U262" i="1"/>
  <c r="BS263" i="1"/>
  <c r="DZ263" i="1" s="1"/>
  <c r="EB269" i="1"/>
  <c r="BT269" i="1"/>
  <c r="DL269" i="1"/>
  <c r="AN269" i="1" s="1" a="1"/>
  <c r="AN269" i="1" s="1"/>
  <c r="AP269" i="1" s="1"/>
  <c r="BN269" i="1" s="1"/>
  <c r="AE270" i="1"/>
  <c r="AA270" i="1"/>
  <c r="CU272" i="1"/>
  <c r="V272" i="1"/>
  <c r="AR272" i="1" s="1"/>
  <c r="AS272" i="1" s="1"/>
  <c r="U272" i="1"/>
  <c r="Q272" i="1"/>
  <c r="P272" i="1"/>
  <c r="CU274" i="1"/>
  <c r="Q274" i="1"/>
  <c r="P274" i="1"/>
  <c r="V274" i="1"/>
  <c r="AR274" i="1" s="1"/>
  <c r="AS274" i="1" s="1"/>
  <c r="U274" i="1"/>
  <c r="BG282" i="1"/>
  <c r="BL282" i="1" s="1"/>
  <c r="BF282" i="1"/>
  <c r="BE282" i="1"/>
  <c r="DC243" i="1"/>
  <c r="DK243" i="1" s="1"/>
  <c r="DW243" i="1"/>
  <c r="EC243" i="1" s="1"/>
  <c r="DB243" i="1"/>
  <c r="BX243" i="1"/>
  <c r="DU243" i="1"/>
  <c r="DQ243" i="1"/>
  <c r="DW244" i="1"/>
  <c r="EC244" i="1" s="1"/>
  <c r="P245" i="1"/>
  <c r="BX245" i="1"/>
  <c r="P246" i="1"/>
  <c r="CU246" i="1"/>
  <c r="Q248" i="1"/>
  <c r="DR252" i="1"/>
  <c r="DQ252" i="1"/>
  <c r="DH252" i="1"/>
  <c r="DI252" i="1" s="1"/>
  <c r="CC252" i="1"/>
  <c r="CA252" i="1"/>
  <c r="DE252" i="1"/>
  <c r="DF252" i="1" s="1"/>
  <c r="DN252" i="1" s="1"/>
  <c r="BZ252" i="1"/>
  <c r="DX252" i="1" s="1"/>
  <c r="S253" i="1"/>
  <c r="R253" i="1" s="1" a="1"/>
  <c r="R253" i="1" s="1"/>
  <c r="DU253" i="1"/>
  <c r="DS253" i="1"/>
  <c r="BR255" i="1"/>
  <c r="Q258" i="1"/>
  <c r="V258" i="1"/>
  <c r="AR258" i="1" s="1"/>
  <c r="AS258" i="1" s="1"/>
  <c r="AM262" i="1" a="1"/>
  <c r="AM262" i="1" s="1"/>
  <c r="AO262" i="1" s="1"/>
  <c r="EB262" i="1"/>
  <c r="AY264" i="1"/>
  <c r="BD264" i="1" s="1"/>
  <c r="AM264" i="1" a="1"/>
  <c r="AM264" i="1" s="1"/>
  <c r="AL264" i="1"/>
  <c r="P268" i="1"/>
  <c r="CU268" i="1"/>
  <c r="V268" i="1"/>
  <c r="AR268" i="1" s="1"/>
  <c r="AS268" i="1" s="1"/>
  <c r="U268" i="1"/>
  <c r="Q268" i="1"/>
  <c r="CU283" i="1"/>
  <c r="V283" i="1"/>
  <c r="AR283" i="1" s="1"/>
  <c r="AS283" i="1" s="1"/>
  <c r="U283" i="1"/>
  <c r="Q283" i="1"/>
  <c r="P283" i="1"/>
  <c r="U254" i="1"/>
  <c r="DW256" i="1"/>
  <c r="EC256" i="1" s="1"/>
  <c r="DB256" i="1"/>
  <c r="BX256" i="1"/>
  <c r="DU256" i="1"/>
  <c r="S257" i="1"/>
  <c r="R257" i="1" s="1" a="1"/>
  <c r="R257" i="1" s="1"/>
  <c r="AL260" i="1"/>
  <c r="AY260" i="1"/>
  <c r="BD260" i="1" s="1"/>
  <c r="CA263" i="1"/>
  <c r="DE263" i="1"/>
  <c r="DF263" i="1" s="1"/>
  <c r="DN263" i="1" s="1"/>
  <c r="BZ263" i="1"/>
  <c r="DX263" i="1" s="1"/>
  <c r="DQ263" i="1"/>
  <c r="DS263" i="1"/>
  <c r="DR263" i="1"/>
  <c r="BX263" i="1"/>
  <c r="CE267" i="1"/>
  <c r="BY267" i="1"/>
  <c r="CR267" i="1"/>
  <c r="DE268" i="1"/>
  <c r="DF268" i="1" s="1"/>
  <c r="DN268" i="1" s="1"/>
  <c r="BZ268" i="1"/>
  <c r="DX268" i="1" s="1"/>
  <c r="DC268" i="1"/>
  <c r="DK268" i="1" s="1"/>
  <c r="DW268" i="1"/>
  <c r="EC268" i="1" s="1"/>
  <c r="DB268" i="1"/>
  <c r="BX268" i="1"/>
  <c r="DR268" i="1"/>
  <c r="DH268" i="1"/>
  <c r="DI268" i="1" s="1"/>
  <c r="DU268" i="1"/>
  <c r="DQ268" i="1"/>
  <c r="CA268" i="1"/>
  <c r="AE273" i="1"/>
  <c r="AA273" i="1"/>
  <c r="CS274" i="1"/>
  <c r="CX274" i="1"/>
  <c r="CW274" i="1"/>
  <c r="EK267" i="1"/>
  <c r="EI267" i="1"/>
  <c r="CU269" i="1"/>
  <c r="U269" i="1"/>
  <c r="V269" i="1"/>
  <c r="AR269" i="1" s="1"/>
  <c r="AS269" i="1" s="1"/>
  <c r="P269" i="1"/>
  <c r="Z280" i="1"/>
  <c r="AG280" i="1"/>
  <c r="CR283" i="1"/>
  <c r="CA259" i="1"/>
  <c r="AT265" i="1"/>
  <c r="AW265" i="1"/>
  <c r="S259" i="1"/>
  <c r="R259" i="1" s="1" a="1"/>
  <c r="R259" i="1" s="1"/>
  <c r="DS259" i="1"/>
  <c r="DE259" i="1"/>
  <c r="DF259" i="1" s="1"/>
  <c r="DN259" i="1" s="1"/>
  <c r="BX259" i="1"/>
  <c r="DC259" i="1"/>
  <c r="DK259" i="1" s="1"/>
  <c r="DR259" i="1"/>
  <c r="DQ259" i="1"/>
  <c r="DH259" i="1"/>
  <c r="DI259" i="1" s="1"/>
  <c r="BZ259" i="1"/>
  <c r="DX259" i="1" s="1"/>
  <c r="BT261" i="1"/>
  <c r="DT261" i="1" s="1"/>
  <c r="EB261" i="1"/>
  <c r="DL261" i="1"/>
  <c r="AN261" i="1" s="1" a="1"/>
  <c r="AN261" i="1" s="1"/>
  <c r="AP261" i="1" s="1"/>
  <c r="BN261" i="1" s="1"/>
  <c r="AG267" i="1"/>
  <c r="Z267" i="1"/>
  <c r="AY272" i="1"/>
  <c r="BD272" i="1" s="1"/>
  <c r="AL272" i="1"/>
  <c r="AM272" i="1" a="1"/>
  <c r="AM272" i="1" s="1"/>
  <c r="P254" i="1"/>
  <c r="V254" i="1"/>
  <c r="AR254" i="1" s="1"/>
  <c r="AS254" i="1" s="1"/>
  <c r="Z258" i="1"/>
  <c r="V270" i="1"/>
  <c r="AR270" i="1" s="1"/>
  <c r="AS270" i="1" s="1"/>
  <c r="U270" i="1"/>
  <c r="P270" i="1"/>
  <c r="Q270" i="1"/>
  <c r="CU270" i="1"/>
  <c r="AG272" i="1"/>
  <c r="Z272" i="1"/>
  <c r="Z274" i="1"/>
  <c r="AG274" i="1"/>
  <c r="EB280" i="1"/>
  <c r="BT280" i="1"/>
  <c r="DL280" i="1"/>
  <c r="AN280" i="1" s="1" a="1"/>
  <c r="AN280" i="1" s="1"/>
  <c r="AP280" i="1" s="1"/>
  <c r="BN280" i="1" s="1"/>
  <c r="Q243" i="1"/>
  <c r="BS244" i="1"/>
  <c r="DZ244" i="1" s="1"/>
  <c r="BR244" i="1"/>
  <c r="DC244" i="1"/>
  <c r="DK244" i="1" s="1"/>
  <c r="BR251" i="1"/>
  <c r="BR254" i="1"/>
  <c r="DB257" i="1"/>
  <c r="P262" i="1"/>
  <c r="DB263" i="1"/>
  <c r="AM277" i="1" a="1"/>
  <c r="AM277" i="1" s="1"/>
  <c r="AY277" i="1"/>
  <c r="BD277" i="1" s="1"/>
  <c r="AL277" i="1"/>
  <c r="AW280" i="1"/>
  <c r="AU280" i="1"/>
  <c r="AT280" i="1"/>
  <c r="EF280" i="1" s="1"/>
  <c r="AL242" i="1"/>
  <c r="DE244" i="1"/>
  <c r="DF244" i="1" s="1"/>
  <c r="DN244" i="1" s="1"/>
  <c r="Q246" i="1"/>
  <c r="CA253" i="1"/>
  <c r="BZ256" i="1"/>
  <c r="DX256" i="1" s="1"/>
  <c r="DC257" i="1"/>
  <c r="DK257" i="1" s="1"/>
  <c r="DE260" i="1"/>
  <c r="DF260" i="1" s="1"/>
  <c r="DN260" i="1" s="1"/>
  <c r="BZ260" i="1"/>
  <c r="DX260" i="1" s="1"/>
  <c r="DC260" i="1"/>
  <c r="DK260" i="1" s="1"/>
  <c r="DH260" i="1"/>
  <c r="DI260" i="1" s="1"/>
  <c r="S260" i="1"/>
  <c r="R260" i="1" s="1" a="1"/>
  <c r="R260" i="1" s="1"/>
  <c r="DS260" i="1"/>
  <c r="DR260" i="1"/>
  <c r="DU260" i="1"/>
  <c r="DQ261" i="1"/>
  <c r="Q262" i="1"/>
  <c r="DC263" i="1"/>
  <c r="DK263" i="1" s="1"/>
  <c r="S268" i="1"/>
  <c r="R268" i="1" s="1" a="1"/>
  <c r="R268" i="1" s="1"/>
  <c r="DL274" i="1"/>
  <c r="AN274" i="1" s="1" a="1"/>
  <c r="AN274" i="1" s="1"/>
  <c r="AP274" i="1" s="1"/>
  <c r="BN274" i="1" s="1"/>
  <c r="BT274" i="1"/>
  <c r="EB274" i="1"/>
  <c r="DH247" i="1"/>
  <c r="DI247" i="1" s="1"/>
  <c r="DS247" i="1"/>
  <c r="DR247" i="1"/>
  <c r="DQ247" i="1"/>
  <c r="DW248" i="1"/>
  <c r="EC248" i="1" s="1"/>
  <c r="DB248" i="1"/>
  <c r="BX248" i="1"/>
  <c r="DU248" i="1"/>
  <c r="S248" i="1"/>
  <c r="R248" i="1" s="1" a="1"/>
  <c r="R248" i="1" s="1"/>
  <c r="DE248" i="1"/>
  <c r="DF248" i="1" s="1"/>
  <c r="DN248" i="1" s="1"/>
  <c r="BZ248" i="1"/>
  <c r="DX248" i="1" s="1"/>
  <c r="CA256" i="1"/>
  <c r="DE257" i="1"/>
  <c r="DF257" i="1" s="1"/>
  <c r="DN257" i="1" s="1"/>
  <c r="AY259" i="1"/>
  <c r="BD259" i="1" s="1"/>
  <c r="BY260" i="1"/>
  <c r="EE260" i="1" s="1"/>
  <c r="DH263" i="1"/>
  <c r="DI263" i="1" s="1"/>
  <c r="BS270" i="1"/>
  <c r="DZ270" i="1" s="1"/>
  <c r="BR270" i="1"/>
  <c r="DT270" i="1" s="1"/>
  <c r="AM274" i="1" a="1"/>
  <c r="AM274" i="1" s="1"/>
  <c r="AL274" i="1"/>
  <c r="AY274" i="1"/>
  <c r="BD274" i="1" s="1"/>
  <c r="DW262" i="1"/>
  <c r="EC262" i="1" s="1"/>
  <c r="DB262" i="1"/>
  <c r="BX262" i="1"/>
  <c r="DU262" i="1"/>
  <c r="BX271" i="1"/>
  <c r="DC272" i="1"/>
  <c r="DK272" i="1" s="1"/>
  <c r="CE274" i="1"/>
  <c r="V276" i="1"/>
  <c r="AR276" i="1" s="1"/>
  <c r="AS276" i="1" s="1"/>
  <c r="CU276" i="1"/>
  <c r="BZ276" i="1"/>
  <c r="DX276" i="1" s="1"/>
  <c r="DU278" i="1"/>
  <c r="S278" i="1"/>
  <c r="R278" i="1" s="1" a="1"/>
  <c r="R278" i="1" s="1"/>
  <c r="DC278" i="1"/>
  <c r="DK278" i="1" s="1"/>
  <c r="DE278" i="1"/>
  <c r="DF278" i="1" s="1"/>
  <c r="DN278" i="1" s="1"/>
  <c r="DB278" i="1"/>
  <c r="DS278" i="1"/>
  <c r="DR278" i="1"/>
  <c r="DQ278" i="1"/>
  <c r="CA278" i="1"/>
  <c r="DH278" i="1"/>
  <c r="DI278" i="1" s="1"/>
  <c r="AM282" i="1" a="1"/>
  <c r="AM282" i="1" s="1"/>
  <c r="AL282" i="1"/>
  <c r="AG288" i="1"/>
  <c r="DH266" i="1"/>
  <c r="DI266" i="1" s="1"/>
  <c r="CC266" i="1"/>
  <c r="CA266" i="1"/>
  <c r="DR266" i="1"/>
  <c r="DQ266" i="1"/>
  <c r="S266" i="1"/>
  <c r="R266" i="1" s="1" a="1"/>
  <c r="R266" i="1" s="1"/>
  <c r="DU267" i="1"/>
  <c r="S267" i="1"/>
  <c r="R267" i="1" s="1" a="1"/>
  <c r="R267" i="1" s="1"/>
  <c r="DC267" i="1"/>
  <c r="DK267" i="1" s="1"/>
  <c r="BS269" i="1"/>
  <c r="DZ269" i="1" s="1"/>
  <c r="BR269" i="1"/>
  <c r="EB275" i="1"/>
  <c r="DL275" i="1"/>
  <c r="AN275" i="1" s="1" a="1"/>
  <c r="AN275" i="1" s="1"/>
  <c r="AP275" i="1" s="1"/>
  <c r="BN275" i="1" s="1"/>
  <c r="BT275" i="1"/>
  <c r="BR278" i="1"/>
  <c r="BS278" i="1"/>
  <c r="DZ278" i="1" s="1"/>
  <c r="CU285" i="1"/>
  <c r="Q285" i="1"/>
  <c r="P285" i="1"/>
  <c r="AL287" i="1"/>
  <c r="AM287" i="1" a="1"/>
  <c r="AM287" i="1" s="1"/>
  <c r="AM288" i="1" a="1"/>
  <c r="AM288" i="1" s="1"/>
  <c r="AO288" i="1" s="1"/>
  <c r="AL288" i="1"/>
  <c r="AY288" i="1"/>
  <c r="BD288" i="1" s="1"/>
  <c r="V289" i="1"/>
  <c r="AR289" i="1" s="1"/>
  <c r="AS289" i="1" s="1"/>
  <c r="U289" i="1"/>
  <c r="Q289" i="1"/>
  <c r="P289" i="1"/>
  <c r="CU289" i="1"/>
  <c r="S272" i="1"/>
  <c r="R272" i="1" s="1" a="1"/>
  <c r="R272" i="1" s="1"/>
  <c r="DS272" i="1"/>
  <c r="DR272" i="1"/>
  <c r="V273" i="1"/>
  <c r="AR273" i="1" s="1"/>
  <c r="AS273" i="1" s="1"/>
  <c r="U273" i="1"/>
  <c r="Q273" i="1"/>
  <c r="CU273" i="1"/>
  <c r="DC276" i="1"/>
  <c r="DK276" i="1" s="1"/>
  <c r="DW276" i="1"/>
  <c r="EC276" i="1" s="1"/>
  <c r="DB276" i="1"/>
  <c r="BX276" i="1"/>
  <c r="DU276" i="1"/>
  <c r="DQ276" i="1"/>
  <c r="DH276" i="1"/>
  <c r="DI276" i="1" s="1"/>
  <c r="BS280" i="1"/>
  <c r="DZ280" i="1" s="1"/>
  <c r="BR280" i="1"/>
  <c r="AE284" i="1"/>
  <c r="AA284" i="1"/>
  <c r="CE272" i="1"/>
  <c r="BR276" i="1"/>
  <c r="BS276" i="1"/>
  <c r="DZ276" i="1" s="1"/>
  <c r="Q282" i="1"/>
  <c r="P282" i="1"/>
  <c r="CU282" i="1"/>
  <c r="V282" i="1"/>
  <c r="AR282" i="1" s="1"/>
  <c r="AS282" i="1" s="1"/>
  <c r="BF287" i="1"/>
  <c r="BE287" i="1"/>
  <c r="BG287" i="1"/>
  <c r="BL287" i="1" s="1"/>
  <c r="CU296" i="1"/>
  <c r="U296" i="1"/>
  <c r="V296" i="1"/>
  <c r="AR296" i="1" s="1"/>
  <c r="AS296" i="1" s="1"/>
  <c r="Q296" i="1"/>
  <c r="P296" i="1"/>
  <c r="AG265" i="1"/>
  <c r="BZ266" i="1"/>
  <c r="DX266" i="1" s="1"/>
  <c r="DS266" i="1"/>
  <c r="DB267" i="1"/>
  <c r="BF268" i="1"/>
  <c r="BE268" i="1"/>
  <c r="DH269" i="1"/>
  <c r="DI269" i="1" s="1"/>
  <c r="DS269" i="1"/>
  <c r="DR269" i="1"/>
  <c r="DQ269" i="1"/>
  <c r="DW270" i="1"/>
  <c r="EC270" i="1" s="1"/>
  <c r="DB270" i="1"/>
  <c r="BX270" i="1"/>
  <c r="DU270" i="1"/>
  <c r="S270" i="1"/>
  <c r="R270" i="1" s="1" a="1"/>
  <c r="R270" i="1" s="1"/>
  <c r="DE270" i="1"/>
  <c r="DF270" i="1" s="1"/>
  <c r="DN270" i="1" s="1"/>
  <c r="BZ270" i="1"/>
  <c r="DX270" i="1" s="1"/>
  <c r="EB270" i="1"/>
  <c r="S271" i="1"/>
  <c r="R271" i="1" s="1" a="1"/>
  <c r="R271" i="1" s="1"/>
  <c r="BY272" i="1"/>
  <c r="EE272" i="1" s="1"/>
  <c r="BR273" i="1"/>
  <c r="P275" i="1"/>
  <c r="BY275" i="1"/>
  <c r="Q277" i="1"/>
  <c r="CU277" i="1"/>
  <c r="P277" i="1"/>
  <c r="DB277" i="1"/>
  <c r="AE279" i="1"/>
  <c r="EB290" i="1"/>
  <c r="BT290" i="1"/>
  <c r="DL290" i="1"/>
  <c r="AN290" i="1" s="1" a="1"/>
  <c r="AN290" i="1" s="1"/>
  <c r="AL265" i="1"/>
  <c r="DE267" i="1"/>
  <c r="DF267" i="1" s="1"/>
  <c r="DN267" i="1" s="1"/>
  <c r="BX269" i="1"/>
  <c r="U271" i="1"/>
  <c r="BZ272" i="1"/>
  <c r="DX272" i="1" s="1"/>
  <c r="EI273" i="1"/>
  <c r="Q275" i="1"/>
  <c r="EK275" i="1"/>
  <c r="EI275" i="1"/>
  <c r="DC277" i="1"/>
  <c r="DK277" i="1" s="1"/>
  <c r="DH280" i="1"/>
  <c r="DI280" i="1" s="1"/>
  <c r="DS280" i="1"/>
  <c r="DR280" i="1"/>
  <c r="DQ280" i="1"/>
  <c r="CA280" i="1"/>
  <c r="BZ280" i="1"/>
  <c r="DX280" i="1" s="1"/>
  <c r="DB280" i="1"/>
  <c r="DU280" i="1"/>
  <c r="S280" i="1"/>
  <c r="R280" i="1" s="1" a="1"/>
  <c r="R280" i="1" s="1"/>
  <c r="AL281" i="1"/>
  <c r="AY281" i="1"/>
  <c r="BD281" i="1" s="1"/>
  <c r="CU288" i="1"/>
  <c r="Q288" i="1"/>
  <c r="U288" i="1"/>
  <c r="P288" i="1"/>
  <c r="BT292" i="1"/>
  <c r="EB292" i="1"/>
  <c r="DL292" i="1"/>
  <c r="AN292" i="1" s="1" a="1"/>
  <c r="AN292" i="1" s="1"/>
  <c r="Q293" i="1"/>
  <c r="CU293" i="1"/>
  <c r="V293" i="1"/>
  <c r="AR293" i="1" s="1"/>
  <c r="AS293" i="1" s="1"/>
  <c r="U293" i="1"/>
  <c r="P293" i="1"/>
  <c r="DE300" i="1"/>
  <c r="DF300" i="1" s="1"/>
  <c r="DN300" i="1" s="1"/>
  <c r="BZ300" i="1"/>
  <c r="DX300" i="1" s="1"/>
  <c r="DC300" i="1"/>
  <c r="DK300" i="1" s="1"/>
  <c r="DW300" i="1"/>
  <c r="EC300" i="1" s="1"/>
  <c r="DB300" i="1"/>
  <c r="BX300" i="1"/>
  <c r="S300" i="1"/>
  <c r="R300" i="1" s="1" a="1"/>
  <c r="R300" i="1" s="1"/>
  <c r="DH300" i="1"/>
  <c r="DI300" i="1" s="1"/>
  <c r="CA300" i="1"/>
  <c r="DU300" i="1"/>
  <c r="DS300" i="1"/>
  <c r="DR300" i="1"/>
  <c r="DQ300" i="1"/>
  <c r="DH262" i="1"/>
  <c r="DI262" i="1" s="1"/>
  <c r="AG263" i="1"/>
  <c r="DU266" i="1"/>
  <c r="BG268" i="1"/>
  <c r="BL268" i="1" s="1"/>
  <c r="V271" i="1"/>
  <c r="AR271" i="1" s="1"/>
  <c r="AS271" i="1" s="1"/>
  <c r="CA272" i="1"/>
  <c r="DE273" i="1"/>
  <c r="DF273" i="1" s="1"/>
  <c r="DN273" i="1" s="1"/>
  <c r="BX280" i="1"/>
  <c r="DW281" i="1"/>
  <c r="EC281" i="1" s="1"/>
  <c r="DB281" i="1"/>
  <c r="BX281" i="1"/>
  <c r="DU281" i="1"/>
  <c r="S281" i="1"/>
  <c r="R281" i="1" s="1" a="1"/>
  <c r="R281" i="1" s="1"/>
  <c r="DE281" i="1"/>
  <c r="DF281" i="1" s="1"/>
  <c r="DN281" i="1" s="1"/>
  <c r="BZ281" i="1"/>
  <c r="DX281" i="1" s="1"/>
  <c r="DC281" i="1"/>
  <c r="DK281" i="1" s="1"/>
  <c r="DS281" i="1"/>
  <c r="DR281" i="1"/>
  <c r="DQ281" i="1"/>
  <c r="DH281" i="1"/>
  <c r="DI281" i="1" s="1"/>
  <c r="AM281" i="1" a="1"/>
  <c r="AM281" i="1" s="1"/>
  <c r="AG284" i="1"/>
  <c r="BG290" i="1"/>
  <c r="BL290" i="1" s="1"/>
  <c r="BF290" i="1"/>
  <c r="BE290" i="1"/>
  <c r="DW266" i="1"/>
  <c r="EC266" i="1" s="1"/>
  <c r="DH267" i="1"/>
  <c r="DI267" i="1" s="1"/>
  <c r="AP270" i="1"/>
  <c r="BN270" i="1" s="1"/>
  <c r="CC272" i="1"/>
  <c r="DQ272" i="1"/>
  <c r="BY278" i="1"/>
  <c r="EE278" i="1" s="1"/>
  <c r="AO280" i="1"/>
  <c r="AM285" i="1" a="1"/>
  <c r="AM285" i="1" s="1"/>
  <c r="AL285" i="1"/>
  <c r="AY285" i="1"/>
  <c r="BD285" i="1" s="1"/>
  <c r="P287" i="1"/>
  <c r="V287" i="1"/>
  <c r="AR287" i="1" s="1"/>
  <c r="AS287" i="1" s="1"/>
  <c r="CU287" i="1"/>
  <c r="U287" i="1"/>
  <c r="Q287" i="1"/>
  <c r="EK288" i="1"/>
  <c r="EI288" i="1"/>
  <c r="U291" i="1"/>
  <c r="CU291" i="1"/>
  <c r="V291" i="1"/>
  <c r="AR291" i="1" s="1"/>
  <c r="AS291" i="1" s="1"/>
  <c r="AM273" i="1" a="1"/>
  <c r="AM273" i="1" s="1"/>
  <c r="DC273" i="1"/>
  <c r="DK273" i="1" s="1"/>
  <c r="DW273" i="1"/>
  <c r="EC273" i="1" s="1"/>
  <c r="DB273" i="1"/>
  <c r="BX273" i="1"/>
  <c r="CA273" i="1"/>
  <c r="V275" i="1"/>
  <c r="AR275" i="1" s="1"/>
  <c r="AS275" i="1" s="1"/>
  <c r="BE276" i="1"/>
  <c r="BG276" i="1"/>
  <c r="BL276" i="1" s="1"/>
  <c r="BF276" i="1"/>
  <c r="EI278" i="1"/>
  <c r="EK278" i="1"/>
  <c r="S283" i="1"/>
  <c r="R283" i="1" s="1" a="1"/>
  <c r="R283" i="1" s="1"/>
  <c r="DS283" i="1"/>
  <c r="DR283" i="1"/>
  <c r="DW283" i="1"/>
  <c r="EC283" i="1" s="1"/>
  <c r="DU283" i="1"/>
  <c r="DQ283" i="1"/>
  <c r="CC283" i="1"/>
  <c r="DE283" i="1"/>
  <c r="DF283" i="1" s="1"/>
  <c r="DN283" i="1" s="1"/>
  <c r="DC283" i="1"/>
  <c r="DK283" i="1" s="1"/>
  <c r="DB283" i="1"/>
  <c r="EB293" i="1"/>
  <c r="BT293" i="1"/>
  <c r="AG294" i="1"/>
  <c r="Z294" i="1"/>
  <c r="AM299" i="1" a="1"/>
  <c r="AM299" i="1" s="1"/>
  <c r="AY299" i="1"/>
  <c r="BD299" i="1" s="1"/>
  <c r="AL299" i="1"/>
  <c r="BE275" i="1"/>
  <c r="P279" i="1"/>
  <c r="CU279" i="1"/>
  <c r="V279" i="1"/>
  <c r="AR279" i="1" s="1"/>
  <c r="AS279" i="1" s="1"/>
  <c r="U279" i="1"/>
  <c r="CE283" i="1"/>
  <c r="DE287" i="1"/>
  <c r="DF287" i="1" s="1"/>
  <c r="DN287" i="1" s="1"/>
  <c r="BZ287" i="1"/>
  <c r="DX287" i="1" s="1"/>
  <c r="DC287" i="1"/>
  <c r="DK287" i="1" s="1"/>
  <c r="DH287" i="1"/>
  <c r="DI287" i="1" s="1"/>
  <c r="DQ287" i="1"/>
  <c r="CA287" i="1"/>
  <c r="BX287" i="1"/>
  <c r="DB287" i="1"/>
  <c r="DW287" i="1"/>
  <c r="EC287" i="1" s="1"/>
  <c r="DU287" i="1"/>
  <c r="S287" i="1"/>
  <c r="R287" i="1" s="1" a="1"/>
  <c r="R287" i="1" s="1"/>
  <c r="DS287" i="1"/>
  <c r="DR287" i="1"/>
  <c r="Q271" i="1"/>
  <c r="P271" i="1"/>
  <c r="P273" i="1"/>
  <c r="BS274" i="1"/>
  <c r="DZ274" i="1" s="1"/>
  <c r="BR274" i="1"/>
  <c r="Z275" i="1"/>
  <c r="BF275" i="1"/>
  <c r="Z282" i="1"/>
  <c r="AG282" i="1"/>
  <c r="BY283" i="1"/>
  <c r="EE283" i="1" s="1"/>
  <c r="AU285" i="1"/>
  <c r="AT285" i="1"/>
  <c r="AW285" i="1"/>
  <c r="AG286" i="1"/>
  <c r="Z286" i="1"/>
  <c r="EK286" i="1"/>
  <c r="EI286" i="1"/>
  <c r="BS291" i="1"/>
  <c r="DZ291" i="1" s="1"/>
  <c r="BR291" i="1"/>
  <c r="EK269" i="1"/>
  <c r="EI269" i="1"/>
  <c r="AM271" i="1" a="1"/>
  <c r="AM271" i="1" s="1"/>
  <c r="AL271" i="1"/>
  <c r="DQ273" i="1"/>
  <c r="AY278" i="1"/>
  <c r="BD278" i="1" s="1"/>
  <c r="AM278" i="1" a="1"/>
  <c r="AM278" i="1" s="1"/>
  <c r="BF279" i="1"/>
  <c r="BE279" i="1"/>
  <c r="BG279" i="1"/>
  <c r="BL279" i="1" s="1"/>
  <c r="BZ283" i="1"/>
  <c r="DX283" i="1" s="1"/>
  <c r="V284" i="1"/>
  <c r="AR284" i="1" s="1"/>
  <c r="AS284" i="1" s="1"/>
  <c r="U284" i="1"/>
  <c r="Q284" i="1"/>
  <c r="CU284" i="1"/>
  <c r="P284" i="1"/>
  <c r="BE284" i="1"/>
  <c r="BG284" i="1"/>
  <c r="BL284" i="1" s="1"/>
  <c r="BF284" i="1"/>
  <c r="Z285" i="1"/>
  <c r="AG285" i="1"/>
  <c r="U286" i="1"/>
  <c r="V286" i="1"/>
  <c r="AR286" i="1" s="1"/>
  <c r="AS286" i="1" s="1"/>
  <c r="CU286" i="1"/>
  <c r="BG298" i="1"/>
  <c r="BL298" i="1" s="1"/>
  <c r="BF298" i="1"/>
  <c r="BE298" i="1"/>
  <c r="CR272" i="1"/>
  <c r="DO272" i="1" s="1" a="1"/>
  <c r="DO272" i="1" s="1"/>
  <c r="DY272" i="1" s="1"/>
  <c r="DR273" i="1"/>
  <c r="BS277" i="1"/>
  <c r="DZ277" i="1" s="1"/>
  <c r="BR277" i="1"/>
  <c r="AL278" i="1"/>
  <c r="V281" i="1"/>
  <c r="AR281" i="1" s="1"/>
  <c r="AS281" i="1" s="1"/>
  <c r="U281" i="1"/>
  <c r="P281" i="1"/>
  <c r="BS282" i="1"/>
  <c r="DZ282" i="1" s="1"/>
  <c r="AY283" i="1"/>
  <c r="BD283" i="1" s="1"/>
  <c r="AM283" i="1" a="1"/>
  <c r="AM283" i="1" s="1"/>
  <c r="AL283" i="1"/>
  <c r="CA283" i="1"/>
  <c r="BS289" i="1"/>
  <c r="DZ289" i="1" s="1"/>
  <c r="BR289" i="1"/>
  <c r="AE293" i="1"/>
  <c r="AA293" i="1"/>
  <c r="DB266" i="1"/>
  <c r="BF267" i="1"/>
  <c r="DS267" i="1"/>
  <c r="DQ270" i="1"/>
  <c r="BS271" i="1"/>
  <c r="DZ271" i="1" s="1"/>
  <c r="S273" i="1"/>
  <c r="R273" i="1" s="1" a="1"/>
  <c r="R273" i="1" s="1"/>
  <c r="AY273" i="1"/>
  <c r="BD273" i="1" s="1"/>
  <c r="DS273" i="1"/>
  <c r="DR274" i="1"/>
  <c r="DQ274" i="1"/>
  <c r="DH274" i="1"/>
  <c r="DI274" i="1" s="1"/>
  <c r="CC274" i="1"/>
  <c r="CA274" i="1"/>
  <c r="DE274" i="1"/>
  <c r="DF274" i="1" s="1"/>
  <c r="DN274" i="1" s="1"/>
  <c r="DO274" i="1" s="1" a="1"/>
  <c r="DO274" i="1" s="1"/>
  <c r="DY274" i="1" s="1"/>
  <c r="BZ274" i="1"/>
  <c r="DX274" i="1" s="1"/>
  <c r="DS275" i="1"/>
  <c r="DW275" i="1"/>
  <c r="EC275" i="1" s="1"/>
  <c r="S275" i="1"/>
  <c r="R275" i="1" s="1" a="1"/>
  <c r="R275" i="1" s="1"/>
  <c r="DU275" i="1"/>
  <c r="U276" i="1"/>
  <c r="V277" i="1"/>
  <c r="AR277" i="1" s="1"/>
  <c r="AS277" i="1" s="1"/>
  <c r="Q281" i="1"/>
  <c r="DC284" i="1"/>
  <c r="DK284" i="1" s="1"/>
  <c r="DW284" i="1"/>
  <c r="EC284" i="1" s="1"/>
  <c r="DB284" i="1"/>
  <c r="BX284" i="1"/>
  <c r="CA284" i="1"/>
  <c r="BZ284" i="1"/>
  <c r="DX284" i="1" s="1"/>
  <c r="DE284" i="1"/>
  <c r="DF284" i="1" s="1"/>
  <c r="DN284" i="1" s="1"/>
  <c r="DU284" i="1"/>
  <c r="DS284" i="1"/>
  <c r="DQ284" i="1"/>
  <c r="Q286" i="1"/>
  <c r="EK289" i="1"/>
  <c r="EI289" i="1"/>
  <c r="AY291" i="1"/>
  <c r="BD291" i="1" s="1"/>
  <c r="AM291" i="1" a="1"/>
  <c r="AM291" i="1" s="1"/>
  <c r="AL291" i="1"/>
  <c r="AG293" i="1"/>
  <c r="AY265" i="1"/>
  <c r="BD265" i="1" s="1"/>
  <c r="BS266" i="1"/>
  <c r="DZ266" i="1" s="1"/>
  <c r="BR266" i="1"/>
  <c r="DC266" i="1"/>
  <c r="DK266" i="1" s="1"/>
  <c r="BG267" i="1"/>
  <c r="BL267" i="1" s="1"/>
  <c r="DW267" i="1"/>
  <c r="EC267" i="1" s="1"/>
  <c r="AL268" i="1"/>
  <c r="DR270" i="1"/>
  <c r="DR276" i="1"/>
  <c r="Z277" i="1"/>
  <c r="AG277" i="1"/>
  <c r="U278" i="1"/>
  <c r="V278" i="1"/>
  <c r="AR278" i="1" s="1"/>
  <c r="AS278" i="1" s="1"/>
  <c r="AY280" i="1"/>
  <c r="BD280" i="1" s="1"/>
  <c r="U282" i="1"/>
  <c r="V288" i="1"/>
  <c r="AR288" i="1" s="1"/>
  <c r="AS288" i="1" s="1"/>
  <c r="BY290" i="1"/>
  <c r="EE290" i="1" s="1"/>
  <c r="DL293" i="1"/>
  <c r="AN293" i="1" s="1" a="1"/>
  <c r="AN293" i="1" s="1"/>
  <c r="AP293" i="1" s="1"/>
  <c r="BN293" i="1" s="1"/>
  <c r="AW301" i="1"/>
  <c r="AU301" i="1"/>
  <c r="AT301" i="1"/>
  <c r="Q263" i="1"/>
  <c r="P263" i="1"/>
  <c r="DE266" i="1"/>
  <c r="DF266" i="1" s="1"/>
  <c r="DN266" i="1" s="1"/>
  <c r="DO266" i="1" s="1" a="1"/>
  <c r="DO266" i="1" s="1"/>
  <c r="DY266" i="1" s="1"/>
  <c r="DQ271" i="1"/>
  <c r="CA271" i="1"/>
  <c r="DE271" i="1"/>
  <c r="DF271" i="1" s="1"/>
  <c r="DN271" i="1" s="1"/>
  <c r="BZ271" i="1"/>
  <c r="DX271" i="1" s="1"/>
  <c r="DC271" i="1"/>
  <c r="DK271" i="1" s="1"/>
  <c r="DS271" i="1"/>
  <c r="DB272" i="1"/>
  <c r="DU273" i="1"/>
  <c r="CU275" i="1"/>
  <c r="DS276" i="1"/>
  <c r="DH277" i="1"/>
  <c r="DI277" i="1" s="1"/>
  <c r="CA277" i="1"/>
  <c r="DR277" i="1"/>
  <c r="DQ277" i="1"/>
  <c r="S277" i="1"/>
  <c r="R277" i="1" s="1" a="1"/>
  <c r="R277" i="1" s="1"/>
  <c r="DS277" i="1"/>
  <c r="BZ277" i="1"/>
  <c r="DX277" i="1" s="1"/>
  <c r="BX277" i="1"/>
  <c r="AL279" i="1"/>
  <c r="AM279" i="1" a="1"/>
  <c r="AM279" i="1" s="1"/>
  <c r="AY286" i="1"/>
  <c r="BD286" i="1" s="1"/>
  <c r="AM286" i="1" a="1"/>
  <c r="AM286" i="1" s="1"/>
  <c r="AL286" i="1"/>
  <c r="AE288" i="1"/>
  <c r="AA288" i="1"/>
  <c r="P291" i="1"/>
  <c r="AM293" i="1" a="1"/>
  <c r="AM293" i="1" s="1"/>
  <c r="AL293" i="1"/>
  <c r="AY293" i="1"/>
  <c r="BD293" i="1" s="1"/>
  <c r="BG296" i="1"/>
  <c r="BL296" i="1" s="1"/>
  <c r="BF296" i="1"/>
  <c r="BE296" i="1"/>
  <c r="DQ265" i="1"/>
  <c r="Z289" i="1"/>
  <c r="S290" i="1"/>
  <c r="R290" i="1" s="1" a="1"/>
  <c r="R290" i="1" s="1"/>
  <c r="EI294" i="1"/>
  <c r="BZ296" i="1"/>
  <c r="DX296" i="1" s="1"/>
  <c r="AL300" i="1"/>
  <c r="AY300" i="1"/>
  <c r="BD300" i="1" s="1"/>
  <c r="AM300" i="1" a="1"/>
  <c r="AM300" i="1" s="1"/>
  <c r="CU301" i="1"/>
  <c r="U301" i="1"/>
  <c r="Q301" i="1"/>
  <c r="P301" i="1"/>
  <c r="BT288" i="1"/>
  <c r="DT288" i="1" s="1"/>
  <c r="EB288" i="1"/>
  <c r="DU291" i="1"/>
  <c r="DS291" i="1"/>
  <c r="S291" i="1"/>
  <c r="R291" i="1" s="1" a="1"/>
  <c r="R291" i="1" s="1"/>
  <c r="DH291" i="1"/>
  <c r="DI291" i="1" s="1"/>
  <c r="DW291" i="1"/>
  <c r="EC291" i="1" s="1"/>
  <c r="DB291" i="1"/>
  <c r="BX291" i="1"/>
  <c r="AT295" i="1"/>
  <c r="AU295" i="1"/>
  <c r="CU298" i="1"/>
  <c r="Q298" i="1"/>
  <c r="P298" i="1"/>
  <c r="S299" i="1"/>
  <c r="R299" i="1" s="1" a="1"/>
  <c r="R299" i="1" s="1"/>
  <c r="CA299" i="1"/>
  <c r="DU299" i="1"/>
  <c r="DS299" i="1"/>
  <c r="DR299" i="1"/>
  <c r="DQ299" i="1"/>
  <c r="AG308" i="1"/>
  <c r="Z308" i="1"/>
  <c r="DR285" i="1"/>
  <c r="DQ285" i="1"/>
  <c r="DH285" i="1"/>
  <c r="DI285" i="1" s="1"/>
  <c r="CA285" i="1"/>
  <c r="DE285" i="1"/>
  <c r="DF285" i="1" s="1"/>
  <c r="DN285" i="1" s="1"/>
  <c r="BZ285" i="1"/>
  <c r="DX285" i="1" s="1"/>
  <c r="S286" i="1"/>
  <c r="R286" i="1" s="1" a="1"/>
  <c r="R286" i="1" s="1"/>
  <c r="DU286" i="1"/>
  <c r="DS286" i="1"/>
  <c r="DL288" i="1"/>
  <c r="AN288" i="1" s="1" a="1"/>
  <c r="AN288" i="1" s="1"/>
  <c r="AU290" i="1"/>
  <c r="AT290" i="1"/>
  <c r="AE295" i="1"/>
  <c r="DB299" i="1"/>
  <c r="Z300" i="1"/>
  <c r="AE303" i="1"/>
  <c r="AA303" i="1"/>
  <c r="BX285" i="1"/>
  <c r="DW289" i="1"/>
  <c r="EC289" i="1" s="1"/>
  <c r="DB289" i="1"/>
  <c r="BX289" i="1"/>
  <c r="DU289" i="1"/>
  <c r="AY289" i="1"/>
  <c r="BD289" i="1" s="1"/>
  <c r="AG295" i="1"/>
  <c r="DC299" i="1"/>
  <c r="DK299" i="1" s="1"/>
  <c r="DU265" i="1"/>
  <c r="DB286" i="1"/>
  <c r="Z287" i="1"/>
  <c r="CE288" i="1"/>
  <c r="AL289" i="1"/>
  <c r="DQ291" i="1"/>
  <c r="AL292" i="1"/>
  <c r="V294" i="1"/>
  <c r="AR294" i="1" s="1"/>
  <c r="AS294" i="1" s="1"/>
  <c r="U294" i="1"/>
  <c r="DQ295" i="1"/>
  <c r="CA295" i="1"/>
  <c r="DE295" i="1"/>
  <c r="DF295" i="1" s="1"/>
  <c r="DN295" i="1" s="1"/>
  <c r="BZ295" i="1"/>
  <c r="DX295" i="1" s="1"/>
  <c r="DC295" i="1"/>
  <c r="DK295" i="1" s="1"/>
  <c r="DW295" i="1"/>
  <c r="EC295" i="1" s="1"/>
  <c r="DB295" i="1"/>
  <c r="BX295" i="1"/>
  <c r="DR295" i="1"/>
  <c r="Z297" i="1"/>
  <c r="DE299" i="1"/>
  <c r="DF299" i="1" s="1"/>
  <c r="DN299" i="1" s="1"/>
  <c r="Q304" i="1"/>
  <c r="U304" i="1"/>
  <c r="CU304" i="1"/>
  <c r="V304" i="1"/>
  <c r="AR304" i="1" s="1"/>
  <c r="AS304" i="1" s="1"/>
  <c r="P304" i="1"/>
  <c r="Z307" i="1"/>
  <c r="AG307" i="1"/>
  <c r="AM315" i="1" a="1"/>
  <c r="AM315" i="1" s="1"/>
  <c r="AY315" i="1"/>
  <c r="BD315" i="1" s="1"/>
  <c r="AL315" i="1"/>
  <c r="BX265" i="1"/>
  <c r="DB265" i="1"/>
  <c r="DQ282" i="1"/>
  <c r="CA282" i="1"/>
  <c r="DE282" i="1"/>
  <c r="DF282" i="1" s="1"/>
  <c r="DN282" i="1" s="1"/>
  <c r="BZ282" i="1"/>
  <c r="DX282" i="1" s="1"/>
  <c r="DC282" i="1"/>
  <c r="DK282" i="1" s="1"/>
  <c r="DS282" i="1"/>
  <c r="DS285" i="1"/>
  <c r="BR286" i="1"/>
  <c r="DC286" i="1"/>
  <c r="DK286" i="1" s="1"/>
  <c r="BY288" i="1"/>
  <c r="AM289" i="1" a="1"/>
  <c r="AM289" i="1" s="1"/>
  <c r="DC289" i="1"/>
  <c r="DK289" i="1" s="1"/>
  <c r="BZ291" i="1"/>
  <c r="DX291" i="1" s="1"/>
  <c r="DR291" i="1"/>
  <c r="AY292" i="1"/>
  <c r="BD292" i="1" s="1"/>
  <c r="AL294" i="1"/>
  <c r="BR294" i="1"/>
  <c r="DU295" i="1"/>
  <c r="BR297" i="1"/>
  <c r="DH297" i="1"/>
  <c r="DI297" i="1" s="1"/>
  <c r="DH299" i="1"/>
  <c r="DI299" i="1" s="1"/>
  <c r="BY282" i="1"/>
  <c r="DU285" i="1"/>
  <c r="DE286" i="1"/>
  <c r="DF286" i="1" s="1"/>
  <c r="DN286" i="1" s="1"/>
  <c r="DE289" i="1"/>
  <c r="DF289" i="1" s="1"/>
  <c r="DN289" i="1" s="1"/>
  <c r="CA291" i="1"/>
  <c r="DB293" i="1"/>
  <c r="DW294" i="1"/>
  <c r="EC294" i="1" s="1"/>
  <c r="DB294" i="1"/>
  <c r="BX294" i="1"/>
  <c r="DU294" i="1"/>
  <c r="S294" i="1"/>
  <c r="R294" i="1" s="1" a="1"/>
  <c r="R294" i="1" s="1"/>
  <c r="DC294" i="1"/>
  <c r="DK294" i="1" s="1"/>
  <c r="AM294" i="1" a="1"/>
  <c r="AM294" i="1" s="1"/>
  <c r="BR295" i="1"/>
  <c r="BS295" i="1"/>
  <c r="DZ295" i="1" s="1"/>
  <c r="DW299" i="1"/>
  <c r="EC299" i="1" s="1"/>
  <c r="AM301" i="1" a="1"/>
  <c r="AM301" i="1" s="1"/>
  <c r="AL301" i="1"/>
  <c r="AY301" i="1"/>
  <c r="BD301" i="1" s="1"/>
  <c r="DE279" i="1"/>
  <c r="DF279" i="1" s="1"/>
  <c r="DN279" i="1" s="1"/>
  <c r="BZ279" i="1"/>
  <c r="DX279" i="1" s="1"/>
  <c r="DC279" i="1"/>
  <c r="DK279" i="1" s="1"/>
  <c r="DW279" i="1"/>
  <c r="EC279" i="1" s="1"/>
  <c r="DB279" i="1"/>
  <c r="BX279" i="1"/>
  <c r="DR279" i="1"/>
  <c r="S285" i="1"/>
  <c r="R285" i="1" s="1" a="1"/>
  <c r="R285" i="1" s="1"/>
  <c r="DW285" i="1"/>
  <c r="EC285" i="1" s="1"/>
  <c r="BX286" i="1"/>
  <c r="AM290" i="1" a="1"/>
  <c r="AM290" i="1" s="1"/>
  <c r="AO290" i="1" s="1"/>
  <c r="AL290" i="1"/>
  <c r="DH290" i="1"/>
  <c r="DI290" i="1" s="1"/>
  <c r="CC290" i="1"/>
  <c r="CA290" i="1"/>
  <c r="DE290" i="1"/>
  <c r="DF290" i="1" s="1"/>
  <c r="DN290" i="1" s="1"/>
  <c r="BZ290" i="1"/>
  <c r="DX290" i="1" s="1"/>
  <c r="DR290" i="1"/>
  <c r="DQ290" i="1"/>
  <c r="V297" i="1"/>
  <c r="AR297" i="1" s="1"/>
  <c r="AS297" i="1" s="1"/>
  <c r="U297" i="1"/>
  <c r="P297" i="1"/>
  <c r="DQ297" i="1"/>
  <c r="AM298" i="1" a="1"/>
  <c r="AM298" i="1" s="1"/>
  <c r="AL298" i="1"/>
  <c r="U299" i="1"/>
  <c r="Q299" i="1"/>
  <c r="CU299" i="1"/>
  <c r="V299" i="1"/>
  <c r="AR299" i="1" s="1"/>
  <c r="AS299" i="1" s="1"/>
  <c r="AW302" i="1"/>
  <c r="AU302" i="1"/>
  <c r="AT302" i="1"/>
  <c r="BS304" i="1"/>
  <c r="DZ304" i="1" s="1"/>
  <c r="BR304" i="1"/>
  <c r="BS299" i="1"/>
  <c r="DZ299" i="1" s="1"/>
  <c r="BR299" i="1"/>
  <c r="AL303" i="1"/>
  <c r="AM303" i="1" a="1"/>
  <c r="AM303" i="1" s="1"/>
  <c r="AY303" i="1"/>
  <c r="BD303" i="1" s="1"/>
  <c r="AM295" i="1" a="1"/>
  <c r="AM295" i="1" s="1"/>
  <c r="AL295" i="1"/>
  <c r="AG296" i="1"/>
  <c r="Z296" i="1"/>
  <c r="EB296" i="1"/>
  <c r="BT296" i="1"/>
  <c r="DL296" i="1"/>
  <c r="AN296" i="1" s="1" a="1"/>
  <c r="AN296" i="1" s="1"/>
  <c r="DC297" i="1"/>
  <c r="DK297" i="1" s="1"/>
  <c r="DW297" i="1"/>
  <c r="EC297" i="1" s="1"/>
  <c r="DB297" i="1"/>
  <c r="BX297" i="1"/>
  <c r="DU297" i="1"/>
  <c r="S297" i="1"/>
  <c r="R297" i="1" s="1" a="1"/>
  <c r="R297" i="1" s="1"/>
  <c r="DE297" i="1"/>
  <c r="DF297" i="1" s="1"/>
  <c r="DN297" i="1" s="1"/>
  <c r="BZ297" i="1"/>
  <c r="DX297" i="1" s="1"/>
  <c r="CA297" i="1"/>
  <c r="DS297" i="1"/>
  <c r="AY302" i="1"/>
  <c r="BD302" i="1" s="1"/>
  <c r="AM302" i="1" a="1"/>
  <c r="AM302" i="1" s="1"/>
  <c r="AL302" i="1"/>
  <c r="V305" i="1"/>
  <c r="AR305" i="1" s="1"/>
  <c r="AS305" i="1" s="1"/>
  <c r="U305" i="1"/>
  <c r="P305" i="1"/>
  <c r="CU305" i="1"/>
  <c r="Q305" i="1"/>
  <c r="BS290" i="1"/>
  <c r="DZ290" i="1" s="1"/>
  <c r="BR290" i="1"/>
  <c r="BS293" i="1"/>
  <c r="DZ293" i="1" s="1"/>
  <c r="BR293" i="1"/>
  <c r="AW295" i="1"/>
  <c r="AG299" i="1"/>
  <c r="Z299" i="1"/>
  <c r="BX299" i="1"/>
  <c r="P300" i="1"/>
  <c r="V300" i="1"/>
  <c r="AR300" i="1" s="1"/>
  <c r="AS300" i="1" s="1"/>
  <c r="U300" i="1"/>
  <c r="Q300" i="1"/>
  <c r="Z301" i="1"/>
  <c r="AG301" i="1"/>
  <c r="AM304" i="1" a="1"/>
  <c r="AM304" i="1" s="1"/>
  <c r="AY304" i="1"/>
  <c r="BD304" i="1" s="1"/>
  <c r="AL304" i="1"/>
  <c r="AM310" i="1" a="1"/>
  <c r="AM310" i="1" s="1"/>
  <c r="AL310" i="1"/>
  <c r="AY310" i="1"/>
  <c r="BD310" i="1" s="1"/>
  <c r="CA289" i="1"/>
  <c r="DQ289" i="1"/>
  <c r="AW290" i="1"/>
  <c r="AY295" i="1"/>
  <c r="BD295" i="1" s="1"/>
  <c r="BS296" i="1"/>
  <c r="DZ296" i="1" s="1"/>
  <c r="BR296" i="1"/>
  <c r="U298" i="1"/>
  <c r="DH293" i="1"/>
  <c r="DI293" i="1" s="1"/>
  <c r="CA293" i="1"/>
  <c r="DS293" i="1"/>
  <c r="DR293" i="1"/>
  <c r="DQ293" i="1"/>
  <c r="S293" i="1"/>
  <c r="R293" i="1" s="1" a="1"/>
  <c r="R293" i="1" s="1"/>
  <c r="V298" i="1"/>
  <c r="AR298" i="1" s="1"/>
  <c r="AS298" i="1" s="1"/>
  <c r="BS298" i="1"/>
  <c r="DZ298" i="1" s="1"/>
  <c r="BR298" i="1"/>
  <c r="BZ299" i="1"/>
  <c r="DX299" i="1" s="1"/>
  <c r="BR305" i="1"/>
  <c r="BS305" i="1"/>
  <c r="DZ305" i="1" s="1"/>
  <c r="AG318" i="1"/>
  <c r="Z318" i="1"/>
  <c r="S279" i="1"/>
  <c r="R279" i="1" s="1" a="1"/>
  <c r="R279" i="1" s="1"/>
  <c r="CU280" i="1"/>
  <c r="U280" i="1"/>
  <c r="DB285" i="1"/>
  <c r="DR286" i="1"/>
  <c r="DS289" i="1"/>
  <c r="Z291" i="1"/>
  <c r="BX293" i="1"/>
  <c r="DU293" i="1"/>
  <c r="Q294" i="1"/>
  <c r="AL296" i="1"/>
  <c r="S296" i="1"/>
  <c r="R296" i="1" s="1" a="1"/>
  <c r="R296" i="1" s="1"/>
  <c r="DH296" i="1"/>
  <c r="DI296" i="1" s="1"/>
  <c r="DS296" i="1"/>
  <c r="DR296" i="1"/>
  <c r="DQ296" i="1"/>
  <c r="AL297" i="1"/>
  <c r="AA298" i="1"/>
  <c r="AE298" i="1"/>
  <c r="BR300" i="1"/>
  <c r="DH303" i="1"/>
  <c r="DI303" i="1" s="1"/>
  <c r="DE303" i="1"/>
  <c r="DF303" i="1" s="1"/>
  <c r="DN303" i="1" s="1"/>
  <c r="BZ303" i="1"/>
  <c r="DX303" i="1" s="1"/>
  <c r="DC303" i="1"/>
  <c r="DK303" i="1" s="1"/>
  <c r="DB303" i="1"/>
  <c r="DW303" i="1"/>
  <c r="EC303" i="1" s="1"/>
  <c r="DU303" i="1"/>
  <c r="DS303" i="1"/>
  <c r="DR303" i="1"/>
  <c r="CA303" i="1"/>
  <c r="S303" i="1"/>
  <c r="R303" i="1" s="1" a="1"/>
  <c r="R303" i="1" s="1"/>
  <c r="DQ303" i="1"/>
  <c r="BX303" i="1"/>
  <c r="AM284" i="1" a="1"/>
  <c r="AM284" i="1" s="1"/>
  <c r="DC285" i="1"/>
  <c r="DK285" i="1" s="1"/>
  <c r="DW286" i="1"/>
  <c r="EC286" i="1" s="1"/>
  <c r="DS288" i="1"/>
  <c r="DR288" i="1"/>
  <c r="DH288" i="1"/>
  <c r="DI288" i="1" s="1"/>
  <c r="CC288" i="1"/>
  <c r="CA288" i="1"/>
  <c r="DU288" i="1"/>
  <c r="DB288" i="1"/>
  <c r="S289" i="1"/>
  <c r="R289" i="1" s="1" a="1"/>
  <c r="R289" i="1" s="1"/>
  <c r="DC291" i="1"/>
  <c r="DK291" i="1" s="1"/>
  <c r="V292" i="1"/>
  <c r="AR292" i="1" s="1"/>
  <c r="AS292" i="1" s="1"/>
  <c r="P292" i="1"/>
  <c r="AM292" i="1" a="1"/>
  <c r="AM292" i="1" s="1"/>
  <c r="AO292" i="1" s="1"/>
  <c r="DW293" i="1"/>
  <c r="EC293" i="1" s="1"/>
  <c r="BF294" i="1"/>
  <c r="DH295" i="1"/>
  <c r="DI295" i="1" s="1"/>
  <c r="AM296" i="1" a="1"/>
  <c r="AM296" i="1" s="1"/>
  <c r="AO296" i="1" s="1"/>
  <c r="BX296" i="1"/>
  <c r="AY297" i="1"/>
  <c r="BD297" i="1" s="1"/>
  <c r="AG298" i="1"/>
  <c r="DR298" i="1"/>
  <c r="DQ298" i="1"/>
  <c r="DH298" i="1"/>
  <c r="DI298" i="1" s="1"/>
  <c r="CA298" i="1"/>
  <c r="DE298" i="1"/>
  <c r="DF298" i="1" s="1"/>
  <c r="DN298" i="1" s="1"/>
  <c r="BZ298" i="1"/>
  <c r="DX298" i="1" s="1"/>
  <c r="DC298" i="1"/>
  <c r="DK298" i="1" s="1"/>
  <c r="DW298" i="1"/>
  <c r="EC298" i="1" s="1"/>
  <c r="DB298" i="1"/>
  <c r="BX298" i="1"/>
  <c r="DU298" i="1"/>
  <c r="DS298" i="1"/>
  <c r="DL305" i="1"/>
  <c r="AN305" i="1" s="1" a="1"/>
  <c r="AN305" i="1" s="1"/>
  <c r="EB305" i="1"/>
  <c r="BT305" i="1"/>
  <c r="BS285" i="1"/>
  <c r="DZ285" i="1" s="1"/>
  <c r="BR285" i="1"/>
  <c r="Q290" i="1"/>
  <c r="P290" i="1"/>
  <c r="CU290" i="1"/>
  <c r="DE291" i="1"/>
  <c r="DF291" i="1" s="1"/>
  <c r="DN291" i="1" s="1"/>
  <c r="BZ293" i="1"/>
  <c r="DX293" i="1" s="1"/>
  <c r="Q297" i="1"/>
  <c r="EK302" i="1"/>
  <c r="EI302" i="1"/>
  <c r="AY311" i="1"/>
  <c r="BD311" i="1" s="1"/>
  <c r="AM311" i="1" a="1"/>
  <c r="AM311" i="1" s="1"/>
  <c r="AL311" i="1"/>
  <c r="DQ317" i="1"/>
  <c r="CA317" i="1"/>
  <c r="DE317" i="1"/>
  <c r="DF317" i="1" s="1"/>
  <c r="DN317" i="1" s="1"/>
  <c r="BZ317" i="1"/>
  <c r="DX317" i="1" s="1"/>
  <c r="DC317" i="1"/>
  <c r="DK317" i="1" s="1"/>
  <c r="DW317" i="1"/>
  <c r="EC317" i="1" s="1"/>
  <c r="DB317" i="1"/>
  <c r="BX317" i="1"/>
  <c r="DR317" i="1"/>
  <c r="DU317" i="1"/>
  <c r="DH317" i="1"/>
  <c r="DI317" i="1" s="1"/>
  <c r="S317" i="1"/>
  <c r="R317" i="1" s="1" a="1"/>
  <c r="R317" i="1" s="1"/>
  <c r="DS317" i="1"/>
  <c r="DQ292" i="1"/>
  <c r="CU295" i="1"/>
  <c r="DU301" i="1"/>
  <c r="V303" i="1"/>
  <c r="AR303" i="1" s="1"/>
  <c r="AS303" i="1" s="1"/>
  <c r="P303" i="1"/>
  <c r="AM305" i="1" a="1"/>
  <c r="AM305" i="1" s="1"/>
  <c r="AO305" i="1" s="1"/>
  <c r="Q306" i="1"/>
  <c r="P306" i="1"/>
  <c r="EB306" i="1"/>
  <c r="BT306" i="1"/>
  <c r="DT306" i="1" s="1"/>
  <c r="AY308" i="1"/>
  <c r="BD308" i="1" s="1"/>
  <c r="AM308" i="1" a="1"/>
  <c r="AM308" i="1" s="1"/>
  <c r="AY313" i="1"/>
  <c r="BD313" i="1" s="1"/>
  <c r="AM313" i="1" a="1"/>
  <c r="AM313" i="1" s="1"/>
  <c r="AG326" i="1"/>
  <c r="Z326" i="1"/>
  <c r="DW301" i="1"/>
  <c r="EC301" i="1" s="1"/>
  <c r="DH304" i="1"/>
  <c r="DI304" i="1" s="1"/>
  <c r="CA304" i="1"/>
  <c r="DW304" i="1"/>
  <c r="EC304" i="1" s="1"/>
  <c r="DB304" i="1"/>
  <c r="BX304" i="1"/>
  <c r="DU304" i="1"/>
  <c r="DS304" i="1"/>
  <c r="DW305" i="1"/>
  <c r="EC305" i="1" s="1"/>
  <c r="DB305" i="1"/>
  <c r="BX305" i="1"/>
  <c r="DU305" i="1"/>
  <c r="DQ305" i="1"/>
  <c r="DE305" i="1"/>
  <c r="DF305" i="1" s="1"/>
  <c r="DN305" i="1" s="1"/>
  <c r="BZ305" i="1"/>
  <c r="DX305" i="1" s="1"/>
  <c r="CA305" i="1"/>
  <c r="BS309" i="1"/>
  <c r="DZ309" i="1" s="1"/>
  <c r="BR309" i="1"/>
  <c r="BR312" i="1"/>
  <c r="BS312" i="1"/>
  <c r="DZ312" i="1" s="1"/>
  <c r="BX301" i="1"/>
  <c r="DB301" i="1"/>
  <c r="BS319" i="1"/>
  <c r="DZ319" i="1" s="1"/>
  <c r="BR319" i="1"/>
  <c r="AM320" i="1" a="1"/>
  <c r="AM320" i="1" s="1"/>
  <c r="AL320" i="1"/>
  <c r="DC301" i="1"/>
  <c r="DK301" i="1" s="1"/>
  <c r="AT306" i="1"/>
  <c r="AW306" i="1"/>
  <c r="S311" i="1"/>
  <c r="R311" i="1" s="1" a="1"/>
  <c r="R311" i="1" s="1"/>
  <c r="BS318" i="1"/>
  <c r="DZ318" i="1" s="1"/>
  <c r="BR318" i="1"/>
  <c r="Z320" i="1"/>
  <c r="AG320" i="1"/>
  <c r="BS321" i="1"/>
  <c r="DZ321" i="1" s="1"/>
  <c r="BR321" i="1"/>
  <c r="AW326" i="1"/>
  <c r="AU326" i="1"/>
  <c r="AT326" i="1"/>
  <c r="DU292" i="1"/>
  <c r="BZ301" i="1"/>
  <c r="DX301" i="1" s="1"/>
  <c r="DE301" i="1"/>
  <c r="DF301" i="1" s="1"/>
  <c r="DN301" i="1" s="1"/>
  <c r="BR302" i="1"/>
  <c r="DE302" i="1"/>
  <c r="DF302" i="1" s="1"/>
  <c r="DN302" i="1" s="1"/>
  <c r="AA306" i="1"/>
  <c r="BS306" i="1"/>
  <c r="DZ306" i="1" s="1"/>
  <c r="AL309" i="1"/>
  <c r="AM309" i="1" a="1"/>
  <c r="AM309" i="1" s="1"/>
  <c r="AY309" i="1"/>
  <c r="BD309" i="1" s="1"/>
  <c r="DE309" i="1"/>
  <c r="DF309" i="1" s="1"/>
  <c r="DN309" i="1" s="1"/>
  <c r="BZ309" i="1"/>
  <c r="DX309" i="1" s="1"/>
  <c r="DC309" i="1"/>
  <c r="DK309" i="1" s="1"/>
  <c r="DH309" i="1"/>
  <c r="DI309" i="1" s="1"/>
  <c r="DB309" i="1"/>
  <c r="DW309" i="1"/>
  <c r="EC309" i="1" s="1"/>
  <c r="S309" i="1"/>
  <c r="R309" i="1" s="1" a="1"/>
  <c r="R309" i="1" s="1"/>
  <c r="DS309" i="1"/>
  <c r="DR309" i="1"/>
  <c r="DQ309" i="1"/>
  <c r="CA309" i="1"/>
  <c r="AM312" i="1" a="1"/>
  <c r="AM312" i="1" s="1"/>
  <c r="AL312" i="1"/>
  <c r="AY312" i="1"/>
  <c r="BD312" i="1" s="1"/>
  <c r="CA312" i="1"/>
  <c r="DE312" i="1"/>
  <c r="DF312" i="1" s="1"/>
  <c r="DN312" i="1" s="1"/>
  <c r="BZ312" i="1"/>
  <c r="DX312" i="1" s="1"/>
  <c r="DQ312" i="1"/>
  <c r="DC312" i="1"/>
  <c r="DK312" i="1" s="1"/>
  <c r="DB312" i="1"/>
  <c r="DU312" i="1"/>
  <c r="S312" i="1"/>
  <c r="R312" i="1" s="1" a="1"/>
  <c r="R312" i="1" s="1"/>
  <c r="DS312" i="1"/>
  <c r="DR312" i="1"/>
  <c r="Z316" i="1"/>
  <c r="BX292" i="1"/>
  <c r="DB292" i="1"/>
  <c r="DW292" i="1"/>
  <c r="EC292" i="1" s="1"/>
  <c r="CA301" i="1"/>
  <c r="DQ304" i="1"/>
  <c r="AG306" i="1"/>
  <c r="CR307" i="1"/>
  <c r="CE307" i="1"/>
  <c r="BY307" i="1"/>
  <c r="EE307" i="1" s="1"/>
  <c r="BX309" i="1"/>
  <c r="DS310" i="1"/>
  <c r="DR310" i="1"/>
  <c r="DH310" i="1"/>
  <c r="DI310" i="1" s="1"/>
  <c r="CA310" i="1"/>
  <c r="DU310" i="1"/>
  <c r="DW310" i="1"/>
  <c r="EC310" i="1" s="1"/>
  <c r="BX310" i="1"/>
  <c r="DE310" i="1"/>
  <c r="DF310" i="1" s="1"/>
  <c r="DN310" i="1" s="1"/>
  <c r="DC310" i="1"/>
  <c r="DK310" i="1" s="1"/>
  <c r="BX312" i="1"/>
  <c r="BS313" i="1"/>
  <c r="DZ313" i="1" s="1"/>
  <c r="BR313" i="1"/>
  <c r="DQ313" i="1"/>
  <c r="AL317" i="1"/>
  <c r="EB318" i="1"/>
  <c r="BT318" i="1"/>
  <c r="DL318" i="1"/>
  <c r="AN318" i="1" s="1" a="1"/>
  <c r="AN318" i="1" s="1"/>
  <c r="AU320" i="1"/>
  <c r="AT320" i="1"/>
  <c r="AW320" i="1"/>
  <c r="U321" i="1"/>
  <c r="CU321" i="1"/>
  <c r="V321" i="1"/>
  <c r="AR321" i="1" s="1"/>
  <c r="AS321" i="1" s="1"/>
  <c r="Q321" i="1"/>
  <c r="P321" i="1"/>
  <c r="EK321" i="1"/>
  <c r="EI321" i="1"/>
  <c r="DH301" i="1"/>
  <c r="DI301" i="1" s="1"/>
  <c r="P302" i="1"/>
  <c r="BX302" i="1"/>
  <c r="DH302" i="1"/>
  <c r="DI302" i="1" s="1"/>
  <c r="BZ304" i="1"/>
  <c r="DX304" i="1" s="1"/>
  <c r="DR304" i="1"/>
  <c r="DQ306" i="1"/>
  <c r="S306" i="1"/>
  <c r="R306" i="1" s="1" a="1"/>
  <c r="R306" i="1" s="1"/>
  <c r="CA306" i="1"/>
  <c r="DE306" i="1"/>
  <c r="DF306" i="1" s="1"/>
  <c r="DN306" i="1" s="1"/>
  <c r="BZ306" i="1"/>
  <c r="DX306" i="1" s="1"/>
  <c r="DW306" i="1"/>
  <c r="EC306" i="1" s="1"/>
  <c r="DB306" i="1"/>
  <c r="BX306" i="1"/>
  <c r="DS306" i="1"/>
  <c r="DU306" i="1"/>
  <c r="AY316" i="1"/>
  <c r="BD316" i="1" s="1"/>
  <c r="AM316" i="1" a="1"/>
  <c r="AM316" i="1" s="1"/>
  <c r="AL316" i="1"/>
  <c r="EK318" i="1"/>
  <c r="EI318" i="1"/>
  <c r="AY320" i="1"/>
  <c r="BD320" i="1" s="1"/>
  <c r="EK324" i="1"/>
  <c r="EI324" i="1"/>
  <c r="AM306" i="1" a="1"/>
  <c r="AM306" i="1" s="1"/>
  <c r="AL306" i="1"/>
  <c r="BT302" i="1"/>
  <c r="DL302" i="1"/>
  <c r="AN302" i="1" s="1" a="1"/>
  <c r="AN302" i="1" s="1"/>
  <c r="AP302" i="1" s="1"/>
  <c r="BN302" i="1" s="1"/>
  <c r="AM307" i="1" a="1"/>
  <c r="AM307" i="1" s="1"/>
  <c r="AL307" i="1"/>
  <c r="AY307" i="1"/>
  <c r="BD307" i="1" s="1"/>
  <c r="CW323" i="1"/>
  <c r="CS323" i="1"/>
  <c r="CX323" i="1"/>
  <c r="V311" i="1"/>
  <c r="AR311" i="1" s="1"/>
  <c r="AS311" i="1" s="1"/>
  <c r="U311" i="1"/>
  <c r="P311" i="1"/>
  <c r="CU311" i="1"/>
  <c r="Q313" i="1"/>
  <c r="P313" i="1"/>
  <c r="EA315" i="1"/>
  <c r="ED315" i="1"/>
  <c r="U316" i="1"/>
  <c r="V316" i="1"/>
  <c r="AR316" i="1" s="1"/>
  <c r="AS316" i="1" s="1"/>
  <c r="P316" i="1"/>
  <c r="CU316" i="1"/>
  <c r="AT317" i="1"/>
  <c r="AU317" i="1"/>
  <c r="DL321" i="1"/>
  <c r="AN321" i="1" s="1" a="1"/>
  <c r="AN321" i="1" s="1"/>
  <c r="AP321" i="1" s="1"/>
  <c r="BN321" i="1" s="1"/>
  <c r="EB321" i="1"/>
  <c r="BT321" i="1"/>
  <c r="AM323" i="1" a="1"/>
  <c r="AM323" i="1" s="1"/>
  <c r="AL323" i="1"/>
  <c r="AY323" i="1"/>
  <c r="BD323" i="1" s="1"/>
  <c r="AG324" i="1"/>
  <c r="Z324" i="1"/>
  <c r="BG325" i="1"/>
  <c r="BL325" i="1" s="1"/>
  <c r="BF325" i="1"/>
  <c r="BE325" i="1"/>
  <c r="EK310" i="1"/>
  <c r="EI310" i="1"/>
  <c r="DW311" i="1"/>
  <c r="EC311" i="1" s="1"/>
  <c r="DB311" i="1"/>
  <c r="BX311" i="1"/>
  <c r="DU311" i="1"/>
  <c r="CA311" i="1"/>
  <c r="BZ311" i="1"/>
  <c r="DX311" i="1" s="1"/>
  <c r="DE311" i="1"/>
  <c r="DF311" i="1" s="1"/>
  <c r="DN311" i="1" s="1"/>
  <c r="DC311" i="1"/>
  <c r="DK311" i="1" s="1"/>
  <c r="DR311" i="1"/>
  <c r="U313" i="1"/>
  <c r="DS313" i="1"/>
  <c r="S313" i="1"/>
  <c r="R313" i="1" s="1" a="1"/>
  <c r="R313" i="1" s="1"/>
  <c r="DH313" i="1"/>
  <c r="DI313" i="1" s="1"/>
  <c r="DW313" i="1"/>
  <c r="EC313" i="1" s="1"/>
  <c r="DB313" i="1"/>
  <c r="BX313" i="1"/>
  <c r="DU313" i="1"/>
  <c r="BZ313" i="1"/>
  <c r="DX313" i="1" s="1"/>
  <c r="DE313" i="1"/>
  <c r="DF313" i="1" s="1"/>
  <c r="DN313" i="1" s="1"/>
  <c r="DC313" i="1"/>
  <c r="DK313" i="1" s="1"/>
  <c r="CE326" i="1"/>
  <c r="CR326" i="1"/>
  <c r="BY326" i="1"/>
  <c r="EE326" i="1" s="1"/>
  <c r="AG305" i="1"/>
  <c r="Z305" i="1"/>
  <c r="BG306" i="1"/>
  <c r="BL306" i="1" s="1"/>
  <c r="BF306" i="1"/>
  <c r="CU307" i="1"/>
  <c r="Q307" i="1"/>
  <c r="P307" i="1"/>
  <c r="V307" i="1"/>
  <c r="AR307" i="1" s="1"/>
  <c r="AS307" i="1" s="1"/>
  <c r="U307" i="1"/>
  <c r="EB307" i="1"/>
  <c r="DL307" i="1"/>
  <c r="AN307" i="1" s="1" a="1"/>
  <c r="AN307" i="1" s="1"/>
  <c r="AP307" i="1" s="1"/>
  <c r="BN307" i="1" s="1"/>
  <c r="BT307" i="1"/>
  <c r="V313" i="1"/>
  <c r="AR313" i="1" s="1"/>
  <c r="AS313" i="1" s="1"/>
  <c r="AT314" i="1"/>
  <c r="EF314" i="1" s="1"/>
  <c r="AU314" i="1"/>
  <c r="EB315" i="1"/>
  <c r="DL315" i="1"/>
  <c r="AN315" i="1" s="1" a="1"/>
  <c r="AN315" i="1" s="1"/>
  <c r="AP315" i="1" s="1"/>
  <c r="BN315" i="1" s="1"/>
  <c r="AY318" i="1"/>
  <c r="BD318" i="1" s="1"/>
  <c r="AM318" i="1" a="1"/>
  <c r="AM318" i="1" s="1"/>
  <c r="AO318" i="1" s="1"/>
  <c r="AL318" i="1"/>
  <c r="AG321" i="1"/>
  <c r="Z321" i="1"/>
  <c r="CU323" i="1"/>
  <c r="Q323" i="1"/>
  <c r="P323" i="1"/>
  <c r="V323" i="1"/>
  <c r="AR323" i="1" s="1"/>
  <c r="AS323" i="1" s="1"/>
  <c r="U323" i="1"/>
  <c r="BR301" i="1"/>
  <c r="DQ301" i="1"/>
  <c r="Z302" i="1"/>
  <c r="Z304" i="1"/>
  <c r="CU306" i="1"/>
  <c r="BY308" i="1"/>
  <c r="CE308" i="1" s="1"/>
  <c r="CR308" i="1"/>
  <c r="AG313" i="1"/>
  <c r="Z313" i="1"/>
  <c r="AW314" i="1"/>
  <c r="DS301" i="1"/>
  <c r="BE306" i="1"/>
  <c r="AW308" i="1"/>
  <c r="AU308" i="1"/>
  <c r="AT308" i="1"/>
  <c r="EF308" i="1" s="1"/>
  <c r="Z310" i="1"/>
  <c r="BS311" i="1"/>
  <c r="DZ311" i="1" s="1"/>
  <c r="BE314" i="1"/>
  <c r="BG314" i="1"/>
  <c r="BL314" i="1" s="1"/>
  <c r="BF314" i="1"/>
  <c r="Z315" i="1"/>
  <c r="AG315" i="1"/>
  <c r="EK316" i="1"/>
  <c r="AW317" i="1"/>
  <c r="AY321" i="1"/>
  <c r="BD321" i="1" s="1"/>
  <c r="AM321" i="1" a="1"/>
  <c r="AM321" i="1" s="1"/>
  <c r="AL321" i="1"/>
  <c r="Z323" i="1"/>
  <c r="AG323" i="1"/>
  <c r="DU302" i="1"/>
  <c r="DS302" i="1"/>
  <c r="DC304" i="1"/>
  <c r="DK304" i="1" s="1"/>
  <c r="AY305" i="1"/>
  <c r="BD305" i="1" s="1"/>
  <c r="AL305" i="1"/>
  <c r="DR305" i="1"/>
  <c r="BG317" i="1"/>
  <c r="BL317" i="1" s="1"/>
  <c r="BF317" i="1"/>
  <c r="BE317" i="1"/>
  <c r="DE322" i="1"/>
  <c r="DF322" i="1" s="1"/>
  <c r="DN322" i="1" s="1"/>
  <c r="BZ322" i="1"/>
  <c r="DX322" i="1" s="1"/>
  <c r="DC322" i="1"/>
  <c r="DK322" i="1" s="1"/>
  <c r="DW322" i="1"/>
  <c r="EC322" i="1" s="1"/>
  <c r="DB322" i="1"/>
  <c r="BX322" i="1"/>
  <c r="CA322" i="1"/>
  <c r="DR322" i="1"/>
  <c r="DQ322" i="1"/>
  <c r="DH322" i="1"/>
  <c r="DI322" i="1" s="1"/>
  <c r="S322" i="1"/>
  <c r="R322" i="1" s="1" a="1"/>
  <c r="R322" i="1" s="1"/>
  <c r="DU322" i="1"/>
  <c r="DS322" i="1"/>
  <c r="BS315" i="1"/>
  <c r="DZ315" i="1" s="1"/>
  <c r="BR315" i="1"/>
  <c r="DT315" i="1" s="1"/>
  <c r="DC319" i="1"/>
  <c r="DK319" i="1" s="1"/>
  <c r="DW319" i="1"/>
  <c r="EC319" i="1" s="1"/>
  <c r="DB319" i="1"/>
  <c r="BX319" i="1"/>
  <c r="DU319" i="1"/>
  <c r="S319" i="1"/>
  <c r="R319" i="1" s="1" a="1"/>
  <c r="R319" i="1" s="1"/>
  <c r="DE319" i="1"/>
  <c r="DF319" i="1" s="1"/>
  <c r="DN319" i="1" s="1"/>
  <c r="BZ319" i="1"/>
  <c r="DX319" i="1" s="1"/>
  <c r="P322" i="1"/>
  <c r="V322" i="1"/>
  <c r="AR322" i="1" s="1"/>
  <c r="AS322" i="1" s="1"/>
  <c r="U322" i="1"/>
  <c r="Q322" i="1"/>
  <c r="AL326" i="1"/>
  <c r="BZ327" i="1"/>
  <c r="DX327" i="1" s="1"/>
  <c r="BG328" i="1"/>
  <c r="BL328" i="1" s="1"/>
  <c r="BF328" i="1"/>
  <c r="BE328" i="1"/>
  <c r="Q330" i="1"/>
  <c r="P330" i="1"/>
  <c r="CU330" i="1"/>
  <c r="V330" i="1"/>
  <c r="AR330" i="1" s="1"/>
  <c r="AS330" i="1" s="1"/>
  <c r="U330" i="1"/>
  <c r="AM331" i="1" a="1"/>
  <c r="AM331" i="1" s="1"/>
  <c r="AL331" i="1"/>
  <c r="AY331" i="1"/>
  <c r="BD331" i="1" s="1"/>
  <c r="BS339" i="1"/>
  <c r="DZ339" i="1" s="1"/>
  <c r="BR339" i="1"/>
  <c r="AY324" i="1"/>
  <c r="BD324" i="1" s="1"/>
  <c r="DS326" i="1"/>
  <c r="DR326" i="1"/>
  <c r="DQ326" i="1"/>
  <c r="S326" i="1"/>
  <c r="R326" i="1" s="1" a="1"/>
  <c r="R326" i="1" s="1"/>
  <c r="DH326" i="1"/>
  <c r="DI326" i="1" s="1"/>
  <c r="CC326" i="1"/>
  <c r="CA326" i="1"/>
  <c r="DU326" i="1"/>
  <c r="BZ326" i="1"/>
  <c r="DX326" i="1" s="1"/>
  <c r="Z327" i="1"/>
  <c r="BS307" i="1"/>
  <c r="DZ307" i="1" s="1"/>
  <c r="BR307" i="1"/>
  <c r="DH315" i="1"/>
  <c r="DI315" i="1" s="1"/>
  <c r="CA315" i="1"/>
  <c r="DR315" i="1"/>
  <c r="DQ315" i="1"/>
  <c r="S315" i="1"/>
  <c r="R315" i="1" s="1" a="1"/>
  <c r="R315" i="1" s="1"/>
  <c r="DU316" i="1"/>
  <c r="S316" i="1"/>
  <c r="R316" i="1" s="1" a="1"/>
  <c r="R316" i="1" s="1"/>
  <c r="DC316" i="1"/>
  <c r="DK316" i="1" s="1"/>
  <c r="DS319" i="1"/>
  <c r="S324" i="1"/>
  <c r="R324" i="1" s="1" a="1"/>
  <c r="R324" i="1" s="1"/>
  <c r="DW324" i="1"/>
  <c r="EC324" i="1" s="1"/>
  <c r="DB324" i="1"/>
  <c r="BX324" i="1"/>
  <c r="DU324" i="1"/>
  <c r="DS324" i="1"/>
  <c r="AL324" i="1"/>
  <c r="AM325" i="1" a="1"/>
  <c r="AM325" i="1" s="1"/>
  <c r="AL325" i="1"/>
  <c r="BS328" i="1"/>
  <c r="DZ328" i="1" s="1"/>
  <c r="BR328" i="1"/>
  <c r="DC332" i="1"/>
  <c r="DK332" i="1" s="1"/>
  <c r="DW332" i="1"/>
  <c r="EC332" i="1" s="1"/>
  <c r="DB332" i="1"/>
  <c r="BX332" i="1"/>
  <c r="S332" i="1"/>
  <c r="R332" i="1" s="1" a="1"/>
  <c r="R332" i="1" s="1"/>
  <c r="DH332" i="1"/>
  <c r="DI332" i="1" s="1"/>
  <c r="DE332" i="1"/>
  <c r="DF332" i="1" s="1"/>
  <c r="DN332" i="1" s="1"/>
  <c r="DU332" i="1"/>
  <c r="DS332" i="1"/>
  <c r="DR332" i="1"/>
  <c r="DQ332" i="1"/>
  <c r="CA332" i="1"/>
  <c r="BZ332" i="1"/>
  <c r="DX332" i="1" s="1"/>
  <c r="AU333" i="1"/>
  <c r="AT333" i="1"/>
  <c r="AW333" i="1"/>
  <c r="U334" i="1"/>
  <c r="CU334" i="1"/>
  <c r="V334" i="1"/>
  <c r="AR334" i="1" s="1"/>
  <c r="AS334" i="1" s="1"/>
  <c r="Q334" i="1"/>
  <c r="P334" i="1"/>
  <c r="Z311" i="1"/>
  <c r="Q312" i="1"/>
  <c r="P312" i="1"/>
  <c r="CR315" i="1"/>
  <c r="S318" i="1"/>
  <c r="R318" i="1" s="1" a="1"/>
  <c r="R318" i="1" s="1"/>
  <c r="DH318" i="1"/>
  <c r="DI318" i="1" s="1"/>
  <c r="DS318" i="1"/>
  <c r="DR318" i="1"/>
  <c r="DQ318" i="1"/>
  <c r="AL319" i="1"/>
  <c r="DB320" i="1"/>
  <c r="S321" i="1"/>
  <c r="R321" i="1" s="1" a="1"/>
  <c r="R321" i="1" s="1"/>
  <c r="DU321" i="1"/>
  <c r="DS321" i="1"/>
  <c r="DR321" i="1"/>
  <c r="DH321" i="1"/>
  <c r="DI321" i="1" s="1"/>
  <c r="BT323" i="1"/>
  <c r="EB323" i="1"/>
  <c r="AM324" i="1" a="1"/>
  <c r="AM324" i="1" s="1"/>
  <c r="AO324" i="1" s="1"/>
  <c r="AL327" i="1"/>
  <c r="U329" i="1"/>
  <c r="Q329" i="1"/>
  <c r="P329" i="1"/>
  <c r="BR330" i="1"/>
  <c r="DT330" i="1" s="1"/>
  <c r="BS330" i="1"/>
  <c r="DZ330" i="1" s="1"/>
  <c r="Z333" i="1"/>
  <c r="AG333" i="1"/>
  <c r="EK334" i="1"/>
  <c r="EI334" i="1"/>
  <c r="DE335" i="1"/>
  <c r="DF335" i="1" s="1"/>
  <c r="DN335" i="1" s="1"/>
  <c r="BZ335" i="1"/>
  <c r="DX335" i="1" s="1"/>
  <c r="DC335" i="1"/>
  <c r="DK335" i="1" s="1"/>
  <c r="S335" i="1"/>
  <c r="R335" i="1" s="1" a="1"/>
  <c r="R335" i="1" s="1"/>
  <c r="CA335" i="1"/>
  <c r="DR335" i="1"/>
  <c r="DQ335" i="1"/>
  <c r="DH335" i="1"/>
  <c r="DI335" i="1" s="1"/>
  <c r="DB335" i="1"/>
  <c r="DW335" i="1"/>
  <c r="EC335" i="1" s="1"/>
  <c r="DU335" i="1"/>
  <c r="BX335" i="1"/>
  <c r="DS335" i="1"/>
  <c r="Q315" i="1"/>
  <c r="CU315" i="1"/>
  <c r="BY315" i="1"/>
  <c r="CC315" i="1" s="1"/>
  <c r="DB316" i="1"/>
  <c r="BX318" i="1"/>
  <c r="BX321" i="1"/>
  <c r="DL323" i="1"/>
  <c r="AN323" i="1" s="1" a="1"/>
  <c r="AN323" i="1" s="1"/>
  <c r="AP323" i="1" s="1"/>
  <c r="BN323" i="1" s="1"/>
  <c r="V327" i="1"/>
  <c r="AR327" i="1" s="1"/>
  <c r="AS327" i="1" s="1"/>
  <c r="U327" i="1"/>
  <c r="CU327" i="1"/>
  <c r="CU331" i="1"/>
  <c r="V331" i="1"/>
  <c r="AR331" i="1" s="1"/>
  <c r="AS331" i="1" s="1"/>
  <c r="U331" i="1"/>
  <c r="Q331" i="1"/>
  <c r="P331" i="1"/>
  <c r="AW336" i="1"/>
  <c r="AU336" i="1"/>
  <c r="AT336" i="1"/>
  <c r="AG341" i="1"/>
  <c r="Z341" i="1"/>
  <c r="DR307" i="1"/>
  <c r="DQ307" i="1"/>
  <c r="DH307" i="1"/>
  <c r="DI307" i="1" s="1"/>
  <c r="CC307" i="1"/>
  <c r="CA307" i="1"/>
  <c r="DE307" i="1"/>
  <c r="DF307" i="1" s="1"/>
  <c r="DN307" i="1" s="1"/>
  <c r="BZ307" i="1"/>
  <c r="DX307" i="1" s="1"/>
  <c r="S308" i="1"/>
  <c r="R308" i="1" s="1" a="1"/>
  <c r="R308" i="1" s="1"/>
  <c r="DU308" i="1"/>
  <c r="DS308" i="1"/>
  <c r="BR310" i="1"/>
  <c r="P315" i="1"/>
  <c r="BZ315" i="1"/>
  <c r="DX315" i="1" s="1"/>
  <c r="DS315" i="1"/>
  <c r="DE316" i="1"/>
  <c r="DF316" i="1" s="1"/>
  <c r="DN316" i="1" s="1"/>
  <c r="DU318" i="1"/>
  <c r="AY319" i="1"/>
  <c r="BD319" i="1" s="1"/>
  <c r="AL322" i="1"/>
  <c r="AM322" i="1" a="1"/>
  <c r="AM322" i="1" s="1"/>
  <c r="AY322" i="1"/>
  <c r="BD322" i="1" s="1"/>
  <c r="CA324" i="1"/>
  <c r="S325" i="1"/>
  <c r="R325" i="1" s="1" a="1"/>
  <c r="R325" i="1" s="1"/>
  <c r="AM328" i="1" a="1"/>
  <c r="AM328" i="1" s="1"/>
  <c r="AL328" i="1"/>
  <c r="BS329" i="1"/>
  <c r="DZ329" i="1" s="1"/>
  <c r="BR329" i="1"/>
  <c r="AG339" i="1"/>
  <c r="Z339" i="1"/>
  <c r="BS323" i="1"/>
  <c r="DZ323" i="1" s="1"/>
  <c r="BR323" i="1"/>
  <c r="S327" i="1"/>
  <c r="R327" i="1" s="1" a="1"/>
  <c r="R327" i="1" s="1"/>
  <c r="DC327" i="1"/>
  <c r="DK327" i="1" s="1"/>
  <c r="DW327" i="1"/>
  <c r="EC327" i="1" s="1"/>
  <c r="DB327" i="1"/>
  <c r="BX327" i="1"/>
  <c r="DU327" i="1"/>
  <c r="DS327" i="1"/>
  <c r="DR327" i="1"/>
  <c r="BE332" i="1"/>
  <c r="BG332" i="1"/>
  <c r="BL332" i="1" s="1"/>
  <c r="BF332" i="1"/>
  <c r="DS336" i="1"/>
  <c r="DR336" i="1"/>
  <c r="DH336" i="1"/>
  <c r="DI336" i="1" s="1"/>
  <c r="CA336" i="1"/>
  <c r="DE336" i="1"/>
  <c r="DF336" i="1" s="1"/>
  <c r="DN336" i="1" s="1"/>
  <c r="BZ336" i="1"/>
  <c r="DX336" i="1" s="1"/>
  <c r="DC336" i="1"/>
  <c r="DK336" i="1" s="1"/>
  <c r="DW336" i="1"/>
  <c r="EC336" i="1" s="1"/>
  <c r="DB336" i="1"/>
  <c r="BX336" i="1"/>
  <c r="DU336" i="1"/>
  <c r="DQ336" i="1"/>
  <c r="S336" i="1"/>
  <c r="R336" i="1" s="1" a="1"/>
  <c r="R336" i="1" s="1"/>
  <c r="EK340" i="1"/>
  <c r="EI340" i="1"/>
  <c r="CU310" i="1"/>
  <c r="Q310" i="1"/>
  <c r="V312" i="1"/>
  <c r="AR312" i="1" s="1"/>
  <c r="AS312" i="1" s="1"/>
  <c r="DC314" i="1"/>
  <c r="DK314" i="1" s="1"/>
  <c r="DW314" i="1"/>
  <c r="EC314" i="1" s="1"/>
  <c r="DB314" i="1"/>
  <c r="BX314" i="1"/>
  <c r="DU314" i="1"/>
  <c r="DQ314" i="1"/>
  <c r="AG314" i="1"/>
  <c r="U315" i="1"/>
  <c r="DU315" i="1"/>
  <c r="DH316" i="1"/>
  <c r="DI316" i="1" s="1"/>
  <c r="AE317" i="1"/>
  <c r="CA318" i="1"/>
  <c r="CA321" i="1"/>
  <c r="DW321" i="1"/>
  <c r="EC321" i="1" s="1"/>
  <c r="AA325" i="1"/>
  <c r="CU326" i="1"/>
  <c r="Q326" i="1"/>
  <c r="DB326" i="1"/>
  <c r="DE327" i="1"/>
  <c r="DF327" i="1" s="1"/>
  <c r="DN327" i="1" s="1"/>
  <c r="DH328" i="1"/>
  <c r="DI328" i="1" s="1"/>
  <c r="CA328" i="1"/>
  <c r="DE328" i="1"/>
  <c r="DF328" i="1" s="1"/>
  <c r="DN328" i="1" s="1"/>
  <c r="BZ328" i="1"/>
  <c r="DX328" i="1" s="1"/>
  <c r="DC328" i="1"/>
  <c r="DK328" i="1" s="1"/>
  <c r="DW328" i="1"/>
  <c r="EC328" i="1" s="1"/>
  <c r="DB328" i="1"/>
  <c r="BX328" i="1"/>
  <c r="DR328" i="1"/>
  <c r="DQ328" i="1"/>
  <c r="BR331" i="1"/>
  <c r="DT331" i="1" s="1"/>
  <c r="BS331" i="1"/>
  <c r="DZ331" i="1" s="1"/>
  <c r="AL335" i="1"/>
  <c r="AM335" i="1" a="1"/>
  <c r="AM335" i="1" s="1"/>
  <c r="AY335" i="1"/>
  <c r="BD335" i="1" s="1"/>
  <c r="DC308" i="1"/>
  <c r="DK308" i="1" s="1"/>
  <c r="P310" i="1"/>
  <c r="CU312" i="1"/>
  <c r="V315" i="1"/>
  <c r="AR315" i="1" s="1"/>
  <c r="AS315" i="1" s="1"/>
  <c r="DW315" i="1"/>
  <c r="EC315" i="1" s="1"/>
  <c r="BX316" i="1"/>
  <c r="AG317" i="1"/>
  <c r="BS320" i="1"/>
  <c r="DZ320" i="1" s="1"/>
  <c r="BR320" i="1"/>
  <c r="DS323" i="1"/>
  <c r="DR323" i="1"/>
  <c r="DQ323" i="1"/>
  <c r="DH323" i="1"/>
  <c r="DI323" i="1" s="1"/>
  <c r="CC323" i="1"/>
  <c r="CA323" i="1"/>
  <c r="DE323" i="1"/>
  <c r="DF323" i="1" s="1"/>
  <c r="DN323" i="1" s="1"/>
  <c r="DO323" i="1" s="1" a="1"/>
  <c r="DO323" i="1" s="1"/>
  <c r="DY323" i="1" s="1"/>
  <c r="BZ323" i="1"/>
  <c r="DX323" i="1" s="1"/>
  <c r="DU323" i="1"/>
  <c r="V324" i="1"/>
  <c r="AR324" i="1" s="1"/>
  <c r="AS324" i="1" s="1"/>
  <c r="U324" i="1"/>
  <c r="P326" i="1"/>
  <c r="DC326" i="1"/>
  <c r="DK326" i="1" s="1"/>
  <c r="AT332" i="1"/>
  <c r="EF332" i="1" s="1"/>
  <c r="AW332" i="1"/>
  <c r="AU332" i="1"/>
  <c r="CE323" i="1"/>
  <c r="CA325" i="1"/>
  <c r="DE325" i="1"/>
  <c r="DF325" i="1" s="1"/>
  <c r="DN325" i="1" s="1"/>
  <c r="BZ325" i="1"/>
  <c r="DX325" i="1" s="1"/>
  <c r="DC325" i="1"/>
  <c r="DK325" i="1" s="1"/>
  <c r="DW325" i="1"/>
  <c r="EC325" i="1" s="1"/>
  <c r="DB325" i="1"/>
  <c r="BX325" i="1"/>
  <c r="DQ325" i="1"/>
  <c r="DH325" i="1"/>
  <c r="DI325" i="1" s="1"/>
  <c r="DU325" i="1"/>
  <c r="DE326" i="1"/>
  <c r="DF326" i="1" s="1"/>
  <c r="DN326" i="1" s="1"/>
  <c r="DH327" i="1"/>
  <c r="DI327" i="1" s="1"/>
  <c r="AY329" i="1"/>
  <c r="BD329" i="1" s="1"/>
  <c r="AM329" i="1" a="1"/>
  <c r="AM329" i="1" s="1"/>
  <c r="AL329" i="1"/>
  <c r="CU318" i="1"/>
  <c r="U318" i="1"/>
  <c r="Z319" i="1"/>
  <c r="DR320" i="1"/>
  <c r="DQ320" i="1"/>
  <c r="DH320" i="1"/>
  <c r="DI320" i="1" s="1"/>
  <c r="CA320" i="1"/>
  <c r="DE320" i="1"/>
  <c r="DF320" i="1" s="1"/>
  <c r="DN320" i="1" s="1"/>
  <c r="BZ320" i="1"/>
  <c r="DX320" i="1" s="1"/>
  <c r="DC320" i="1"/>
  <c r="DK320" i="1" s="1"/>
  <c r="DS320" i="1"/>
  <c r="DU320" i="1"/>
  <c r="Z322" i="1"/>
  <c r="AY327" i="1"/>
  <c r="BD327" i="1" s="1"/>
  <c r="DQ327" i="1"/>
  <c r="AU328" i="1"/>
  <c r="AT328" i="1"/>
  <c r="EK337" i="1"/>
  <c r="EI337" i="1"/>
  <c r="AM338" i="1" a="1"/>
  <c r="AM338" i="1" s="1"/>
  <c r="AL338" i="1"/>
  <c r="AY338" i="1"/>
  <c r="BD338" i="1" s="1"/>
  <c r="DH308" i="1"/>
  <c r="DI308" i="1" s="1"/>
  <c r="P309" i="1"/>
  <c r="V309" i="1"/>
  <c r="AR309" i="1" s="1"/>
  <c r="AS309" i="1" s="1"/>
  <c r="V310" i="1"/>
  <c r="AR310" i="1" s="1"/>
  <c r="AS310" i="1" s="1"/>
  <c r="DH314" i="1"/>
  <c r="DI314" i="1" s="1"/>
  <c r="DQ316" i="1"/>
  <c r="BR317" i="1"/>
  <c r="BS317" i="1"/>
  <c r="DZ317" i="1" s="1"/>
  <c r="P318" i="1"/>
  <c r="CU320" i="1"/>
  <c r="Q320" i="1"/>
  <c r="P320" i="1"/>
  <c r="BX320" i="1"/>
  <c r="DW320" i="1"/>
  <c r="EC320" i="1" s="1"/>
  <c r="AE328" i="1"/>
  <c r="V329" i="1"/>
  <c r="AR329" i="1" s="1"/>
  <c r="AS329" i="1" s="1"/>
  <c r="AY334" i="1"/>
  <c r="BD334" i="1" s="1"/>
  <c r="AM334" i="1" a="1"/>
  <c r="AM334" i="1" s="1"/>
  <c r="AL334" i="1"/>
  <c r="P308" i="1"/>
  <c r="BZ308" i="1"/>
  <c r="DX308" i="1" s="1"/>
  <c r="DR316" i="1"/>
  <c r="Q318" i="1"/>
  <c r="Q325" i="1"/>
  <c r="P325" i="1"/>
  <c r="V325" i="1"/>
  <c r="AR325" i="1" s="1"/>
  <c r="AS325" i="1" s="1"/>
  <c r="P327" i="1"/>
  <c r="AG328" i="1"/>
  <c r="AG329" i="1"/>
  <c r="Z329" i="1"/>
  <c r="AG336" i="1"/>
  <c r="Z336" i="1"/>
  <c r="Q308" i="1"/>
  <c r="CA308" i="1"/>
  <c r="P314" i="1"/>
  <c r="BZ314" i="1"/>
  <c r="DX314" i="1" s="1"/>
  <c r="DS316" i="1"/>
  <c r="V318" i="1"/>
  <c r="AR318" i="1" s="1"/>
  <c r="AS318" i="1" s="1"/>
  <c r="V319" i="1"/>
  <c r="AR319" i="1" s="1"/>
  <c r="AS319" i="1" s="1"/>
  <c r="U319" i="1"/>
  <c r="P319" i="1"/>
  <c r="DH319" i="1"/>
  <c r="DI319" i="1" s="1"/>
  <c r="CU324" i="1"/>
  <c r="BS326" i="1"/>
  <c r="DZ326" i="1" s="1"/>
  <c r="BR326" i="1"/>
  <c r="Q327" i="1"/>
  <c r="BR327" i="1"/>
  <c r="CU329" i="1"/>
  <c r="AO330" i="1"/>
  <c r="AW339" i="1"/>
  <c r="AU339" i="1"/>
  <c r="AT339" i="1"/>
  <c r="DL324" i="1"/>
  <c r="AN324" i="1" s="1" a="1"/>
  <c r="AN324" i="1" s="1"/>
  <c r="EB324" i="1"/>
  <c r="BT324" i="1"/>
  <c r="AY326" i="1"/>
  <c r="BD326" i="1" s="1"/>
  <c r="AM326" i="1" a="1"/>
  <c r="AM326" i="1" s="1"/>
  <c r="DW326" i="1"/>
  <c r="EC326" i="1" s="1"/>
  <c r="AY337" i="1"/>
  <c r="BD337" i="1" s="1"/>
  <c r="AM337" i="1" a="1"/>
  <c r="AM337" i="1" s="1"/>
  <c r="AL337" i="1"/>
  <c r="CU317" i="1"/>
  <c r="BZ329" i="1"/>
  <c r="DX329" i="1" s="1"/>
  <c r="EB330" i="1"/>
  <c r="DB331" i="1"/>
  <c r="ED331" i="1"/>
  <c r="U332" i="1"/>
  <c r="CA338" i="1"/>
  <c r="DE338" i="1"/>
  <c r="DF338" i="1" s="1"/>
  <c r="DN338" i="1" s="1"/>
  <c r="BZ338" i="1"/>
  <c r="DX338" i="1" s="1"/>
  <c r="DQ338" i="1"/>
  <c r="S338" i="1"/>
  <c r="R338" i="1" s="1" a="1"/>
  <c r="R338" i="1" s="1"/>
  <c r="DH338" i="1"/>
  <c r="DI338" i="1" s="1"/>
  <c r="DS338" i="1"/>
  <c r="U339" i="1"/>
  <c r="CU339" i="1"/>
  <c r="U336" i="1"/>
  <c r="CR338" i="1"/>
  <c r="DR340" i="1"/>
  <c r="DQ340" i="1"/>
  <c r="DC340" i="1"/>
  <c r="DK340" i="1" s="1"/>
  <c r="DB340" i="1"/>
  <c r="BX340" i="1"/>
  <c r="DW340" i="1"/>
  <c r="EC340" i="1" s="1"/>
  <c r="DU340" i="1"/>
  <c r="DS340" i="1"/>
  <c r="CA340" i="1"/>
  <c r="BY349" i="1"/>
  <c r="CR349" i="1"/>
  <c r="CE349" i="1"/>
  <c r="AM356" i="1" a="1"/>
  <c r="AM356" i="1" s="1"/>
  <c r="AY356" i="1"/>
  <c r="BD356" i="1" s="1"/>
  <c r="AL356" i="1"/>
  <c r="ED330" i="1"/>
  <c r="BY338" i="1"/>
  <c r="EE338" i="1" s="1"/>
  <c r="BR344" i="1"/>
  <c r="AY345" i="1"/>
  <c r="BD345" i="1" s="1"/>
  <c r="AM345" i="1" a="1"/>
  <c r="AM345" i="1" s="1"/>
  <c r="AL345" i="1"/>
  <c r="AY348" i="1"/>
  <c r="BD348" i="1" s="1"/>
  <c r="AL348" i="1"/>
  <c r="AM348" i="1" a="1"/>
  <c r="AM348" i="1" s="1"/>
  <c r="S331" i="1"/>
  <c r="R331" i="1" s="1" a="1"/>
  <c r="R331" i="1" s="1"/>
  <c r="DQ331" i="1"/>
  <c r="EK333" i="1"/>
  <c r="EI333" i="1"/>
  <c r="P335" i="1"/>
  <c r="V335" i="1"/>
  <c r="AR335" i="1" s="1"/>
  <c r="AS335" i="1" s="1"/>
  <c r="U335" i="1"/>
  <c r="Q335" i="1"/>
  <c r="V337" i="1"/>
  <c r="AR337" i="1" s="1"/>
  <c r="AS337" i="1" s="1"/>
  <c r="U337" i="1"/>
  <c r="CU337" i="1"/>
  <c r="CE338" i="1"/>
  <c r="AG342" i="1"/>
  <c r="Z342" i="1"/>
  <c r="BT345" i="1"/>
  <c r="DL345" i="1"/>
  <c r="AN345" i="1" s="1" a="1"/>
  <c r="AN345" i="1" s="1"/>
  <c r="AP345" i="1" s="1"/>
  <c r="BN345" i="1" s="1"/>
  <c r="EB345" i="1"/>
  <c r="BX331" i="1"/>
  <c r="DH331" i="1"/>
  <c r="DI331" i="1" s="1"/>
  <c r="Z332" i="1"/>
  <c r="P337" i="1"/>
  <c r="CU342" i="1"/>
  <c r="U342" i="1"/>
  <c r="Q342" i="1"/>
  <c r="P342" i="1"/>
  <c r="V342" i="1"/>
  <c r="AR342" i="1" s="1"/>
  <c r="AS342" i="1" s="1"/>
  <c r="DH343" i="1"/>
  <c r="DI343" i="1" s="1"/>
  <c r="DE343" i="1"/>
  <c r="DF343" i="1" s="1"/>
  <c r="DN343" i="1" s="1"/>
  <c r="BZ343" i="1"/>
  <c r="DX343" i="1" s="1"/>
  <c r="DU343" i="1"/>
  <c r="DC343" i="1"/>
  <c r="DK343" i="1" s="1"/>
  <c r="DB343" i="1"/>
  <c r="DW343" i="1"/>
  <c r="EC343" i="1" s="1"/>
  <c r="S343" i="1"/>
  <c r="R343" i="1" s="1" a="1"/>
  <c r="R343" i="1" s="1"/>
  <c r="DS343" i="1"/>
  <c r="DR343" i="1"/>
  <c r="DQ343" i="1"/>
  <c r="CA343" i="1"/>
  <c r="BX343" i="1"/>
  <c r="DQ329" i="1"/>
  <c r="AY330" i="1"/>
  <c r="BD330" i="1" s="1"/>
  <c r="EK330" i="1"/>
  <c r="DL331" i="1"/>
  <c r="AN331" i="1" s="1" a="1"/>
  <c r="AN331" i="1" s="1"/>
  <c r="AP331" i="1" s="1"/>
  <c r="BN331" i="1" s="1"/>
  <c r="DL334" i="1"/>
  <c r="AN334" i="1" s="1" a="1"/>
  <c r="AN334" i="1" s="1"/>
  <c r="AP334" i="1" s="1"/>
  <c r="BN334" i="1" s="1"/>
  <c r="BT334" i="1"/>
  <c r="BR336" i="1"/>
  <c r="Q337" i="1"/>
  <c r="EF340" i="1"/>
  <c r="AY340" i="1"/>
  <c r="BD340" i="1" s="1"/>
  <c r="S329" i="1"/>
  <c r="R329" i="1" s="1" a="1"/>
  <c r="R329" i="1" s="1"/>
  <c r="DR329" i="1"/>
  <c r="BZ331" i="1"/>
  <c r="DX331" i="1" s="1"/>
  <c r="AY333" i="1"/>
  <c r="BD333" i="1" s="1"/>
  <c r="DQ339" i="1"/>
  <c r="Q341" i="1"/>
  <c r="P341" i="1"/>
  <c r="CU341" i="1"/>
  <c r="U341" i="1"/>
  <c r="AY342" i="1"/>
  <c r="BD342" i="1" s="1"/>
  <c r="AL342" i="1"/>
  <c r="AE345" i="1"/>
  <c r="AA345" i="1"/>
  <c r="AG349" i="1"/>
  <c r="Z349" i="1"/>
  <c r="V354" i="1"/>
  <c r="AR354" i="1" s="1"/>
  <c r="AS354" i="1" s="1"/>
  <c r="Q354" i="1"/>
  <c r="P354" i="1"/>
  <c r="U354" i="1"/>
  <c r="CU354" i="1"/>
  <c r="CU328" i="1"/>
  <c r="CA331" i="1"/>
  <c r="AY339" i="1"/>
  <c r="BD339" i="1" s="1"/>
  <c r="AM339" i="1" a="1"/>
  <c r="AM339" i="1" s="1"/>
  <c r="AL339" i="1"/>
  <c r="AW340" i="1"/>
  <c r="AU340" i="1"/>
  <c r="AG334" i="1"/>
  <c r="Z334" i="1"/>
  <c r="BS334" i="1"/>
  <c r="DZ334" i="1" s="1"/>
  <c r="BR334" i="1"/>
  <c r="CU336" i="1"/>
  <c r="Q336" i="1"/>
  <c r="P336" i="1"/>
  <c r="Q339" i="1"/>
  <c r="P339" i="1"/>
  <c r="AW344" i="1"/>
  <c r="AU344" i="1"/>
  <c r="AT344" i="1"/>
  <c r="BY339" i="1"/>
  <c r="EE339" i="1" s="1"/>
  <c r="BS341" i="1"/>
  <c r="DZ341" i="1" s="1"/>
  <c r="BR341" i="1"/>
  <c r="AE343" i="1"/>
  <c r="AA343" i="1"/>
  <c r="CR334" i="1"/>
  <c r="AG337" i="1"/>
  <c r="Z337" i="1"/>
  <c r="DL337" i="1"/>
  <c r="AN337" i="1" s="1" a="1"/>
  <c r="AN337" i="1" s="1"/>
  <c r="AP337" i="1" s="1"/>
  <c r="BN337" i="1" s="1"/>
  <c r="BT337" i="1"/>
  <c r="DS339" i="1"/>
  <c r="S339" i="1"/>
  <c r="R339" i="1" s="1" a="1"/>
  <c r="R339" i="1" s="1"/>
  <c r="DH339" i="1"/>
  <c r="DI339" i="1" s="1"/>
  <c r="CA339" i="1"/>
  <c r="DE339" i="1"/>
  <c r="DF339" i="1" s="1"/>
  <c r="DN339" i="1" s="1"/>
  <c r="BZ339" i="1"/>
  <c r="DX339" i="1" s="1"/>
  <c r="DC339" i="1"/>
  <c r="DK339" i="1" s="1"/>
  <c r="DU339" i="1"/>
  <c r="DE340" i="1"/>
  <c r="DF340" i="1" s="1"/>
  <c r="DN340" i="1" s="1"/>
  <c r="AE344" i="1"/>
  <c r="AA344" i="1"/>
  <c r="DW329" i="1"/>
  <c r="EC329" i="1" s="1"/>
  <c r="DB329" i="1"/>
  <c r="BX329" i="1"/>
  <c r="DU329" i="1"/>
  <c r="AL330" i="1"/>
  <c r="DW331" i="1"/>
  <c r="EC331" i="1" s="1"/>
  <c r="BR332" i="1"/>
  <c r="BY334" i="1"/>
  <c r="Q338" i="1"/>
  <c r="P338" i="1"/>
  <c r="V338" i="1"/>
  <c r="AR338" i="1" s="1"/>
  <c r="AS338" i="1" s="1"/>
  <c r="U338" i="1"/>
  <c r="AG343" i="1"/>
  <c r="AM344" i="1" a="1"/>
  <c r="AM344" i="1" s="1"/>
  <c r="AL344" i="1"/>
  <c r="AY344" i="1"/>
  <c r="BD344" i="1" s="1"/>
  <c r="DC329" i="1"/>
  <c r="DK329" i="1" s="1"/>
  <c r="Z335" i="1"/>
  <c r="S340" i="1"/>
  <c r="R340" i="1" s="1" a="1"/>
  <c r="R340" i="1" s="1"/>
  <c r="DH340" i="1"/>
  <c r="DI340" i="1" s="1"/>
  <c r="AM341" i="1" a="1"/>
  <c r="AM341" i="1" s="1"/>
  <c r="AL341" i="1"/>
  <c r="AY341" i="1"/>
  <c r="BD341" i="1" s="1"/>
  <c r="V345" i="1"/>
  <c r="AR345" i="1" s="1"/>
  <c r="AS345" i="1" s="1"/>
  <c r="Q345" i="1"/>
  <c r="U345" i="1"/>
  <c r="CU345" i="1"/>
  <c r="P345" i="1"/>
  <c r="V348" i="1"/>
  <c r="AR348" i="1" s="1"/>
  <c r="AS348" i="1" s="1"/>
  <c r="CU348" i="1"/>
  <c r="P348" i="1"/>
  <c r="U348" i="1"/>
  <c r="Q348" i="1"/>
  <c r="P328" i="1"/>
  <c r="DE329" i="1"/>
  <c r="DF329" i="1" s="1"/>
  <c r="DN329" i="1" s="1"/>
  <c r="P332" i="1"/>
  <c r="CU333" i="1"/>
  <c r="Q333" i="1"/>
  <c r="DW337" i="1"/>
  <c r="EC337" i="1" s="1"/>
  <c r="DB337" i="1"/>
  <c r="BX337" i="1"/>
  <c r="DU337" i="1"/>
  <c r="DS337" i="1"/>
  <c r="DR337" i="1"/>
  <c r="DQ337" i="1"/>
  <c r="CA337" i="1"/>
  <c r="AA338" i="1"/>
  <c r="BS338" i="1"/>
  <c r="DZ338" i="1" s="1"/>
  <c r="DC338" i="1"/>
  <c r="DK338" i="1" s="1"/>
  <c r="AL343" i="1"/>
  <c r="AM343" i="1" a="1"/>
  <c r="AM343" i="1" s="1"/>
  <c r="AY343" i="1"/>
  <c r="BD343" i="1" s="1"/>
  <c r="AL333" i="1"/>
  <c r="BS333" i="1"/>
  <c r="DZ333" i="1" s="1"/>
  <c r="BR333" i="1"/>
  <c r="AM336" i="1" a="1"/>
  <c r="AM336" i="1" s="1"/>
  <c r="AL336" i="1"/>
  <c r="AY336" i="1"/>
  <c r="BD336" i="1" s="1"/>
  <c r="Z340" i="1"/>
  <c r="V341" i="1"/>
  <c r="AR341" i="1" s="1"/>
  <c r="AS341" i="1" s="1"/>
  <c r="EK345" i="1"/>
  <c r="EI345" i="1"/>
  <c r="AM346" i="1" a="1"/>
  <c r="AM346" i="1" s="1"/>
  <c r="AL346" i="1"/>
  <c r="AY346" i="1"/>
  <c r="BD346" i="1" s="1"/>
  <c r="DH329" i="1"/>
  <c r="DI329" i="1" s="1"/>
  <c r="CE334" i="1"/>
  <c r="AG338" i="1"/>
  <c r="BR340" i="1"/>
  <c r="DH344" i="1"/>
  <c r="DI344" i="1" s="1"/>
  <c r="CA344" i="1"/>
  <c r="DE344" i="1"/>
  <c r="DF344" i="1" s="1"/>
  <c r="DN344" i="1" s="1"/>
  <c r="BZ344" i="1"/>
  <c r="DX344" i="1" s="1"/>
  <c r="DU344" i="1"/>
  <c r="DS344" i="1"/>
  <c r="DH346" i="1"/>
  <c r="DI346" i="1" s="1"/>
  <c r="AL347" i="1"/>
  <c r="AY347" i="1"/>
  <c r="BD347" i="1" s="1"/>
  <c r="AU350" i="1"/>
  <c r="AT350" i="1"/>
  <c r="DU333" i="1"/>
  <c r="BR337" i="1"/>
  <c r="V343" i="1"/>
  <c r="AR343" i="1" s="1"/>
  <c r="AS343" i="1" s="1"/>
  <c r="U343" i="1"/>
  <c r="P343" i="1"/>
  <c r="BS346" i="1"/>
  <c r="DZ346" i="1" s="1"/>
  <c r="V347" i="1"/>
  <c r="AR347" i="1" s="1"/>
  <c r="AS347" i="1" s="1"/>
  <c r="U347" i="1"/>
  <c r="CU347" i="1"/>
  <c r="P347" i="1"/>
  <c r="CA350" i="1"/>
  <c r="DE350" i="1"/>
  <c r="DF350" i="1" s="1"/>
  <c r="DN350" i="1" s="1"/>
  <c r="BZ350" i="1"/>
  <c r="DX350" i="1" s="1"/>
  <c r="DC350" i="1"/>
  <c r="DK350" i="1" s="1"/>
  <c r="DR350" i="1"/>
  <c r="DH350" i="1"/>
  <c r="DI350" i="1" s="1"/>
  <c r="DB350" i="1"/>
  <c r="DW350" i="1"/>
  <c r="EC350" i="1" s="1"/>
  <c r="DU350" i="1"/>
  <c r="DQ350" i="1"/>
  <c r="BX350" i="1"/>
  <c r="S350" i="1"/>
  <c r="R350" i="1" s="1" a="1"/>
  <c r="R350" i="1" s="1"/>
  <c r="DU330" i="1"/>
  <c r="BX333" i="1"/>
  <c r="DB333" i="1"/>
  <c r="DW333" i="1"/>
  <c r="EC333" i="1" s="1"/>
  <c r="DQ334" i="1"/>
  <c r="Q343" i="1"/>
  <c r="DQ344" i="1"/>
  <c r="DR346" i="1"/>
  <c r="Q347" i="1"/>
  <c r="DC352" i="1"/>
  <c r="DK352" i="1" s="1"/>
  <c r="AE364" i="1"/>
  <c r="AA364" i="1"/>
  <c r="AG378" i="1"/>
  <c r="Z378" i="1"/>
  <c r="BX330" i="1"/>
  <c r="DB330" i="1"/>
  <c r="DW330" i="1"/>
  <c r="EC330" i="1" s="1"/>
  <c r="DC333" i="1"/>
  <c r="DK333" i="1" s="1"/>
  <c r="DR334" i="1"/>
  <c r="CR342" i="1"/>
  <c r="DO342" i="1" s="1" a="1"/>
  <c r="DO342" i="1" s="1"/>
  <c r="DY342" i="1" s="1"/>
  <c r="BX344" i="1"/>
  <c r="DR344" i="1"/>
  <c r="DW347" i="1"/>
  <c r="EC347" i="1" s="1"/>
  <c r="DB347" i="1"/>
  <c r="BX347" i="1"/>
  <c r="DU347" i="1"/>
  <c r="S347" i="1"/>
  <c r="R347" i="1" s="1" a="1"/>
  <c r="R347" i="1" s="1"/>
  <c r="DS347" i="1"/>
  <c r="DQ347" i="1"/>
  <c r="DH347" i="1"/>
  <c r="DI347" i="1" s="1"/>
  <c r="CA347" i="1"/>
  <c r="DE347" i="1"/>
  <c r="DF347" i="1" s="1"/>
  <c r="DN347" i="1" s="1"/>
  <c r="AY351" i="1"/>
  <c r="BD351" i="1" s="1"/>
  <c r="AM351" i="1" a="1"/>
  <c r="AM351" i="1" s="1"/>
  <c r="DH341" i="1"/>
  <c r="DI341" i="1" s="1"/>
  <c r="CA341" i="1"/>
  <c r="DE341" i="1"/>
  <c r="DF341" i="1" s="1"/>
  <c r="DN341" i="1" s="1"/>
  <c r="BZ341" i="1"/>
  <c r="DX341" i="1" s="1"/>
  <c r="DC341" i="1"/>
  <c r="DK341" i="1" s="1"/>
  <c r="DR341" i="1"/>
  <c r="DQ346" i="1"/>
  <c r="CA346" i="1"/>
  <c r="DE346" i="1"/>
  <c r="DF346" i="1" s="1"/>
  <c r="DN346" i="1" s="1"/>
  <c r="BZ346" i="1"/>
  <c r="DX346" i="1" s="1"/>
  <c r="DB346" i="1"/>
  <c r="BX346" i="1"/>
  <c r="DU346" i="1"/>
  <c r="DW346" i="1"/>
  <c r="EC346" i="1" s="1"/>
  <c r="Z348" i="1"/>
  <c r="AG348" i="1"/>
  <c r="AY355" i="1"/>
  <c r="BD355" i="1" s="1"/>
  <c r="AM355" i="1" a="1"/>
  <c r="AM355" i="1" s="1"/>
  <c r="AO355" i="1" s="1"/>
  <c r="AG358" i="1"/>
  <c r="Z358" i="1"/>
  <c r="CA333" i="1"/>
  <c r="S341" i="1"/>
  <c r="R341" i="1" s="1" a="1"/>
  <c r="R341" i="1" s="1"/>
  <c r="BX341" i="1"/>
  <c r="DU342" i="1"/>
  <c r="DS342" i="1"/>
  <c r="DR342" i="1"/>
  <c r="DB342" i="1"/>
  <c r="Q344" i="1"/>
  <c r="P344" i="1"/>
  <c r="DW344" i="1"/>
  <c r="EC344" i="1" s="1"/>
  <c r="Z347" i="1"/>
  <c r="EI347" i="1"/>
  <c r="AM350" i="1" a="1"/>
  <c r="AM350" i="1" s="1"/>
  <c r="AL350" i="1"/>
  <c r="AY350" i="1"/>
  <c r="BD350" i="1" s="1"/>
  <c r="Q353" i="1"/>
  <c r="P353" i="1"/>
  <c r="V353" i="1"/>
  <c r="AR353" i="1" s="1"/>
  <c r="AS353" i="1" s="1"/>
  <c r="U353" i="1"/>
  <c r="CU353" i="1"/>
  <c r="AG355" i="1"/>
  <c r="Z355" i="1"/>
  <c r="EK357" i="1"/>
  <c r="EI357" i="1"/>
  <c r="CE358" i="1"/>
  <c r="CR358" i="1"/>
  <c r="BY358" i="1"/>
  <c r="EE358" i="1" s="1"/>
  <c r="DH333" i="1"/>
  <c r="DI333" i="1" s="1"/>
  <c r="DU334" i="1"/>
  <c r="DC342" i="1"/>
  <c r="DK342" i="1" s="1"/>
  <c r="S344" i="1"/>
  <c r="R344" i="1" s="1" a="1"/>
  <c r="R344" i="1" s="1"/>
  <c r="DS350" i="1"/>
  <c r="AM354" i="1" a="1"/>
  <c r="AM354" i="1" s="1"/>
  <c r="AO354" i="1" s="1"/>
  <c r="AY354" i="1"/>
  <c r="BD354" i="1" s="1"/>
  <c r="AL354" i="1"/>
  <c r="AU358" i="1"/>
  <c r="AW358" i="1"/>
  <c r="AT358" i="1"/>
  <c r="EF358" i="1" s="1"/>
  <c r="AO371" i="1"/>
  <c r="AL363" i="1"/>
  <c r="AM363" i="1" a="1"/>
  <c r="AM363" i="1" s="1"/>
  <c r="AY363" i="1"/>
  <c r="BD363" i="1" s="1"/>
  <c r="V349" i="1"/>
  <c r="AR349" i="1" s="1"/>
  <c r="AS349" i="1" s="1"/>
  <c r="U349" i="1"/>
  <c r="Q349" i="1"/>
  <c r="AG350" i="1"/>
  <c r="Z350" i="1"/>
  <c r="DW352" i="1"/>
  <c r="EC352" i="1" s="1"/>
  <c r="DB352" i="1"/>
  <c r="BX352" i="1"/>
  <c r="DE352" i="1"/>
  <c r="DF352" i="1" s="1"/>
  <c r="DN352" i="1" s="1"/>
  <c r="BZ352" i="1"/>
  <c r="DX352" i="1" s="1"/>
  <c r="DU352" i="1"/>
  <c r="DS352" i="1"/>
  <c r="DR352" i="1"/>
  <c r="DQ352" i="1"/>
  <c r="S352" i="1"/>
  <c r="R352" i="1" s="1" a="1"/>
  <c r="R352" i="1" s="1"/>
  <c r="CA352" i="1"/>
  <c r="BR353" i="1"/>
  <c r="BS353" i="1"/>
  <c r="DZ353" i="1" s="1"/>
  <c r="DL354" i="1"/>
  <c r="AN354" i="1" s="1" a="1"/>
  <c r="AN354" i="1" s="1"/>
  <c r="BT354" i="1"/>
  <c r="EB354" i="1"/>
  <c r="EB355" i="1"/>
  <c r="DL355" i="1"/>
  <c r="AN355" i="1" s="1" a="1"/>
  <c r="AN355" i="1" s="1"/>
  <c r="BT355" i="1"/>
  <c r="DT355" i="1" s="1"/>
  <c r="BF359" i="1"/>
  <c r="BE359" i="1"/>
  <c r="AL360" i="1"/>
  <c r="AM360" i="1" a="1"/>
  <c r="AM360" i="1" s="1"/>
  <c r="DS351" i="1"/>
  <c r="DR351" i="1"/>
  <c r="DW351" i="1"/>
  <c r="EC351" i="1" s="1"/>
  <c r="DU351" i="1"/>
  <c r="DQ351" i="1"/>
  <c r="CA351" i="1"/>
  <c r="S351" i="1"/>
  <c r="R351" i="1" s="1" a="1"/>
  <c r="R351" i="1" s="1"/>
  <c r="BZ351" i="1"/>
  <c r="DX351" i="1" s="1"/>
  <c r="DH351" i="1"/>
  <c r="DI351" i="1" s="1"/>
  <c r="BX351" i="1"/>
  <c r="DE351" i="1"/>
  <c r="DF351" i="1" s="1"/>
  <c r="DN351" i="1" s="1"/>
  <c r="DC351" i="1"/>
  <c r="DK351" i="1" s="1"/>
  <c r="DB351" i="1"/>
  <c r="Z354" i="1"/>
  <c r="AG354" i="1"/>
  <c r="AM357" i="1" a="1"/>
  <c r="AM357" i="1" s="1"/>
  <c r="AL357" i="1"/>
  <c r="AY357" i="1"/>
  <c r="BD357" i="1" s="1"/>
  <c r="V361" i="1"/>
  <c r="AR361" i="1" s="1"/>
  <c r="AS361" i="1" s="1"/>
  <c r="U361" i="1"/>
  <c r="Q361" i="1"/>
  <c r="P361" i="1"/>
  <c r="BE349" i="1"/>
  <c r="BG349" i="1"/>
  <c r="BL349" i="1" s="1"/>
  <c r="BF349" i="1"/>
  <c r="AO358" i="1"/>
  <c r="BF360" i="1"/>
  <c r="BE360" i="1"/>
  <c r="BG360" i="1"/>
  <c r="BL360" i="1" s="1"/>
  <c r="AU357" i="1"/>
  <c r="AT357" i="1"/>
  <c r="AW357" i="1"/>
  <c r="AG359" i="1"/>
  <c r="Z359" i="1"/>
  <c r="AU362" i="1"/>
  <c r="AW362" i="1"/>
  <c r="AT362" i="1"/>
  <c r="AE366" i="1"/>
  <c r="AA366" i="1"/>
  <c r="BS347" i="1"/>
  <c r="DZ347" i="1" s="1"/>
  <c r="BR347" i="1"/>
  <c r="BT347" i="1"/>
  <c r="DL347" i="1"/>
  <c r="AN347" i="1" s="1" a="1"/>
  <c r="AN347" i="1" s="1"/>
  <c r="AP347" i="1" s="1"/>
  <c r="BN347" i="1" s="1"/>
  <c r="AL352" i="1"/>
  <c r="AM352" i="1" a="1"/>
  <c r="AM352" i="1" s="1"/>
  <c r="AY352" i="1"/>
  <c r="BD352" i="1" s="1"/>
  <c r="Z353" i="1"/>
  <c r="AG353" i="1"/>
  <c r="BS361" i="1"/>
  <c r="DZ361" i="1" s="1"/>
  <c r="BR361" i="1"/>
  <c r="DQ333" i="1"/>
  <c r="CC342" i="1"/>
  <c r="DC344" i="1"/>
  <c r="DK344" i="1" s="1"/>
  <c r="BR345" i="1"/>
  <c r="Z346" i="1"/>
  <c r="AG346" i="1"/>
  <c r="CE360" i="1"/>
  <c r="BY360" i="1"/>
  <c r="EE360" i="1" s="1"/>
  <c r="CR360" i="1"/>
  <c r="CU363" i="1"/>
  <c r="P363" i="1"/>
  <c r="V363" i="1"/>
  <c r="AR363" i="1" s="1"/>
  <c r="AS363" i="1" s="1"/>
  <c r="U363" i="1"/>
  <c r="Q363" i="1"/>
  <c r="BG366" i="1"/>
  <c r="BL366" i="1" s="1"/>
  <c r="BF366" i="1"/>
  <c r="BE366" i="1"/>
  <c r="DQ342" i="1"/>
  <c r="DW345" i="1"/>
  <c r="EC345" i="1" s="1"/>
  <c r="DB345" i="1"/>
  <c r="BX345" i="1"/>
  <c r="DU345" i="1"/>
  <c r="DS345" i="1"/>
  <c r="CA345" i="1"/>
  <c r="DR345" i="1"/>
  <c r="V346" i="1"/>
  <c r="AR346" i="1" s="1"/>
  <c r="AS346" i="1" s="1"/>
  <c r="Q346" i="1"/>
  <c r="P346" i="1"/>
  <c r="DC346" i="1"/>
  <c r="DK346" i="1" s="1"/>
  <c r="EK349" i="1"/>
  <c r="AG351" i="1"/>
  <c r="Z351" i="1"/>
  <c r="V352" i="1"/>
  <c r="AR352" i="1" s="1"/>
  <c r="AS352" i="1" s="1"/>
  <c r="U352" i="1"/>
  <c r="P352" i="1"/>
  <c r="CU352" i="1"/>
  <c r="Q352" i="1"/>
  <c r="BS357" i="1"/>
  <c r="DZ357" i="1" s="1"/>
  <c r="BR357" i="1"/>
  <c r="AW356" i="1"/>
  <c r="AU356" i="1"/>
  <c r="AT356" i="1"/>
  <c r="AM374" i="1" a="1"/>
  <c r="AM374" i="1" s="1"/>
  <c r="AL374" i="1"/>
  <c r="AY374" i="1"/>
  <c r="BD374" i="1" s="1"/>
  <c r="AM353" i="1" a="1"/>
  <c r="AM353" i="1" s="1"/>
  <c r="AL353" i="1"/>
  <c r="DC356" i="1"/>
  <c r="DK356" i="1" s="1"/>
  <c r="DW356" i="1"/>
  <c r="EC356" i="1" s="1"/>
  <c r="DB356" i="1"/>
  <c r="BX356" i="1"/>
  <c r="DQ356" i="1"/>
  <c r="DE356" i="1"/>
  <c r="DF356" i="1" s="1"/>
  <c r="DN356" i="1" s="1"/>
  <c r="DS356" i="1"/>
  <c r="BR356" i="1"/>
  <c r="DR357" i="1"/>
  <c r="DQ357" i="1"/>
  <c r="DH357" i="1"/>
  <c r="DI357" i="1" s="1"/>
  <c r="CC357" i="1"/>
  <c r="DW357" i="1"/>
  <c r="EC357" i="1" s="1"/>
  <c r="DU357" i="1"/>
  <c r="DS357" i="1"/>
  <c r="CA357" i="1"/>
  <c r="Z365" i="1"/>
  <c r="AG365" i="1"/>
  <c r="DU349" i="1"/>
  <c r="S349" i="1"/>
  <c r="R349" i="1" s="1" a="1"/>
  <c r="R349" i="1" s="1"/>
  <c r="DC349" i="1"/>
  <c r="DK349" i="1" s="1"/>
  <c r="Q350" i="1"/>
  <c r="CU350" i="1"/>
  <c r="S355" i="1"/>
  <c r="R355" i="1" s="1" a="1"/>
  <c r="R355" i="1" s="1"/>
  <c r="DE355" i="1"/>
  <c r="DF355" i="1" s="1"/>
  <c r="DN355" i="1" s="1"/>
  <c r="DR355" i="1"/>
  <c r="DQ355" i="1"/>
  <c r="DH355" i="1"/>
  <c r="DI355" i="1" s="1"/>
  <c r="CA355" i="1"/>
  <c r="BY357" i="1"/>
  <c r="EE357" i="1" s="1"/>
  <c r="CR357" i="1"/>
  <c r="DO357" i="1" s="1" a="1"/>
  <c r="DO357" i="1" s="1"/>
  <c r="DY357" i="1" s="1"/>
  <c r="CU360" i="1"/>
  <c r="V360" i="1"/>
  <c r="AR360" i="1" s="1"/>
  <c r="AS360" i="1" s="1"/>
  <c r="U360" i="1"/>
  <c r="P360" i="1"/>
  <c r="BG368" i="1"/>
  <c r="BL368" i="1" s="1"/>
  <c r="BF368" i="1"/>
  <c r="BE368" i="1"/>
  <c r="DQ349" i="1"/>
  <c r="BX355" i="1"/>
  <c r="U358" i="1"/>
  <c r="CU358" i="1"/>
  <c r="DQ359" i="1"/>
  <c r="Q360" i="1"/>
  <c r="AM361" i="1" a="1"/>
  <c r="AM361" i="1" s="1"/>
  <c r="AY361" i="1"/>
  <c r="BD361" i="1" s="1"/>
  <c r="AL361" i="1"/>
  <c r="BG364" i="1"/>
  <c r="BL364" i="1" s="1"/>
  <c r="BF364" i="1"/>
  <c r="BE364" i="1"/>
  <c r="DR349" i="1"/>
  <c r="CU351" i="1"/>
  <c r="U351" i="1"/>
  <c r="BS354" i="1"/>
  <c r="DZ354" i="1" s="1"/>
  <c r="BZ355" i="1"/>
  <c r="DX355" i="1" s="1"/>
  <c r="CE357" i="1"/>
  <c r="P358" i="1"/>
  <c r="BG358" i="1"/>
  <c r="BL358" i="1" s="1"/>
  <c r="BF358" i="1"/>
  <c r="BE358" i="1"/>
  <c r="BR359" i="1"/>
  <c r="P362" i="1"/>
  <c r="U362" i="1"/>
  <c r="U364" i="1"/>
  <c r="V364" i="1"/>
  <c r="AR364" i="1" s="1"/>
  <c r="AS364" i="1" s="1"/>
  <c r="Q364" i="1"/>
  <c r="P364" i="1"/>
  <c r="CU364" i="1"/>
  <c r="Q366" i="1"/>
  <c r="V366" i="1"/>
  <c r="AR366" i="1" s="1"/>
  <c r="AS366" i="1" s="1"/>
  <c r="P366" i="1"/>
  <c r="CU366" i="1"/>
  <c r="DS349" i="1"/>
  <c r="DQ353" i="1"/>
  <c r="DH353" i="1"/>
  <c r="DI353" i="1" s="1"/>
  <c r="CA353" i="1"/>
  <c r="DE353" i="1"/>
  <c r="DF353" i="1" s="1"/>
  <c r="DN353" i="1" s="1"/>
  <c r="BZ353" i="1"/>
  <c r="DX353" i="1" s="1"/>
  <c r="DC353" i="1"/>
  <c r="DK353" i="1" s="1"/>
  <c r="DS353" i="1"/>
  <c r="DS355" i="1"/>
  <c r="Q358" i="1"/>
  <c r="DU359" i="1"/>
  <c r="BX353" i="1"/>
  <c r="DQ354" i="1"/>
  <c r="CA354" i="1"/>
  <c r="DU354" i="1"/>
  <c r="S354" i="1"/>
  <c r="R354" i="1" s="1" a="1"/>
  <c r="R354" i="1" s="1"/>
  <c r="CC354" i="1"/>
  <c r="BZ354" i="1"/>
  <c r="DX354" i="1" s="1"/>
  <c r="DH354" i="1"/>
  <c r="DI354" i="1" s="1"/>
  <c r="DS354" i="1"/>
  <c r="DU355" i="1"/>
  <c r="P359" i="1"/>
  <c r="V359" i="1"/>
  <c r="AR359" i="1" s="1"/>
  <c r="AS359" i="1" s="1"/>
  <c r="U359" i="1"/>
  <c r="CU359" i="1"/>
  <c r="BX359" i="1"/>
  <c r="DE362" i="1"/>
  <c r="DF362" i="1" s="1"/>
  <c r="DN362" i="1" s="1"/>
  <c r="BZ362" i="1"/>
  <c r="DX362" i="1" s="1"/>
  <c r="DH362" i="1"/>
  <c r="DI362" i="1" s="1"/>
  <c r="CA362" i="1"/>
  <c r="DB362" i="1"/>
  <c r="DW362" i="1"/>
  <c r="EC362" i="1" s="1"/>
  <c r="DU362" i="1"/>
  <c r="DQ362" i="1"/>
  <c r="DR362" i="1"/>
  <c r="DC362" i="1"/>
  <c r="DK362" i="1" s="1"/>
  <c r="V367" i="1"/>
  <c r="AR367" i="1" s="1"/>
  <c r="AS367" i="1" s="1"/>
  <c r="U367" i="1"/>
  <c r="CU367" i="1"/>
  <c r="P367" i="1"/>
  <c r="Q367" i="1"/>
  <c r="DU372" i="1"/>
  <c r="S372" i="1"/>
  <c r="R372" i="1" s="1" a="1"/>
  <c r="R372" i="1" s="1"/>
  <c r="DS372" i="1"/>
  <c r="DE372" i="1"/>
  <c r="DF372" i="1" s="1"/>
  <c r="DN372" i="1" s="1"/>
  <c r="BX372" i="1"/>
  <c r="DC372" i="1"/>
  <c r="DK372" i="1" s="1"/>
  <c r="DB372" i="1"/>
  <c r="CA372" i="1"/>
  <c r="DW372" i="1"/>
  <c r="EC372" i="1" s="1"/>
  <c r="BZ372" i="1"/>
  <c r="DX372" i="1" s="1"/>
  <c r="DR372" i="1"/>
  <c r="DQ372" i="1"/>
  <c r="DH372" i="1"/>
  <c r="DI372" i="1" s="1"/>
  <c r="DW349" i="1"/>
  <c r="EC349" i="1" s="1"/>
  <c r="CE354" i="1"/>
  <c r="BY354" i="1"/>
  <c r="EE354" i="1" s="1"/>
  <c r="Q355" i="1"/>
  <c r="P355" i="1"/>
  <c r="DW355" i="1"/>
  <c r="EC355" i="1" s="1"/>
  <c r="AE360" i="1"/>
  <c r="AA360" i="1"/>
  <c r="CA361" i="1"/>
  <c r="DE361" i="1"/>
  <c r="DF361" i="1" s="1"/>
  <c r="DN361" i="1" s="1"/>
  <c r="BZ361" i="1"/>
  <c r="DX361" i="1" s="1"/>
  <c r="DW361" i="1"/>
  <c r="EC361" i="1" s="1"/>
  <c r="DB361" i="1"/>
  <c r="BX361" i="1"/>
  <c r="DS361" i="1"/>
  <c r="S361" i="1"/>
  <c r="R361" i="1" s="1" a="1"/>
  <c r="R361" i="1" s="1"/>
  <c r="DR361" i="1"/>
  <c r="DQ361" i="1"/>
  <c r="DC361" i="1"/>
  <c r="DK361" i="1" s="1"/>
  <c r="DU361" i="1"/>
  <c r="EA371" i="1"/>
  <c r="ED371" i="1"/>
  <c r="Z381" i="1"/>
  <c r="AG381" i="1"/>
  <c r="DL358" i="1"/>
  <c r="AN358" i="1" s="1" a="1"/>
  <c r="AN358" i="1" s="1"/>
  <c r="AP358" i="1" s="1"/>
  <c r="BN358" i="1" s="1"/>
  <c r="BT358" i="1"/>
  <c r="DE359" i="1"/>
  <c r="DF359" i="1" s="1"/>
  <c r="DN359" i="1" s="1"/>
  <c r="BZ359" i="1"/>
  <c r="DX359" i="1" s="1"/>
  <c r="DC359" i="1"/>
  <c r="DK359" i="1" s="1"/>
  <c r="DS359" i="1"/>
  <c r="DH359" i="1"/>
  <c r="DI359" i="1" s="1"/>
  <c r="DW359" i="1"/>
  <c r="EC359" i="1" s="1"/>
  <c r="DR359" i="1"/>
  <c r="S359" i="1"/>
  <c r="R359" i="1" s="1" a="1"/>
  <c r="R359" i="1" s="1"/>
  <c r="DH348" i="1"/>
  <c r="DI348" i="1" s="1"/>
  <c r="DQ348" i="1"/>
  <c r="DC348" i="1"/>
  <c r="DK348" i="1" s="1"/>
  <c r="BR349" i="1"/>
  <c r="BR350" i="1"/>
  <c r="V351" i="1"/>
  <c r="AR351" i="1" s="1"/>
  <c r="AS351" i="1" s="1"/>
  <c r="S353" i="1"/>
  <c r="R353" i="1" s="1" a="1"/>
  <c r="R353" i="1" s="1"/>
  <c r="AY353" i="1"/>
  <c r="BD353" i="1" s="1"/>
  <c r="DU353" i="1"/>
  <c r="V355" i="1"/>
  <c r="AR355" i="1" s="1"/>
  <c r="AS355" i="1" s="1"/>
  <c r="BR360" i="1"/>
  <c r="BX362" i="1"/>
  <c r="BY363" i="1"/>
  <c r="EE363" i="1" s="1"/>
  <c r="DE365" i="1"/>
  <c r="DF365" i="1" s="1"/>
  <c r="DN365" i="1" s="1"/>
  <c r="BZ365" i="1"/>
  <c r="DX365" i="1" s="1"/>
  <c r="DC365" i="1"/>
  <c r="DK365" i="1" s="1"/>
  <c r="BX365" i="1"/>
  <c r="DR365" i="1"/>
  <c r="DQ365" i="1"/>
  <c r="DH365" i="1"/>
  <c r="DI365" i="1" s="1"/>
  <c r="DB365" i="1"/>
  <c r="CA365" i="1"/>
  <c r="DW365" i="1"/>
  <c r="EC365" i="1" s="1"/>
  <c r="BX348" i="1"/>
  <c r="DE348" i="1"/>
  <c r="DF348" i="1" s="1"/>
  <c r="DN348" i="1" s="1"/>
  <c r="P350" i="1"/>
  <c r="DW353" i="1"/>
  <c r="EC353" i="1" s="1"/>
  <c r="S356" i="1"/>
  <c r="R356" i="1" s="1" a="1"/>
  <c r="R356" i="1" s="1"/>
  <c r="EI356" i="1"/>
  <c r="BS365" i="1"/>
  <c r="DZ365" i="1" s="1"/>
  <c r="BR365" i="1"/>
  <c r="DB349" i="1"/>
  <c r="BR352" i="1"/>
  <c r="Z357" i="1"/>
  <c r="AG357" i="1"/>
  <c r="DB357" i="1"/>
  <c r="Z362" i="1"/>
  <c r="AG362" i="1"/>
  <c r="BZ348" i="1"/>
  <c r="DX348" i="1" s="1"/>
  <c r="DE349" i="1"/>
  <c r="DF349" i="1" s="1"/>
  <c r="DN349" i="1" s="1"/>
  <c r="CR354" i="1"/>
  <c r="DO354" i="1" s="1" a="1"/>
  <c r="DO354" i="1" s="1"/>
  <c r="DY354" i="1" s="1"/>
  <c r="CU355" i="1"/>
  <c r="DC357" i="1"/>
  <c r="DK357" i="1" s="1"/>
  <c r="AL359" i="1"/>
  <c r="DS360" i="1"/>
  <c r="DR360" i="1"/>
  <c r="DU360" i="1"/>
  <c r="DC360" i="1"/>
  <c r="DK360" i="1" s="1"/>
  <c r="DQ360" i="1"/>
  <c r="CC360" i="1"/>
  <c r="CA360" i="1"/>
  <c r="BZ360" i="1"/>
  <c r="DX360" i="1" s="1"/>
  <c r="Q362" i="1"/>
  <c r="U366" i="1"/>
  <c r="BS367" i="1"/>
  <c r="DZ367" i="1" s="1"/>
  <c r="BR367" i="1"/>
  <c r="Q356" i="1"/>
  <c r="Z363" i="1"/>
  <c r="AG369" i="1"/>
  <c r="Z369" i="1"/>
  <c r="Z374" i="1"/>
  <c r="AG374" i="1"/>
  <c r="U369" i="1"/>
  <c r="Q369" i="1"/>
  <c r="CU369" i="1"/>
  <c r="V369" i="1"/>
  <c r="AR369" i="1" s="1"/>
  <c r="AS369" i="1" s="1"/>
  <c r="AL375" i="1"/>
  <c r="AY375" i="1"/>
  <c r="BD375" i="1" s="1"/>
  <c r="AM375" i="1" a="1"/>
  <c r="AM375" i="1" s="1"/>
  <c r="EK375" i="1"/>
  <c r="EI375" i="1"/>
  <c r="ED376" i="1"/>
  <c r="EA376" i="1"/>
  <c r="AG384" i="1"/>
  <c r="Z384" i="1"/>
  <c r="S358" i="1"/>
  <c r="R358" i="1" s="1" a="1"/>
  <c r="R358" i="1" s="1"/>
  <c r="DU358" i="1"/>
  <c r="BZ358" i="1"/>
  <c r="DX358" i="1" s="1"/>
  <c r="DR363" i="1"/>
  <c r="DE363" i="1"/>
  <c r="DF363" i="1" s="1"/>
  <c r="DN363" i="1" s="1"/>
  <c r="BZ363" i="1"/>
  <c r="DX363" i="1" s="1"/>
  <c r="DC363" i="1"/>
  <c r="DK363" i="1" s="1"/>
  <c r="S363" i="1"/>
  <c r="R363" i="1" s="1" a="1"/>
  <c r="R363" i="1" s="1"/>
  <c r="DB363" i="1"/>
  <c r="DW363" i="1"/>
  <c r="EC363" i="1" s="1"/>
  <c r="DU363" i="1"/>
  <c r="DQ363" i="1"/>
  <c r="DH363" i="1"/>
  <c r="DI363" i="1" s="1"/>
  <c r="AG367" i="1"/>
  <c r="Z367" i="1"/>
  <c r="EB371" i="1"/>
  <c r="DL371" i="1"/>
  <c r="AN371" i="1" s="1" a="1"/>
  <c r="AN371" i="1" s="1"/>
  <c r="AP371" i="1" s="1"/>
  <c r="BN371" i="1" s="1"/>
  <c r="CA358" i="1"/>
  <c r="DH358" i="1"/>
  <c r="DI358" i="1" s="1"/>
  <c r="DS364" i="1"/>
  <c r="DR364" i="1"/>
  <c r="DE364" i="1"/>
  <c r="DF364" i="1" s="1"/>
  <c r="DN364" i="1" s="1"/>
  <c r="DW364" i="1"/>
  <c r="EC364" i="1" s="1"/>
  <c r="BZ364" i="1"/>
  <c r="DX364" i="1" s="1"/>
  <c r="BX364" i="1"/>
  <c r="DB364" i="1"/>
  <c r="DU364" i="1"/>
  <c r="AY369" i="1"/>
  <c r="BD369" i="1" s="1"/>
  <c r="AM369" i="1" a="1"/>
  <c r="AM369" i="1" s="1"/>
  <c r="CC358" i="1"/>
  <c r="AL365" i="1"/>
  <c r="AY365" i="1"/>
  <c r="BD365" i="1" s="1"/>
  <c r="AM366" i="1" a="1"/>
  <c r="AM366" i="1" s="1"/>
  <c r="AO366" i="1" s="1"/>
  <c r="AL366" i="1"/>
  <c r="CU371" i="1"/>
  <c r="U371" i="1"/>
  <c r="Q371" i="1"/>
  <c r="P376" i="1"/>
  <c r="V376" i="1"/>
  <c r="AR376" i="1" s="1"/>
  <c r="AS376" i="1" s="1"/>
  <c r="U376" i="1"/>
  <c r="CU376" i="1"/>
  <c r="Q376" i="1"/>
  <c r="P357" i="1"/>
  <c r="CU374" i="1"/>
  <c r="V374" i="1"/>
  <c r="AR374" i="1" s="1"/>
  <c r="AS374" i="1" s="1"/>
  <c r="U374" i="1"/>
  <c r="P374" i="1"/>
  <c r="Q374" i="1"/>
  <c r="AE375" i="1"/>
  <c r="AA375" i="1"/>
  <c r="AL362" i="1"/>
  <c r="AY362" i="1"/>
  <c r="BD362" i="1" s="1"/>
  <c r="P365" i="1"/>
  <c r="V365" i="1"/>
  <c r="AR365" i="1" s="1"/>
  <c r="AS365" i="1" s="1"/>
  <c r="EI366" i="1"/>
  <c r="EK366" i="1"/>
  <c r="U372" i="1"/>
  <c r="V372" i="1"/>
  <c r="AR372" i="1" s="1"/>
  <c r="AS372" i="1" s="1"/>
  <c r="Q372" i="1"/>
  <c r="P372" i="1"/>
  <c r="CU372" i="1"/>
  <c r="AM362" i="1" a="1"/>
  <c r="AM362" i="1" s="1"/>
  <c r="P373" i="1"/>
  <c r="CU373" i="1"/>
  <c r="U373" i="1"/>
  <c r="V373" i="1"/>
  <c r="AR373" i="1" s="1"/>
  <c r="AS373" i="1" s="1"/>
  <c r="Q373" i="1"/>
  <c r="Z368" i="1"/>
  <c r="AG368" i="1"/>
  <c r="BY368" i="1"/>
  <c r="BE383" i="1"/>
  <c r="BG383" i="1"/>
  <c r="BL383" i="1" s="1"/>
  <c r="BF383" i="1"/>
  <c r="EI368" i="1"/>
  <c r="EK368" i="1"/>
  <c r="AL371" i="1"/>
  <c r="AY371" i="1"/>
  <c r="BD371" i="1" s="1"/>
  <c r="DL375" i="1"/>
  <c r="AN375" i="1" s="1" a="1"/>
  <c r="AN375" i="1" s="1"/>
  <c r="AP375" i="1" s="1"/>
  <c r="BN375" i="1" s="1"/>
  <c r="BT375" i="1"/>
  <c r="AG380" i="1"/>
  <c r="Z380" i="1"/>
  <c r="DL364" i="1"/>
  <c r="AN364" i="1" s="1" a="1"/>
  <c r="AN364" i="1" s="1"/>
  <c r="BT364" i="1"/>
  <c r="EB364" i="1"/>
  <c r="CU365" i="1"/>
  <c r="DL367" i="1"/>
  <c r="AN367" i="1" s="1" a="1"/>
  <c r="AN367" i="1" s="1"/>
  <c r="BT367" i="1"/>
  <c r="EB367" i="1"/>
  <c r="EK371" i="1"/>
  <c r="EI371" i="1"/>
  <c r="BR372" i="1"/>
  <c r="BS372" i="1"/>
  <c r="DZ372" i="1" s="1"/>
  <c r="DW358" i="1"/>
  <c r="EC358" i="1" s="1"/>
  <c r="P371" i="1"/>
  <c r="EB374" i="1"/>
  <c r="BT374" i="1"/>
  <c r="DL374" i="1"/>
  <c r="AN374" i="1" s="1" a="1"/>
  <c r="AN374" i="1" s="1"/>
  <c r="AP374" i="1" s="1"/>
  <c r="BN374" i="1" s="1"/>
  <c r="AW383" i="1"/>
  <c r="AU383" i="1"/>
  <c r="AT383" i="1"/>
  <c r="EF383" i="1" s="1"/>
  <c r="BT366" i="1"/>
  <c r="EB366" i="1"/>
  <c r="AM368" i="1" a="1"/>
  <c r="AM368" i="1" s="1"/>
  <c r="BS369" i="1"/>
  <c r="DZ369" i="1" s="1"/>
  <c r="BR369" i="1"/>
  <c r="AU371" i="1"/>
  <c r="AT371" i="1"/>
  <c r="AW371" i="1"/>
  <c r="AL373" i="1"/>
  <c r="AM373" i="1" a="1"/>
  <c r="AM373" i="1" s="1"/>
  <c r="AY373" i="1"/>
  <c r="BD373" i="1" s="1"/>
  <c r="BS375" i="1"/>
  <c r="DZ375" i="1" s="1"/>
  <c r="BR375" i="1"/>
  <c r="AM390" i="1" a="1"/>
  <c r="AM390" i="1" s="1"/>
  <c r="AL390" i="1"/>
  <c r="AY390" i="1"/>
  <c r="BD390" i="1" s="1"/>
  <c r="DS375" i="1"/>
  <c r="DW375" i="1"/>
  <c r="EC375" i="1" s="1"/>
  <c r="DU375" i="1"/>
  <c r="S375" i="1"/>
  <c r="R375" i="1" s="1" a="1"/>
  <c r="R375" i="1" s="1"/>
  <c r="DH375" i="1"/>
  <c r="DI375" i="1" s="1"/>
  <c r="BX375" i="1"/>
  <c r="DR375" i="1"/>
  <c r="DQ375" i="1"/>
  <c r="CA375" i="1"/>
  <c r="BS383" i="1"/>
  <c r="DZ383" i="1" s="1"/>
  <c r="BR383" i="1"/>
  <c r="Z387" i="1"/>
  <c r="AG387" i="1"/>
  <c r="EK398" i="1"/>
  <c r="EI398" i="1"/>
  <c r="CE378" i="1"/>
  <c r="BY378" i="1"/>
  <c r="EE378" i="1" s="1"/>
  <c r="EB392" i="1"/>
  <c r="DL392" i="1"/>
  <c r="AN392" i="1" s="1" a="1"/>
  <c r="AN392" i="1" s="1"/>
  <c r="CE397" i="1"/>
  <c r="BY397" i="1"/>
  <c r="CR397" i="1" s="1"/>
  <c r="AE379" i="1"/>
  <c r="AA379" i="1"/>
  <c r="CA379" i="1"/>
  <c r="S379" i="1"/>
  <c r="R379" i="1" s="1" a="1"/>
  <c r="R379" i="1" s="1"/>
  <c r="DQ379" i="1"/>
  <c r="DE379" i="1"/>
  <c r="DF379" i="1" s="1"/>
  <c r="DN379" i="1" s="1"/>
  <c r="BX379" i="1"/>
  <c r="DW379" i="1"/>
  <c r="EC379" i="1" s="1"/>
  <c r="DU379" i="1"/>
  <c r="BZ379" i="1"/>
  <c r="DX379" i="1" s="1"/>
  <c r="DB379" i="1"/>
  <c r="EK381" i="1"/>
  <c r="EI381" i="1"/>
  <c r="U383" i="1"/>
  <c r="Z388" i="1"/>
  <c r="AG388" i="1"/>
  <c r="AG390" i="1"/>
  <c r="Z390" i="1"/>
  <c r="BR377" i="1"/>
  <c r="AT380" i="1"/>
  <c r="DS383" i="1"/>
  <c r="DR383" i="1"/>
  <c r="DQ383" i="1"/>
  <c r="DU383" i="1"/>
  <c r="DC383" i="1"/>
  <c r="DK383" i="1" s="1"/>
  <c r="BZ383" i="1"/>
  <c r="DX383" i="1" s="1"/>
  <c r="BX383" i="1"/>
  <c r="DH383" i="1"/>
  <c r="DI383" i="1" s="1"/>
  <c r="S383" i="1"/>
  <c r="R383" i="1" s="1" a="1"/>
  <c r="R383" i="1" s="1"/>
  <c r="DE383" i="1"/>
  <c r="DF383" i="1" s="1"/>
  <c r="DN383" i="1" s="1"/>
  <c r="DS366" i="1"/>
  <c r="CA366" i="1"/>
  <c r="DR366" i="1"/>
  <c r="DH366" i="1"/>
  <c r="DI366" i="1" s="1"/>
  <c r="BG367" i="1"/>
  <c r="BL367" i="1" s="1"/>
  <c r="BF367" i="1"/>
  <c r="S369" i="1"/>
  <c r="R369" i="1" s="1" a="1"/>
  <c r="R369" i="1" s="1"/>
  <c r="DH369" i="1"/>
  <c r="DI369" i="1" s="1"/>
  <c r="DB369" i="1"/>
  <c r="DQ369" i="1"/>
  <c r="CA369" i="1"/>
  <c r="BZ369" i="1"/>
  <c r="DX369" i="1" s="1"/>
  <c r="BX369" i="1"/>
  <c r="DW369" i="1"/>
  <c r="EC369" i="1" s="1"/>
  <c r="Q377" i="1"/>
  <c r="V377" i="1"/>
  <c r="AR377" i="1" s="1"/>
  <c r="AS377" i="1" s="1"/>
  <c r="DH380" i="1"/>
  <c r="DI380" i="1" s="1"/>
  <c r="DC380" i="1"/>
  <c r="DK380" i="1" s="1"/>
  <c r="BZ380" i="1"/>
  <c r="DX380" i="1" s="1"/>
  <c r="DB380" i="1"/>
  <c r="DS380" i="1"/>
  <c r="DR380" i="1"/>
  <c r="BX380" i="1"/>
  <c r="S380" i="1"/>
  <c r="R380" i="1" s="1" a="1"/>
  <c r="R380" i="1" s="1"/>
  <c r="DU380" i="1"/>
  <c r="DQ380" i="1"/>
  <c r="AW380" i="1"/>
  <c r="DE380" i="1"/>
  <c r="DF380" i="1" s="1"/>
  <c r="DN380" i="1" s="1"/>
  <c r="AE383" i="1"/>
  <c r="AA383" i="1"/>
  <c r="CA383" i="1"/>
  <c r="BG386" i="1"/>
  <c r="BL386" i="1" s="1"/>
  <c r="BE386" i="1"/>
  <c r="BF386" i="1"/>
  <c r="AG391" i="1"/>
  <c r="Z391" i="1"/>
  <c r="CR366" i="1"/>
  <c r="BF370" i="1"/>
  <c r="AM372" i="1" a="1"/>
  <c r="AM372" i="1" s="1"/>
  <c r="AY372" i="1"/>
  <c r="BD372" i="1" s="1"/>
  <c r="DS377" i="1"/>
  <c r="DH377" i="1"/>
  <c r="DI377" i="1" s="1"/>
  <c r="CA377" i="1"/>
  <c r="DW377" i="1"/>
  <c r="EC377" i="1" s="1"/>
  <c r="DB377" i="1"/>
  <c r="BX377" i="1"/>
  <c r="DE377" i="1"/>
  <c r="DF377" i="1" s="1"/>
  <c r="DN377" i="1" s="1"/>
  <c r="DR377" i="1"/>
  <c r="DQ377" i="1"/>
  <c r="DC377" i="1"/>
  <c r="DK377" i="1" s="1"/>
  <c r="DU377" i="1"/>
  <c r="BZ377" i="1"/>
  <c r="DX377" i="1" s="1"/>
  <c r="AY378" i="1"/>
  <c r="BD378" i="1" s="1"/>
  <c r="AM379" i="1" a="1"/>
  <c r="AM379" i="1" s="1"/>
  <c r="AY379" i="1"/>
  <c r="BD379" i="1" s="1"/>
  <c r="BS380" i="1"/>
  <c r="DZ380" i="1" s="1"/>
  <c r="BR380" i="1"/>
  <c r="AY385" i="1"/>
  <c r="BD385" i="1" s="1"/>
  <c r="AM385" i="1" a="1"/>
  <c r="AM385" i="1" s="1"/>
  <c r="AL385" i="1"/>
  <c r="Z389" i="1"/>
  <c r="AG389" i="1"/>
  <c r="U391" i="1"/>
  <c r="CU391" i="1"/>
  <c r="V391" i="1"/>
  <c r="AR391" i="1" s="1"/>
  <c r="AS391" i="1" s="1"/>
  <c r="P391" i="1"/>
  <c r="Q391" i="1"/>
  <c r="Q393" i="1"/>
  <c r="V393" i="1"/>
  <c r="AR393" i="1" s="1"/>
  <c r="AS393" i="1" s="1"/>
  <c r="U393" i="1"/>
  <c r="CU393" i="1"/>
  <c r="S366" i="1"/>
  <c r="R366" i="1" s="1" a="1"/>
  <c r="R366" i="1" s="1"/>
  <c r="BY366" i="1"/>
  <c r="EE366" i="1" s="1"/>
  <c r="S370" i="1"/>
  <c r="R370" i="1" s="1" a="1"/>
  <c r="R370" i="1" s="1"/>
  <c r="BG370" i="1"/>
  <c r="BL370" i="1" s="1"/>
  <c r="AL372" i="1"/>
  <c r="Z373" i="1"/>
  <c r="BS373" i="1"/>
  <c r="DZ373" i="1" s="1"/>
  <c r="S377" i="1"/>
  <c r="R377" i="1" s="1" a="1"/>
  <c r="R377" i="1" s="1"/>
  <c r="AL378" i="1"/>
  <c r="AL379" i="1"/>
  <c r="AW388" i="1"/>
  <c r="AU388" i="1"/>
  <c r="AT388" i="1"/>
  <c r="Z397" i="1"/>
  <c r="V378" i="1"/>
  <c r="AR378" i="1" s="1"/>
  <c r="AS378" i="1" s="1"/>
  <c r="U378" i="1"/>
  <c r="P378" i="1"/>
  <c r="DW382" i="1"/>
  <c r="EC382" i="1" s="1"/>
  <c r="DB382" i="1"/>
  <c r="BX382" i="1"/>
  <c r="DS382" i="1"/>
  <c r="DE382" i="1"/>
  <c r="DF382" i="1" s="1"/>
  <c r="DN382" i="1" s="1"/>
  <c r="DU382" i="1"/>
  <c r="S382" i="1"/>
  <c r="R382" i="1" s="1" a="1"/>
  <c r="R382" i="1" s="1"/>
  <c r="CA382" i="1"/>
  <c r="DH382" i="1"/>
  <c r="DI382" i="1" s="1"/>
  <c r="DC382" i="1"/>
  <c r="DK382" i="1" s="1"/>
  <c r="DR382" i="1"/>
  <c r="BZ382" i="1"/>
  <c r="DX382" i="1" s="1"/>
  <c r="DS393" i="1"/>
  <c r="DH393" i="1"/>
  <c r="DI393" i="1" s="1"/>
  <c r="CA393" i="1"/>
  <c r="DW393" i="1"/>
  <c r="EC393" i="1" s="1"/>
  <c r="DB393" i="1"/>
  <c r="BX393" i="1"/>
  <c r="BZ393" i="1"/>
  <c r="DX393" i="1" s="1"/>
  <c r="DE393" i="1"/>
  <c r="DF393" i="1" s="1"/>
  <c r="DN393" i="1" s="1"/>
  <c r="DR393" i="1"/>
  <c r="DQ393" i="1"/>
  <c r="DU393" i="1"/>
  <c r="S393" i="1"/>
  <c r="R393" i="1" s="1" a="1"/>
  <c r="R393" i="1" s="1"/>
  <c r="DC393" i="1"/>
  <c r="DK393" i="1" s="1"/>
  <c r="CC366" i="1"/>
  <c r="AW370" i="1"/>
  <c r="AU370" i="1"/>
  <c r="AT370" i="1"/>
  <c r="EF370" i="1" s="1"/>
  <c r="BS374" i="1"/>
  <c r="DZ374" i="1" s="1"/>
  <c r="BR374" i="1"/>
  <c r="DT376" i="1"/>
  <c r="AG377" i="1"/>
  <c r="Z377" i="1"/>
  <c r="CR378" i="1"/>
  <c r="DO378" i="1" s="1" a="1"/>
  <c r="DO378" i="1" s="1"/>
  <c r="DY378" i="1" s="1"/>
  <c r="AY380" i="1"/>
  <c r="BD380" i="1" s="1"/>
  <c r="AM380" i="1" a="1"/>
  <c r="AM380" i="1" s="1"/>
  <c r="AL380" i="1"/>
  <c r="AY391" i="1"/>
  <c r="BD391" i="1" s="1"/>
  <c r="AM391" i="1" a="1"/>
  <c r="AM391" i="1" s="1"/>
  <c r="AL391" i="1"/>
  <c r="BS393" i="1"/>
  <c r="DZ393" i="1" s="1"/>
  <c r="BR393" i="1"/>
  <c r="CE366" i="1"/>
  <c r="DW367" i="1"/>
  <c r="EC367" i="1" s="1"/>
  <c r="DB367" i="1"/>
  <c r="BX367" i="1"/>
  <c r="DU367" i="1"/>
  <c r="DE367" i="1"/>
  <c r="DF367" i="1" s="1"/>
  <c r="DN367" i="1" s="1"/>
  <c r="DQ367" i="1"/>
  <c r="BZ367" i="1"/>
  <c r="DX367" i="1" s="1"/>
  <c r="CA368" i="1"/>
  <c r="DQ368" i="1"/>
  <c r="DC368" i="1"/>
  <c r="DK368" i="1" s="1"/>
  <c r="DB368" i="1"/>
  <c r="DS368" i="1"/>
  <c r="DR368" i="1"/>
  <c r="S368" i="1"/>
  <c r="R368" i="1" s="1" a="1"/>
  <c r="R368" i="1" s="1"/>
  <c r="CC378" i="1"/>
  <c r="CU378" i="1"/>
  <c r="DC379" i="1"/>
  <c r="DK379" i="1" s="1"/>
  <c r="DB383" i="1"/>
  <c r="AL388" i="1"/>
  <c r="AY388" i="1"/>
  <c r="BD388" i="1" s="1"/>
  <c r="AM388" i="1" a="1"/>
  <c r="AM388" i="1" s="1"/>
  <c r="AY395" i="1"/>
  <c r="BD395" i="1" s="1"/>
  <c r="AL395" i="1"/>
  <c r="AM395" i="1" a="1"/>
  <c r="AM395" i="1" s="1"/>
  <c r="DH379" i="1"/>
  <c r="DI379" i="1" s="1"/>
  <c r="BS382" i="1"/>
  <c r="DZ382" i="1" s="1"/>
  <c r="BR382" i="1"/>
  <c r="CU383" i="1"/>
  <c r="Q383" i="1"/>
  <c r="P383" i="1"/>
  <c r="BY406" i="1"/>
  <c r="CR406" i="1" s="1"/>
  <c r="EB376" i="1"/>
  <c r="DL376" i="1"/>
  <c r="AN376" i="1" s="1" a="1"/>
  <c r="AN376" i="1" s="1"/>
  <c r="AP376" i="1" s="1"/>
  <c r="BN376" i="1" s="1"/>
  <c r="AL381" i="1"/>
  <c r="AM381" i="1" a="1"/>
  <c r="AM381" i="1" s="1"/>
  <c r="AY381" i="1"/>
  <c r="BD381" i="1" s="1"/>
  <c r="AY382" i="1"/>
  <c r="BD382" i="1" s="1"/>
  <c r="AM382" i="1" a="1"/>
  <c r="AM382" i="1" s="1"/>
  <c r="AL382" i="1"/>
  <c r="CU385" i="1"/>
  <c r="V385" i="1"/>
  <c r="AR385" i="1" s="1"/>
  <c r="AS385" i="1" s="1"/>
  <c r="U385" i="1"/>
  <c r="P385" i="1"/>
  <c r="Q385" i="1"/>
  <c r="BT392" i="1"/>
  <c r="DC370" i="1"/>
  <c r="DK370" i="1" s="1"/>
  <c r="DW370" i="1"/>
  <c r="EC370" i="1" s="1"/>
  <c r="DB370" i="1"/>
  <c r="BX370" i="1"/>
  <c r="DU370" i="1"/>
  <c r="CA370" i="1"/>
  <c r="BZ370" i="1"/>
  <c r="DX370" i="1" s="1"/>
  <c r="DH370" i="1"/>
  <c r="DI370" i="1" s="1"/>
  <c r="DS370" i="1"/>
  <c r="AG376" i="1"/>
  <c r="Z376" i="1"/>
  <c r="BG377" i="1"/>
  <c r="BL377" i="1" s="1"/>
  <c r="BF377" i="1"/>
  <c r="BE377" i="1"/>
  <c r="DR379" i="1"/>
  <c r="DW366" i="1"/>
  <c r="EC366" i="1" s="1"/>
  <c r="AE371" i="1"/>
  <c r="DE373" i="1"/>
  <c r="DF373" i="1" s="1"/>
  <c r="DN373" i="1" s="1"/>
  <c r="BZ373" i="1"/>
  <c r="DX373" i="1" s="1"/>
  <c r="DC373" i="1"/>
  <c r="DK373" i="1" s="1"/>
  <c r="DW373" i="1"/>
  <c r="EC373" i="1" s="1"/>
  <c r="DB373" i="1"/>
  <c r="BX373" i="1"/>
  <c r="DU373" i="1"/>
  <c r="CA373" i="1"/>
  <c r="S373" i="1"/>
  <c r="R373" i="1" s="1" a="1"/>
  <c r="R373" i="1" s="1"/>
  <c r="DH373" i="1"/>
  <c r="DI373" i="1" s="1"/>
  <c r="DS379" i="1"/>
  <c r="DU381" i="1"/>
  <c r="DS381" i="1"/>
  <c r="DW381" i="1"/>
  <c r="EC381" i="1" s="1"/>
  <c r="DE381" i="1"/>
  <c r="DF381" i="1" s="1"/>
  <c r="DN381" i="1" s="1"/>
  <c r="DC381" i="1"/>
  <c r="DK381" i="1" s="1"/>
  <c r="DB381" i="1"/>
  <c r="DR381" i="1"/>
  <c r="BX381" i="1"/>
  <c r="DQ381" i="1"/>
  <c r="CA381" i="1"/>
  <c r="P393" i="1"/>
  <c r="DC369" i="1"/>
  <c r="DK369" i="1" s="1"/>
  <c r="AG371" i="1"/>
  <c r="U375" i="1"/>
  <c r="V375" i="1"/>
  <c r="AR375" i="1" s="1"/>
  <c r="AS375" i="1" s="1"/>
  <c r="CU375" i="1"/>
  <c r="AL376" i="1"/>
  <c r="AY376" i="1"/>
  <c r="BD376" i="1" s="1"/>
  <c r="AM376" i="1" a="1"/>
  <c r="AM376" i="1" s="1"/>
  <c r="DH381" i="1"/>
  <c r="DI381" i="1" s="1"/>
  <c r="Z382" i="1"/>
  <c r="AG382" i="1"/>
  <c r="DS391" i="1"/>
  <c r="CA391" i="1"/>
  <c r="BZ391" i="1"/>
  <c r="DX391" i="1" s="1"/>
  <c r="S391" i="1"/>
  <c r="R391" i="1" s="1" a="1"/>
  <c r="R391" i="1" s="1"/>
  <c r="DH391" i="1"/>
  <c r="DI391" i="1" s="1"/>
  <c r="DC391" i="1"/>
  <c r="DK391" i="1" s="1"/>
  <c r="DE391" i="1"/>
  <c r="DF391" i="1" s="1"/>
  <c r="DN391" i="1" s="1"/>
  <c r="DW391" i="1"/>
  <c r="EC391" i="1" s="1"/>
  <c r="DU391" i="1"/>
  <c r="BX391" i="1"/>
  <c r="DQ391" i="1"/>
  <c r="DB391" i="1"/>
  <c r="Q378" i="1"/>
  <c r="AT387" i="1"/>
  <c r="AW387" i="1"/>
  <c r="AU387" i="1"/>
  <c r="BT394" i="1"/>
  <c r="DL394" i="1"/>
  <c r="AN394" i="1" s="1" a="1"/>
  <c r="AN394" i="1" s="1"/>
  <c r="AP394" i="1" s="1"/>
  <c r="BN394" i="1" s="1"/>
  <c r="BS371" i="1"/>
  <c r="DZ371" i="1" s="1"/>
  <c r="BR371" i="1"/>
  <c r="DT371" i="1" s="1"/>
  <c r="DB371" i="1"/>
  <c r="BS381" i="1"/>
  <c r="DZ381" i="1" s="1"/>
  <c r="BR381" i="1"/>
  <c r="BR384" i="1"/>
  <c r="BS384" i="1"/>
  <c r="DZ384" i="1" s="1"/>
  <c r="AM386" i="1" a="1"/>
  <c r="AM386" i="1" s="1"/>
  <c r="AG393" i="1"/>
  <c r="Z393" i="1"/>
  <c r="V368" i="1"/>
  <c r="AR368" i="1" s="1"/>
  <c r="AS368" i="1" s="1"/>
  <c r="DS374" i="1"/>
  <c r="DR374" i="1"/>
  <c r="DQ374" i="1"/>
  <c r="DE376" i="1"/>
  <c r="DF376" i="1" s="1"/>
  <c r="DN376" i="1" s="1"/>
  <c r="BZ376" i="1"/>
  <c r="DX376" i="1" s="1"/>
  <c r="DB376" i="1"/>
  <c r="DR376" i="1"/>
  <c r="DQ376" i="1"/>
  <c r="DH376" i="1"/>
  <c r="DI376" i="1" s="1"/>
  <c r="Q379" i="1"/>
  <c r="P379" i="1"/>
  <c r="U379" i="1"/>
  <c r="CU379" i="1"/>
  <c r="AG385" i="1"/>
  <c r="Z385" i="1"/>
  <c r="EK388" i="1"/>
  <c r="EI388" i="1"/>
  <c r="AL399" i="1"/>
  <c r="AY399" i="1"/>
  <c r="BD399" i="1" s="1"/>
  <c r="AM399" i="1" a="1"/>
  <c r="AM399" i="1" s="1"/>
  <c r="AY406" i="1"/>
  <c r="BD406" i="1" s="1"/>
  <c r="AL406" i="1"/>
  <c r="AM406" i="1" a="1"/>
  <c r="AM406" i="1" s="1"/>
  <c r="DH371" i="1"/>
  <c r="DI371" i="1" s="1"/>
  <c r="DR371" i="1"/>
  <c r="DQ371" i="1"/>
  <c r="BX374" i="1"/>
  <c r="DH374" i="1"/>
  <c r="DI374" i="1" s="1"/>
  <c r="BX376" i="1"/>
  <c r="AL392" i="1"/>
  <c r="AY392" i="1"/>
  <c r="BD392" i="1" s="1"/>
  <c r="AM392" i="1" a="1"/>
  <c r="AM392" i="1" s="1"/>
  <c r="AO392" i="1" s="1"/>
  <c r="DC396" i="1"/>
  <c r="DK396" i="1" s="1"/>
  <c r="DS396" i="1"/>
  <c r="DH396" i="1"/>
  <c r="DI396" i="1" s="1"/>
  <c r="DR396" i="1"/>
  <c r="DQ396" i="1"/>
  <c r="CA396" i="1"/>
  <c r="BZ396" i="1"/>
  <c r="DX396" i="1" s="1"/>
  <c r="DW396" i="1"/>
  <c r="EC396" i="1" s="1"/>
  <c r="DU396" i="1"/>
  <c r="DE396" i="1"/>
  <c r="DF396" i="1" s="1"/>
  <c r="DN396" i="1" s="1"/>
  <c r="BX396" i="1"/>
  <c r="DB396" i="1"/>
  <c r="DW403" i="1"/>
  <c r="EC403" i="1" s="1"/>
  <c r="DB403" i="1"/>
  <c r="BX403" i="1"/>
  <c r="DS403" i="1"/>
  <c r="DR403" i="1"/>
  <c r="DQ403" i="1"/>
  <c r="S403" i="1"/>
  <c r="R403" i="1" s="1" a="1"/>
  <c r="R403" i="1" s="1"/>
  <c r="DH403" i="1"/>
  <c r="DI403" i="1" s="1"/>
  <c r="CA403" i="1"/>
  <c r="DC403" i="1"/>
  <c r="DK403" i="1" s="1"/>
  <c r="BZ403" i="1"/>
  <c r="DX403" i="1" s="1"/>
  <c r="DU403" i="1"/>
  <c r="DE403" i="1"/>
  <c r="DF403" i="1" s="1"/>
  <c r="DN403" i="1" s="1"/>
  <c r="S371" i="1"/>
  <c r="R371" i="1" s="1" a="1"/>
  <c r="R371" i="1" s="1"/>
  <c r="BX371" i="1"/>
  <c r="CA376" i="1"/>
  <c r="DS376" i="1"/>
  <c r="U382" i="1"/>
  <c r="V382" i="1"/>
  <c r="AR382" i="1" s="1"/>
  <c r="AS382" i="1" s="1"/>
  <c r="BZ374" i="1"/>
  <c r="DX374" i="1" s="1"/>
  <c r="V379" i="1"/>
  <c r="AR379" i="1" s="1"/>
  <c r="AS379" i="1" s="1"/>
  <c r="CU381" i="1"/>
  <c r="V381" i="1"/>
  <c r="AR381" i="1" s="1"/>
  <c r="AS381" i="1" s="1"/>
  <c r="U381" i="1"/>
  <c r="Q381" i="1"/>
  <c r="DL399" i="1"/>
  <c r="AN399" i="1" s="1" a="1"/>
  <c r="AN399" i="1" s="1"/>
  <c r="AP399" i="1" s="1"/>
  <c r="BN399" i="1" s="1"/>
  <c r="EB399" i="1"/>
  <c r="BT399" i="1"/>
  <c r="DT399" i="1" s="1"/>
  <c r="EK385" i="1"/>
  <c r="EI385" i="1"/>
  <c r="AM389" i="1" a="1"/>
  <c r="AM389" i="1" s="1"/>
  <c r="AY389" i="1"/>
  <c r="BD389" i="1" s="1"/>
  <c r="AL389" i="1"/>
  <c r="DR407" i="1"/>
  <c r="S407" i="1"/>
  <c r="R407" i="1" s="1" a="1"/>
  <c r="R407" i="1" s="1"/>
  <c r="DH407" i="1"/>
  <c r="DI407" i="1" s="1"/>
  <c r="CA407" i="1"/>
  <c r="DE407" i="1"/>
  <c r="DF407" i="1" s="1"/>
  <c r="DN407" i="1" s="1"/>
  <c r="BZ407" i="1"/>
  <c r="DX407" i="1" s="1"/>
  <c r="DC407" i="1"/>
  <c r="DK407" i="1" s="1"/>
  <c r="DW407" i="1"/>
  <c r="EC407" i="1" s="1"/>
  <c r="DB407" i="1"/>
  <c r="BX407" i="1"/>
  <c r="DU407" i="1"/>
  <c r="DS407" i="1"/>
  <c r="DQ407" i="1"/>
  <c r="AG405" i="1"/>
  <c r="Z405" i="1"/>
  <c r="DW371" i="1"/>
  <c r="EC371" i="1" s="1"/>
  <c r="BR378" i="1"/>
  <c r="BS378" i="1"/>
  <c r="DZ378" i="1" s="1"/>
  <c r="DW386" i="1"/>
  <c r="EC386" i="1" s="1"/>
  <c r="DB386" i="1"/>
  <c r="BX386" i="1"/>
  <c r="S386" i="1"/>
  <c r="R386" i="1" s="1" a="1"/>
  <c r="R386" i="1" s="1"/>
  <c r="CA386" i="1"/>
  <c r="DS386" i="1"/>
  <c r="DE386" i="1"/>
  <c r="DF386" i="1" s="1"/>
  <c r="DN386" i="1" s="1"/>
  <c r="DC386" i="1"/>
  <c r="DK386" i="1" s="1"/>
  <c r="DR386" i="1"/>
  <c r="DQ386" i="1"/>
  <c r="BZ386" i="1"/>
  <c r="DX386" i="1" s="1"/>
  <c r="DH386" i="1"/>
  <c r="DI386" i="1" s="1"/>
  <c r="DC389" i="1"/>
  <c r="DK389" i="1" s="1"/>
  <c r="DH389" i="1"/>
  <c r="DI389" i="1" s="1"/>
  <c r="DU389" i="1"/>
  <c r="BZ389" i="1"/>
  <c r="DX389" i="1" s="1"/>
  <c r="BX389" i="1"/>
  <c r="DE389" i="1"/>
  <c r="DF389" i="1" s="1"/>
  <c r="DN389" i="1" s="1"/>
  <c r="S389" i="1"/>
  <c r="R389" i="1" s="1" a="1"/>
  <c r="R389" i="1" s="1"/>
  <c r="DB389" i="1"/>
  <c r="DS389" i="1"/>
  <c r="CA389" i="1"/>
  <c r="CU390" i="1"/>
  <c r="Q390" i="1"/>
  <c r="P390" i="1"/>
  <c r="V390" i="1"/>
  <c r="AR390" i="1" s="1"/>
  <c r="AS390" i="1" s="1"/>
  <c r="U390" i="1"/>
  <c r="CE392" i="1"/>
  <c r="BY392" i="1"/>
  <c r="EE392" i="1" s="1"/>
  <c r="AW395" i="1"/>
  <c r="AU395" i="1"/>
  <c r="AT395" i="1"/>
  <c r="BT395" i="1"/>
  <c r="DT395" i="1" s="1"/>
  <c r="EB395" i="1"/>
  <c r="DL395" i="1"/>
  <c r="AN395" i="1" s="1" a="1"/>
  <c r="AN395" i="1" s="1"/>
  <c r="AP395" i="1" s="1"/>
  <c r="BN395" i="1" s="1"/>
  <c r="P368" i="1"/>
  <c r="Q382" i="1"/>
  <c r="V384" i="1"/>
  <c r="AR384" i="1" s="1"/>
  <c r="AS384" i="1" s="1"/>
  <c r="CU384" i="1"/>
  <c r="U384" i="1"/>
  <c r="P384" i="1"/>
  <c r="AL384" i="1"/>
  <c r="AY384" i="1"/>
  <c r="BD384" i="1" s="1"/>
  <c r="AM384" i="1" a="1"/>
  <c r="AM384" i="1" s="1"/>
  <c r="DU386" i="1"/>
  <c r="BS389" i="1"/>
  <c r="DZ389" i="1" s="1"/>
  <c r="BR389" i="1"/>
  <c r="AM397" i="1" a="1"/>
  <c r="AM397" i="1" s="1"/>
  <c r="AL397" i="1"/>
  <c r="AY397" i="1"/>
  <c r="BD397" i="1" s="1"/>
  <c r="DL398" i="1"/>
  <c r="AN398" i="1" s="1" a="1"/>
  <c r="AN398" i="1" s="1"/>
  <c r="BT398" i="1"/>
  <c r="EB398" i="1"/>
  <c r="AL401" i="1"/>
  <c r="AY401" i="1"/>
  <c r="BD401" i="1" s="1"/>
  <c r="BS396" i="1"/>
  <c r="DZ396" i="1" s="1"/>
  <c r="BR396" i="1"/>
  <c r="U398" i="1"/>
  <c r="Q398" i="1"/>
  <c r="V398" i="1"/>
  <c r="AR398" i="1" s="1"/>
  <c r="AS398" i="1" s="1"/>
  <c r="BR401" i="1"/>
  <c r="BS401" i="1"/>
  <c r="DZ401" i="1" s="1"/>
  <c r="AG406" i="1"/>
  <c r="Z406" i="1"/>
  <c r="AM410" i="1" a="1"/>
  <c r="AM410" i="1" s="1"/>
  <c r="AL410" i="1"/>
  <c r="AY410" i="1"/>
  <c r="BD410" i="1" s="1"/>
  <c r="S388" i="1"/>
  <c r="R388" i="1" s="1" a="1"/>
  <c r="R388" i="1" s="1"/>
  <c r="DS388" i="1"/>
  <c r="DR388" i="1"/>
  <c r="DU388" i="1"/>
  <c r="DE388" i="1"/>
  <c r="DF388" i="1" s="1"/>
  <c r="DN388" i="1" s="1"/>
  <c r="BX388" i="1"/>
  <c r="DC388" i="1"/>
  <c r="DK388" i="1" s="1"/>
  <c r="DW388" i="1"/>
  <c r="EC388" i="1" s="1"/>
  <c r="AM400" i="1" a="1"/>
  <c r="AM400" i="1" s="1"/>
  <c r="AL400" i="1"/>
  <c r="AY400" i="1"/>
  <c r="BD400" i="1" s="1"/>
  <c r="DH401" i="1"/>
  <c r="DI401" i="1" s="1"/>
  <c r="DE401" i="1"/>
  <c r="DF401" i="1" s="1"/>
  <c r="DN401" i="1" s="1"/>
  <c r="BZ401" i="1"/>
  <c r="DX401" i="1" s="1"/>
  <c r="DC401" i="1"/>
  <c r="DK401" i="1" s="1"/>
  <c r="DW401" i="1"/>
  <c r="EC401" i="1" s="1"/>
  <c r="DB401" i="1"/>
  <c r="BX401" i="1"/>
  <c r="DU401" i="1"/>
  <c r="DS401" i="1"/>
  <c r="DQ401" i="1"/>
  <c r="CA401" i="1"/>
  <c r="DR401" i="1"/>
  <c r="AG408" i="1"/>
  <c r="Z408" i="1"/>
  <c r="P392" i="1"/>
  <c r="V392" i="1"/>
  <c r="AR392" i="1" s="1"/>
  <c r="AS392" i="1" s="1"/>
  <c r="CU392" i="1"/>
  <c r="U392" i="1"/>
  <c r="Q392" i="1"/>
  <c r="AM393" i="1" a="1"/>
  <c r="AM393" i="1" s="1"/>
  <c r="AY393" i="1"/>
  <c r="BD393" i="1" s="1"/>
  <c r="EK394" i="1"/>
  <c r="AY396" i="1"/>
  <c r="BD396" i="1" s="1"/>
  <c r="AG399" i="1"/>
  <c r="Z399" i="1"/>
  <c r="DU378" i="1"/>
  <c r="DQ378" i="1"/>
  <c r="U386" i="1"/>
  <c r="Q386" i="1"/>
  <c r="V386" i="1"/>
  <c r="AR386" i="1" s="1"/>
  <c r="AS386" i="1" s="1"/>
  <c r="CU386" i="1"/>
  <c r="AY394" i="1"/>
  <c r="BD394" i="1" s="1"/>
  <c r="AL394" i="1"/>
  <c r="AE398" i="1"/>
  <c r="AA398" i="1"/>
  <c r="AM394" i="1" a="1"/>
  <c r="AM394" i="1" s="1"/>
  <c r="CU398" i="1"/>
  <c r="V394" i="1"/>
  <c r="AR394" i="1" s="1"/>
  <c r="AS394" i="1" s="1"/>
  <c r="Q394" i="1"/>
  <c r="AM404" i="1" a="1"/>
  <c r="AM404" i="1" s="1"/>
  <c r="AL404" i="1"/>
  <c r="AY404" i="1"/>
  <c r="BD404" i="1" s="1"/>
  <c r="DC378" i="1"/>
  <c r="DK378" i="1" s="1"/>
  <c r="DE392" i="1"/>
  <c r="DF392" i="1" s="1"/>
  <c r="DN392" i="1" s="1"/>
  <c r="BZ392" i="1"/>
  <c r="DX392" i="1" s="1"/>
  <c r="CC392" i="1"/>
  <c r="CA392" i="1"/>
  <c r="DH392" i="1"/>
  <c r="DI392" i="1" s="1"/>
  <c r="DB392" i="1"/>
  <c r="DS392" i="1"/>
  <c r="S392" i="1"/>
  <c r="R392" i="1" s="1" a="1"/>
  <c r="R392" i="1" s="1"/>
  <c r="DW392" i="1"/>
  <c r="EC392" i="1" s="1"/>
  <c r="P394" i="1"/>
  <c r="V396" i="1"/>
  <c r="AR396" i="1" s="1"/>
  <c r="AS396" i="1" s="1"/>
  <c r="U396" i="1"/>
  <c r="Q396" i="1"/>
  <c r="P396" i="1"/>
  <c r="CU396" i="1"/>
  <c r="CU400" i="1"/>
  <c r="U400" i="1"/>
  <c r="Q400" i="1"/>
  <c r="P400" i="1"/>
  <c r="V400" i="1"/>
  <c r="AR400" i="1" s="1"/>
  <c r="AS400" i="1" s="1"/>
  <c r="CU406" i="1"/>
  <c r="V406" i="1"/>
  <c r="AR406" i="1" s="1"/>
  <c r="AS406" i="1" s="1"/>
  <c r="U406" i="1"/>
  <c r="P406" i="1"/>
  <c r="Q406" i="1"/>
  <c r="CU403" i="1"/>
  <c r="V403" i="1"/>
  <c r="AR403" i="1" s="1"/>
  <c r="AS403" i="1" s="1"/>
  <c r="U403" i="1"/>
  <c r="Q403" i="1"/>
  <c r="P403" i="1"/>
  <c r="BS408" i="1"/>
  <c r="DZ408" i="1" s="1"/>
  <c r="BR408" i="1"/>
  <c r="DC384" i="1"/>
  <c r="DK384" i="1" s="1"/>
  <c r="DU384" i="1"/>
  <c r="DS384" i="1"/>
  <c r="S384" i="1"/>
  <c r="R384" i="1" s="1" a="1"/>
  <c r="R384" i="1" s="1"/>
  <c r="DR385" i="1"/>
  <c r="DE385" i="1"/>
  <c r="DF385" i="1" s="1"/>
  <c r="DN385" i="1" s="1"/>
  <c r="BX385" i="1"/>
  <c r="DC385" i="1"/>
  <c r="DK385" i="1" s="1"/>
  <c r="BS385" i="1"/>
  <c r="DZ385" i="1" s="1"/>
  <c r="BR385" i="1"/>
  <c r="AL387" i="1"/>
  <c r="AY387" i="1"/>
  <c r="BD387" i="1" s="1"/>
  <c r="V389" i="1"/>
  <c r="AR389" i="1" s="1"/>
  <c r="AS389" i="1" s="1"/>
  <c r="U389" i="1"/>
  <c r="P389" i="1"/>
  <c r="AG395" i="1"/>
  <c r="Z395" i="1"/>
  <c r="BY384" i="1"/>
  <c r="CC384" i="1" s="1"/>
  <c r="CU395" i="1"/>
  <c r="Q395" i="1"/>
  <c r="U395" i="1"/>
  <c r="DU400" i="1"/>
  <c r="DS400" i="1"/>
  <c r="DR400" i="1"/>
  <c r="S400" i="1"/>
  <c r="R400" i="1" s="1" a="1"/>
  <c r="R400" i="1" s="1"/>
  <c r="DH400" i="1"/>
  <c r="DI400" i="1" s="1"/>
  <c r="CA400" i="1"/>
  <c r="DE400" i="1"/>
  <c r="DF400" i="1" s="1"/>
  <c r="DN400" i="1" s="1"/>
  <c r="BZ400" i="1"/>
  <c r="DX400" i="1" s="1"/>
  <c r="DW400" i="1"/>
  <c r="EC400" i="1" s="1"/>
  <c r="DB400" i="1"/>
  <c r="BX400" i="1"/>
  <c r="DQ400" i="1"/>
  <c r="DC400" i="1"/>
  <c r="DK400" i="1" s="1"/>
  <c r="AT404" i="1"/>
  <c r="AU404" i="1"/>
  <c r="AW404" i="1"/>
  <c r="AG407" i="1"/>
  <c r="Z407" i="1"/>
  <c r="DR397" i="1"/>
  <c r="CA397" i="1"/>
  <c r="DE397" i="1"/>
  <c r="DF397" i="1" s="1"/>
  <c r="DN397" i="1" s="1"/>
  <c r="BZ397" i="1"/>
  <c r="DX397" i="1" s="1"/>
  <c r="DU397" i="1"/>
  <c r="DH397" i="1"/>
  <c r="DI397" i="1" s="1"/>
  <c r="DC397" i="1"/>
  <c r="DK397" i="1" s="1"/>
  <c r="DB397" i="1"/>
  <c r="AM398" i="1" a="1"/>
  <c r="AM398" i="1" s="1"/>
  <c r="AO398" i="1" s="1"/>
  <c r="AY398" i="1"/>
  <c r="BD398" i="1" s="1"/>
  <c r="AL398" i="1"/>
  <c r="BS403" i="1"/>
  <c r="DZ403" i="1" s="1"/>
  <c r="BR403" i="1"/>
  <c r="P409" i="1"/>
  <c r="CU409" i="1"/>
  <c r="V409" i="1"/>
  <c r="AR409" i="1" s="1"/>
  <c r="AS409" i="1" s="1"/>
  <c r="U409" i="1"/>
  <c r="Q409" i="1"/>
  <c r="BT406" i="1"/>
  <c r="DL406" i="1"/>
  <c r="AN406" i="1" s="1" a="1"/>
  <c r="AN406" i="1" s="1"/>
  <c r="AP406" i="1" s="1"/>
  <c r="BN406" i="1" s="1"/>
  <c r="EB406" i="1"/>
  <c r="CU407" i="1"/>
  <c r="V407" i="1"/>
  <c r="AR407" i="1" s="1"/>
  <c r="AS407" i="1" s="1"/>
  <c r="U407" i="1"/>
  <c r="Q407" i="1"/>
  <c r="P407" i="1"/>
  <c r="BR410" i="1"/>
  <c r="BS410" i="1"/>
  <c r="DZ410" i="1" s="1"/>
  <c r="AM387" i="1" a="1"/>
  <c r="AM387" i="1" s="1"/>
  <c r="DR390" i="1"/>
  <c r="CA390" i="1"/>
  <c r="DE390" i="1"/>
  <c r="DF390" i="1" s="1"/>
  <c r="DN390" i="1" s="1"/>
  <c r="BZ390" i="1"/>
  <c r="DX390" i="1" s="1"/>
  <c r="DU390" i="1"/>
  <c r="BX390" i="1"/>
  <c r="S390" i="1"/>
  <c r="R390" i="1" s="1" a="1"/>
  <c r="R390" i="1" s="1"/>
  <c r="DB390" i="1"/>
  <c r="AG394" i="1"/>
  <c r="Z394" i="1"/>
  <c r="AE400" i="1"/>
  <c r="AA400" i="1"/>
  <c r="AG401" i="1"/>
  <c r="Z401" i="1"/>
  <c r="BG402" i="1"/>
  <c r="BL402" i="1" s="1"/>
  <c r="BF402" i="1"/>
  <c r="BE402" i="1"/>
  <c r="Z404" i="1"/>
  <c r="AG404" i="1"/>
  <c r="Q405" i="1"/>
  <c r="P405" i="1"/>
  <c r="CU405" i="1"/>
  <c r="U405" i="1"/>
  <c r="V405" i="1"/>
  <c r="AR405" i="1" s="1"/>
  <c r="AS405" i="1" s="1"/>
  <c r="AL409" i="1"/>
  <c r="AY409" i="1"/>
  <c r="BD409" i="1" s="1"/>
  <c r="AM409" i="1" a="1"/>
  <c r="AM409" i="1" s="1"/>
  <c r="AO409" i="1" s="1"/>
  <c r="Z410" i="1"/>
  <c r="AG410" i="1"/>
  <c r="DR394" i="1"/>
  <c r="CA402" i="1"/>
  <c r="DE402" i="1"/>
  <c r="DF402" i="1" s="1"/>
  <c r="DN402" i="1" s="1"/>
  <c r="BZ402" i="1"/>
  <c r="DX402" i="1" s="1"/>
  <c r="DC402" i="1"/>
  <c r="DK402" i="1" s="1"/>
  <c r="DW402" i="1"/>
  <c r="EC402" i="1" s="1"/>
  <c r="DB402" i="1"/>
  <c r="BX402" i="1"/>
  <c r="DU402" i="1"/>
  <c r="DS402" i="1"/>
  <c r="DR402" i="1"/>
  <c r="DQ402" i="1"/>
  <c r="S402" i="1"/>
  <c r="R402" i="1" s="1" a="1"/>
  <c r="R402" i="1" s="1"/>
  <c r="DH402" i="1"/>
  <c r="DI402" i="1" s="1"/>
  <c r="DQ387" i="1"/>
  <c r="DE387" i="1"/>
  <c r="DF387" i="1" s="1"/>
  <c r="DN387" i="1" s="1"/>
  <c r="BZ387" i="1"/>
  <c r="DX387" i="1" s="1"/>
  <c r="DC387" i="1"/>
  <c r="DK387" i="1" s="1"/>
  <c r="CU397" i="1"/>
  <c r="V397" i="1"/>
  <c r="AR397" i="1" s="1"/>
  <c r="AS397" i="1" s="1"/>
  <c r="Q397" i="1"/>
  <c r="P397" i="1"/>
  <c r="BS402" i="1"/>
  <c r="DZ402" i="1" s="1"/>
  <c r="BR402" i="1"/>
  <c r="AG403" i="1"/>
  <c r="Z403" i="1"/>
  <c r="AM408" i="1" a="1"/>
  <c r="AM408" i="1" s="1"/>
  <c r="AL408" i="1"/>
  <c r="AY408" i="1"/>
  <c r="BD408" i="1" s="1"/>
  <c r="S387" i="1"/>
  <c r="R387" i="1" s="1" a="1"/>
  <c r="R387" i="1" s="1"/>
  <c r="BX387" i="1"/>
  <c r="U388" i="1"/>
  <c r="DW394" i="1"/>
  <c r="EC394" i="1" s="1"/>
  <c r="DB394" i="1"/>
  <c r="BX394" i="1"/>
  <c r="DU394" i="1"/>
  <c r="DQ394" i="1"/>
  <c r="AA396" i="1"/>
  <c r="BS398" i="1"/>
  <c r="DZ398" i="1" s="1"/>
  <c r="BR398" i="1"/>
  <c r="DW387" i="1"/>
  <c r="EC387" i="1" s="1"/>
  <c r="DH394" i="1"/>
  <c r="DI394" i="1" s="1"/>
  <c r="AM407" i="1" a="1"/>
  <c r="AM407" i="1" s="1"/>
  <c r="AL407" i="1"/>
  <c r="AY407" i="1"/>
  <c r="BD407" i="1" s="1"/>
  <c r="AG402" i="1"/>
  <c r="Z402" i="1"/>
  <c r="BT409" i="1"/>
  <c r="DL409" i="1"/>
  <c r="AN409" i="1" s="1" a="1"/>
  <c r="AN409" i="1" s="1"/>
  <c r="EB409" i="1"/>
  <c r="BY399" i="1"/>
  <c r="CE399" i="1"/>
  <c r="V410" i="1"/>
  <c r="AR410" i="1" s="1"/>
  <c r="AS410" i="1" s="1"/>
  <c r="U410" i="1"/>
  <c r="Q410" i="1"/>
  <c r="P410" i="1"/>
  <c r="S395" i="1"/>
  <c r="R395" i="1" s="1" a="1"/>
  <c r="R395" i="1" s="1"/>
  <c r="DE395" i="1"/>
  <c r="DF395" i="1" s="1"/>
  <c r="DN395" i="1" s="1"/>
  <c r="BZ395" i="1"/>
  <c r="DX395" i="1" s="1"/>
  <c r="DU395" i="1"/>
  <c r="DS395" i="1"/>
  <c r="DR395" i="1"/>
  <c r="V401" i="1"/>
  <c r="AR401" i="1" s="1"/>
  <c r="AS401" i="1" s="1"/>
  <c r="U401" i="1"/>
  <c r="P401" i="1"/>
  <c r="DS410" i="1"/>
  <c r="DQ410" i="1"/>
  <c r="S410" i="1"/>
  <c r="R410" i="1" s="1" a="1"/>
  <c r="R410" i="1" s="1"/>
  <c r="DH410" i="1"/>
  <c r="DI410" i="1" s="1"/>
  <c r="CA410" i="1"/>
  <c r="DE410" i="1"/>
  <c r="DF410" i="1" s="1"/>
  <c r="DN410" i="1" s="1"/>
  <c r="BZ410" i="1"/>
  <c r="DX410" i="1" s="1"/>
  <c r="DC410" i="1"/>
  <c r="DK410" i="1" s="1"/>
  <c r="DW410" i="1"/>
  <c r="EC410" i="1" s="1"/>
  <c r="DB410" i="1"/>
  <c r="BX410" i="1"/>
  <c r="DH398" i="1"/>
  <c r="DI398" i="1" s="1"/>
  <c r="CA398" i="1"/>
  <c r="DW398" i="1"/>
  <c r="EC398" i="1" s="1"/>
  <c r="DB398" i="1"/>
  <c r="BX398" i="1"/>
  <c r="DS398" i="1"/>
  <c r="DQ404" i="1"/>
  <c r="S404" i="1"/>
  <c r="R404" i="1" s="1" a="1"/>
  <c r="R404" i="1" s="1"/>
  <c r="DH404" i="1"/>
  <c r="DI404" i="1" s="1"/>
  <c r="CA404" i="1"/>
  <c r="DE404" i="1"/>
  <c r="DF404" i="1" s="1"/>
  <c r="DN404" i="1" s="1"/>
  <c r="BZ404" i="1"/>
  <c r="DX404" i="1" s="1"/>
  <c r="DC404" i="1"/>
  <c r="DK404" i="1" s="1"/>
  <c r="DW404" i="1"/>
  <c r="EC404" i="1" s="1"/>
  <c r="DB404" i="1"/>
  <c r="BX404" i="1"/>
  <c r="DU404" i="1"/>
  <c r="DR404" i="1"/>
  <c r="U408" i="1"/>
  <c r="Q408" i="1"/>
  <c r="P408" i="1"/>
  <c r="CU408" i="1"/>
  <c r="V408" i="1"/>
  <c r="AR408" i="1" s="1"/>
  <c r="AS408" i="1" s="1"/>
  <c r="BS409" i="1"/>
  <c r="DZ409" i="1" s="1"/>
  <c r="BR409" i="1"/>
  <c r="BX395" i="1"/>
  <c r="Q401" i="1"/>
  <c r="AM405" i="1" a="1"/>
  <c r="AM405" i="1" s="1"/>
  <c r="AL405" i="1"/>
  <c r="AY405" i="1"/>
  <c r="BD405" i="1" s="1"/>
  <c r="EK405" i="1"/>
  <c r="EI405" i="1"/>
  <c r="DU410" i="1"/>
  <c r="AY403" i="1"/>
  <c r="BD403" i="1" s="1"/>
  <c r="AM403" i="1" a="1"/>
  <c r="AM403" i="1" s="1"/>
  <c r="AE409" i="1"/>
  <c r="AA409" i="1"/>
  <c r="CU404" i="1"/>
  <c r="BZ406" i="1"/>
  <c r="DX406" i="1" s="1"/>
  <c r="DE406" i="1"/>
  <c r="DF406" i="1" s="1"/>
  <c r="DN406" i="1" s="1"/>
  <c r="CA409" i="1"/>
  <c r="V402" i="1"/>
  <c r="AR402" i="1" s="1"/>
  <c r="AS402" i="1" s="1"/>
  <c r="V399" i="1"/>
  <c r="AR399" i="1" s="1"/>
  <c r="AS399" i="1" s="1"/>
  <c r="DQ408" i="1"/>
  <c r="S409" i="1"/>
  <c r="R409" i="1" s="1" a="1"/>
  <c r="R409" i="1" s="1"/>
  <c r="BR405" i="1"/>
  <c r="DQ405" i="1"/>
  <c r="S406" i="1"/>
  <c r="R406" i="1" s="1" a="1"/>
  <c r="R406" i="1" s="1"/>
  <c r="DR408" i="1"/>
  <c r="DR405" i="1"/>
  <c r="DS408" i="1"/>
  <c r="DQ399" i="1"/>
  <c r="CU402" i="1"/>
  <c r="DS405" i="1"/>
  <c r="DU408" i="1"/>
  <c r="DU405" i="1"/>
  <c r="BX408" i="1"/>
  <c r="DB408" i="1"/>
  <c r="DW408" i="1"/>
  <c r="EC408" i="1" s="1"/>
  <c r="DQ409" i="1"/>
  <c r="BX405" i="1"/>
  <c r="DB405" i="1"/>
  <c r="DW405" i="1"/>
  <c r="EC405" i="1" s="1"/>
  <c r="BR406" i="1"/>
  <c r="DQ406" i="1"/>
  <c r="DC408" i="1"/>
  <c r="DK408" i="1" s="1"/>
  <c r="DR409" i="1"/>
  <c r="DU399" i="1"/>
  <c r="DC405" i="1"/>
  <c r="DK405" i="1" s="1"/>
  <c r="BZ408" i="1"/>
  <c r="DX408" i="1" s="1"/>
  <c r="DE408" i="1"/>
  <c r="DF408" i="1" s="1"/>
  <c r="DN408" i="1" s="1"/>
  <c r="DS409" i="1"/>
  <c r="P402" i="1"/>
  <c r="AL402" i="1"/>
  <c r="CA405" i="1"/>
  <c r="DU409" i="1"/>
  <c r="BZ399" i="1"/>
  <c r="DX399" i="1" s="1"/>
  <c r="DH405" i="1"/>
  <c r="DI405" i="1" s="1"/>
  <c r="BX409" i="1"/>
  <c r="DB409" i="1"/>
  <c r="DW409" i="1"/>
  <c r="EC409" i="1" s="1"/>
  <c r="BZ409" i="1"/>
  <c r="DX409" i="1" s="1"/>
  <c r="BC11" i="1"/>
  <c r="CM11" i="1"/>
  <c r="CK11" i="1"/>
  <c r="CJ11" i="1"/>
  <c r="CI11" i="1"/>
  <c r="EF219" i="1" l="1"/>
  <c r="EF253" i="1"/>
  <c r="EF265" i="1"/>
  <c r="DO283" i="1" a="1"/>
  <c r="DO283" i="1" s="1"/>
  <c r="DY283" i="1" s="1"/>
  <c r="DT158" i="1"/>
  <c r="EF85" i="1"/>
  <c r="EF112" i="1"/>
  <c r="EF53" i="1"/>
  <c r="EF226" i="1"/>
  <c r="DT293" i="1"/>
  <c r="EF387" i="1"/>
  <c r="EF138" i="1"/>
  <c r="DO169" i="1" a="1"/>
  <c r="DO169" i="1" s="1"/>
  <c r="DY169" i="1" s="1"/>
  <c r="DT123" i="1"/>
  <c r="EF240" i="1"/>
  <c r="EF49" i="1"/>
  <c r="EF191" i="1"/>
  <c r="EF201" i="1"/>
  <c r="EF67" i="1"/>
  <c r="DO67" i="1" a="1"/>
  <c r="DO67" i="1" s="1"/>
  <c r="DY67" i="1" s="1"/>
  <c r="DT374" i="1"/>
  <c r="EF116" i="1"/>
  <c r="AA283" i="1"/>
  <c r="AA96" i="1"/>
  <c r="AE96" i="1"/>
  <c r="AA127" i="1"/>
  <c r="AE127" i="1"/>
  <c r="AE135" i="1"/>
  <c r="AE100" i="1"/>
  <c r="AA100" i="1"/>
  <c r="AA268" i="1"/>
  <c r="AE268" i="1"/>
  <c r="AE28" i="1"/>
  <c r="AA28" i="1"/>
  <c r="AE281" i="1"/>
  <c r="AA281" i="1"/>
  <c r="EF88" i="1"/>
  <c r="EF24" i="1"/>
  <c r="EF82" i="1"/>
  <c r="EF98" i="1"/>
  <c r="EF371" i="1"/>
  <c r="DT172" i="1"/>
  <c r="DT345" i="1"/>
  <c r="DT212" i="1"/>
  <c r="EF207" i="1"/>
  <c r="EF135" i="1"/>
  <c r="EF350" i="1"/>
  <c r="EF188" i="1"/>
  <c r="DT398" i="1"/>
  <c r="DT177" i="1"/>
  <c r="EF306" i="1"/>
  <c r="EF263" i="1"/>
  <c r="EF86" i="1"/>
  <c r="EF362" i="1"/>
  <c r="DO349" i="1" a="1"/>
  <c r="DO349" i="1" s="1"/>
  <c r="DY349" i="1" s="1"/>
  <c r="EF388" i="1"/>
  <c r="EF180" i="1"/>
  <c r="EF104" i="1"/>
  <c r="DT107" i="1"/>
  <c r="DT337" i="1"/>
  <c r="CZ220" i="1"/>
  <c r="EF395" i="1"/>
  <c r="EF158" i="1"/>
  <c r="EF142" i="1"/>
  <c r="EF295" i="1"/>
  <c r="DO171" i="1" a="1"/>
  <c r="DO171" i="1" s="1"/>
  <c r="DY171" i="1" s="1"/>
  <c r="EF174" i="1"/>
  <c r="EF182" i="1"/>
  <c r="EF301" i="1"/>
  <c r="DT242" i="1"/>
  <c r="DT57" i="1"/>
  <c r="EF95" i="1"/>
  <c r="EF153" i="1"/>
  <c r="EF126" i="1"/>
  <c r="EF17" i="1"/>
  <c r="EF125" i="1"/>
  <c r="EF137" i="1"/>
  <c r="DT129" i="1"/>
  <c r="EF357" i="1"/>
  <c r="DT202" i="1"/>
  <c r="EF59" i="1"/>
  <c r="EF177" i="1"/>
  <c r="EF344" i="1"/>
  <c r="EF302" i="1"/>
  <c r="EF166" i="1"/>
  <c r="EF34" i="1"/>
  <c r="EF257" i="1"/>
  <c r="EF120" i="1"/>
  <c r="EF13" i="1"/>
  <c r="EF326" i="1"/>
  <c r="EF246" i="1"/>
  <c r="EF111" i="1"/>
  <c r="EF75" i="1"/>
  <c r="EF100" i="1"/>
  <c r="DT367" i="1"/>
  <c r="DT347" i="1"/>
  <c r="EF317" i="1"/>
  <c r="EF243" i="1"/>
  <c r="DO174" i="1" a="1"/>
  <c r="DO174" i="1" s="1"/>
  <c r="DY174" i="1" s="1"/>
  <c r="DO27" i="1" a="1"/>
  <c r="DO27" i="1" s="1"/>
  <c r="DY27" i="1" s="1"/>
  <c r="DT307" i="1"/>
  <c r="EF179" i="1"/>
  <c r="DT209" i="1"/>
  <c r="EF149" i="1"/>
  <c r="EF404" i="1"/>
  <c r="EF336" i="1"/>
  <c r="EF356" i="1"/>
  <c r="EF222" i="1"/>
  <c r="DT191" i="1"/>
  <c r="DT170" i="1"/>
  <c r="EF162" i="1"/>
  <c r="DT92" i="1"/>
  <c r="DT51" i="1"/>
  <c r="EF380" i="1"/>
  <c r="EF328" i="1"/>
  <c r="DT302" i="1"/>
  <c r="EF320" i="1"/>
  <c r="DT252" i="1"/>
  <c r="EF40" i="1"/>
  <c r="EF333" i="1"/>
  <c r="EF249" i="1"/>
  <c r="DT180" i="1"/>
  <c r="EF15" i="1"/>
  <c r="EF151" i="1"/>
  <c r="DO61" i="1" a="1"/>
  <c r="DO61" i="1" s="1"/>
  <c r="DY61" i="1" s="1"/>
  <c r="DO267" i="1" a="1"/>
  <c r="DO267" i="1" s="1"/>
  <c r="DY267" i="1" s="1"/>
  <c r="DO255" i="1" a="1"/>
  <c r="DO255" i="1" s="1"/>
  <c r="DY255" i="1" s="1"/>
  <c r="DT321" i="1"/>
  <c r="EF290" i="1"/>
  <c r="DT77" i="1"/>
  <c r="DT296" i="1"/>
  <c r="EF339" i="1"/>
  <c r="CZ323" i="1"/>
  <c r="DT318" i="1"/>
  <c r="DT169" i="1"/>
  <c r="EF260" i="1"/>
  <c r="EF164" i="1"/>
  <c r="EF145" i="1"/>
  <c r="EF285" i="1"/>
  <c r="DT247" i="1"/>
  <c r="DT162" i="1"/>
  <c r="DT106" i="1"/>
  <c r="EF47" i="1"/>
  <c r="AO387" i="1"/>
  <c r="DL408" i="1"/>
  <c r="AN408" i="1" s="1" a="1"/>
  <c r="AN408" i="1" s="1"/>
  <c r="AP408" i="1" s="1"/>
  <c r="BN408" i="1" s="1"/>
  <c r="EB408" i="1"/>
  <c r="BT408" i="1"/>
  <c r="DT408" i="1" s="1"/>
  <c r="AE401" i="1"/>
  <c r="AA401" i="1"/>
  <c r="BY387" i="1"/>
  <c r="CR387" i="1" s="1"/>
  <c r="AE410" i="1"/>
  <c r="AA410" i="1"/>
  <c r="BY369" i="1"/>
  <c r="CE369" i="1" s="1"/>
  <c r="CR369" i="1"/>
  <c r="DL384" i="1"/>
  <c r="AN384" i="1" s="1" a="1"/>
  <c r="AN384" i="1" s="1"/>
  <c r="AP384" i="1" s="1"/>
  <c r="BN384" i="1" s="1"/>
  <c r="BT384" i="1"/>
  <c r="EB384" i="1"/>
  <c r="AW379" i="1"/>
  <c r="AU379" i="1"/>
  <c r="AT379" i="1"/>
  <c r="EF379" i="1" s="1"/>
  <c r="AE377" i="1"/>
  <c r="AA377" i="1"/>
  <c r="BY393" i="1"/>
  <c r="CR393" i="1" s="1"/>
  <c r="BG400" i="1"/>
  <c r="BL400" i="1" s="1"/>
  <c r="BF400" i="1"/>
  <c r="BE400" i="1"/>
  <c r="AE406" i="1"/>
  <c r="AA406" i="1"/>
  <c r="ED395" i="1"/>
  <c r="EA395" i="1"/>
  <c r="AP364" i="1"/>
  <c r="BN364" i="1" s="1"/>
  <c r="AO364" i="1"/>
  <c r="AU359" i="1"/>
  <c r="AT359" i="1"/>
  <c r="EF359" i="1" s="1"/>
  <c r="AW359" i="1"/>
  <c r="BF392" i="1"/>
  <c r="BG392" i="1"/>
  <c r="BL392" i="1" s="1"/>
  <c r="BE392" i="1"/>
  <c r="BY370" i="1"/>
  <c r="CR370" i="1"/>
  <c r="CE370" i="1"/>
  <c r="BY367" i="1"/>
  <c r="CR367" i="1" s="1"/>
  <c r="BY410" i="1"/>
  <c r="EK400" i="1"/>
  <c r="EI400" i="1"/>
  <c r="AE408" i="1"/>
  <c r="AA408" i="1"/>
  <c r="EK395" i="1"/>
  <c r="EI395" i="1"/>
  <c r="BG407" i="1"/>
  <c r="BL407" i="1" s="1"/>
  <c r="BF407" i="1"/>
  <c r="BE407" i="1"/>
  <c r="DL404" i="1"/>
  <c r="AN404" i="1" s="1" a="1"/>
  <c r="AN404" i="1" s="1"/>
  <c r="AP404" i="1" s="1"/>
  <c r="BN404" i="1" s="1"/>
  <c r="EB404" i="1"/>
  <c r="BT404" i="1"/>
  <c r="BT379" i="1"/>
  <c r="DL379" i="1"/>
  <c r="AN379" i="1" s="1" a="1"/>
  <c r="AN379" i="1" s="1"/>
  <c r="AP379" i="1" s="1"/>
  <c r="BN379" i="1" s="1"/>
  <c r="EB379" i="1"/>
  <c r="AT399" i="1"/>
  <c r="EF399" i="1" s="1"/>
  <c r="AW399" i="1"/>
  <c r="AU399" i="1"/>
  <c r="EI404" i="1"/>
  <c r="EK404" i="1"/>
  <c r="DL389" i="1"/>
  <c r="AN389" i="1" s="1" a="1"/>
  <c r="AN389" i="1" s="1"/>
  <c r="AP389" i="1" s="1"/>
  <c r="BN389" i="1" s="1"/>
  <c r="EB389" i="1"/>
  <c r="BT389" i="1"/>
  <c r="DT389" i="1" s="1"/>
  <c r="CX406" i="1"/>
  <c r="CW406" i="1"/>
  <c r="CS406" i="1"/>
  <c r="BG405" i="1"/>
  <c r="BL405" i="1" s="1"/>
  <c r="BF405" i="1"/>
  <c r="BE405" i="1"/>
  <c r="BY408" i="1"/>
  <c r="CR408" i="1"/>
  <c r="DO408" i="1" s="1" a="1"/>
  <c r="DO408" i="1" s="1"/>
  <c r="DY408" i="1" s="1"/>
  <c r="AW402" i="1"/>
  <c r="AU402" i="1"/>
  <c r="AT402" i="1"/>
  <c r="EF402" i="1" s="1"/>
  <c r="CE402" i="1"/>
  <c r="BY402" i="1"/>
  <c r="CR402" i="1"/>
  <c r="BY391" i="1"/>
  <c r="CE391" i="1"/>
  <c r="AW396" i="1"/>
  <c r="AU396" i="1"/>
  <c r="AT396" i="1"/>
  <c r="EF396" i="1" s="1"/>
  <c r="AW410" i="1"/>
  <c r="AT410" i="1"/>
  <c r="EF410" i="1" s="1"/>
  <c r="AU410" i="1"/>
  <c r="EB385" i="1"/>
  <c r="DL385" i="1"/>
  <c r="AN385" i="1" s="1" a="1"/>
  <c r="AN385" i="1" s="1"/>
  <c r="AP385" i="1" s="1"/>
  <c r="BN385" i="1" s="1"/>
  <c r="BT385" i="1"/>
  <c r="BY375" i="1"/>
  <c r="BY385" i="1"/>
  <c r="CE385" i="1" s="1"/>
  <c r="BF401" i="1"/>
  <c r="BE401" i="1"/>
  <c r="BG401" i="1"/>
  <c r="BL401" i="1" s="1"/>
  <c r="DL386" i="1"/>
  <c r="AN386" i="1" s="1" a="1"/>
  <c r="AN386" i="1" s="1"/>
  <c r="AP386" i="1" s="1"/>
  <c r="BN386" i="1" s="1"/>
  <c r="EB386" i="1"/>
  <c r="BT386" i="1"/>
  <c r="BY407" i="1"/>
  <c r="CW397" i="1"/>
  <c r="CX397" i="1"/>
  <c r="CS397" i="1"/>
  <c r="BG393" i="1"/>
  <c r="BL393" i="1" s="1"/>
  <c r="BF393" i="1"/>
  <c r="BE393" i="1"/>
  <c r="EB369" i="1"/>
  <c r="BT369" i="1"/>
  <c r="DL369" i="1"/>
  <c r="AN369" i="1" s="1" a="1"/>
  <c r="AN369" i="1" s="1"/>
  <c r="AP369" i="1" s="1"/>
  <c r="BN369" i="1" s="1"/>
  <c r="CX253" i="1"/>
  <c r="CW253" i="1"/>
  <c r="CS253" i="1"/>
  <c r="DO253" i="1" a="1"/>
  <c r="DO253" i="1" s="1"/>
  <c r="DY253" i="1" s="1"/>
  <c r="DL407" i="1"/>
  <c r="AN407" i="1" s="1" a="1"/>
  <c r="AN407" i="1" s="1"/>
  <c r="AP407" i="1" s="1"/>
  <c r="BN407" i="1" s="1"/>
  <c r="EB407" i="1"/>
  <c r="BT407" i="1"/>
  <c r="EI376" i="1"/>
  <c r="EK376" i="1"/>
  <c r="BT387" i="1"/>
  <c r="EB387" i="1"/>
  <c r="DL387" i="1"/>
  <c r="AN387" i="1" s="1" a="1"/>
  <c r="AN387" i="1" s="1"/>
  <c r="AP387" i="1" s="1"/>
  <c r="BN387" i="1" s="1"/>
  <c r="EI387" i="1"/>
  <c r="EK387" i="1"/>
  <c r="AE402" i="1"/>
  <c r="AA402" i="1"/>
  <c r="EE368" i="1"/>
  <c r="CC368" i="1"/>
  <c r="CR368" i="1"/>
  <c r="CE368" i="1"/>
  <c r="AO403" i="1"/>
  <c r="BF399" i="1"/>
  <c r="BE399" i="1"/>
  <c r="BG399" i="1"/>
  <c r="BL399" i="1" s="1"/>
  <c r="EA394" i="1"/>
  <c r="ED394" i="1"/>
  <c r="DT394" i="1"/>
  <c r="AE394" i="1"/>
  <c r="AA394" i="1"/>
  <c r="AE395" i="1"/>
  <c r="AA395" i="1"/>
  <c r="BE396" i="1"/>
  <c r="BG396" i="1"/>
  <c r="BL396" i="1" s="1"/>
  <c r="BF396" i="1"/>
  <c r="BY388" i="1"/>
  <c r="CE388" i="1" s="1"/>
  <c r="BT403" i="1"/>
  <c r="DL403" i="1"/>
  <c r="AN403" i="1" s="1" a="1"/>
  <c r="AN403" i="1" s="1"/>
  <c r="AP403" i="1" s="1"/>
  <c r="BN403" i="1" s="1"/>
  <c r="EB403" i="1"/>
  <c r="EI370" i="1"/>
  <c r="EK370" i="1"/>
  <c r="EK409" i="1"/>
  <c r="EI409" i="1"/>
  <c r="AW408" i="1"/>
  <c r="AU408" i="1"/>
  <c r="AT408" i="1"/>
  <c r="EF408" i="1" s="1"/>
  <c r="AW405" i="1"/>
  <c r="AU405" i="1"/>
  <c r="AT405" i="1"/>
  <c r="EF405" i="1" s="1"/>
  <c r="EB397" i="1"/>
  <c r="BT397" i="1"/>
  <c r="DL397" i="1"/>
  <c r="AN397" i="1" s="1" a="1"/>
  <c r="AN397" i="1" s="1"/>
  <c r="AP397" i="1" s="1"/>
  <c r="BN397" i="1" s="1"/>
  <c r="AW400" i="1"/>
  <c r="AU400" i="1"/>
  <c r="AT400" i="1"/>
  <c r="EF400" i="1" s="1"/>
  <c r="AO394" i="1"/>
  <c r="CR401" i="1"/>
  <c r="DO401" i="1" s="1" a="1"/>
  <c r="DO401" i="1" s="1"/>
  <c r="DY401" i="1" s="1"/>
  <c r="CE401" i="1"/>
  <c r="BY401" i="1"/>
  <c r="BE384" i="1"/>
  <c r="BF384" i="1"/>
  <c r="BG384" i="1"/>
  <c r="BL384" i="1" s="1"/>
  <c r="CR392" i="1"/>
  <c r="AW381" i="1"/>
  <c r="AT381" i="1"/>
  <c r="EF381" i="1" s="1"/>
  <c r="AU381" i="1"/>
  <c r="EK396" i="1"/>
  <c r="EI396" i="1"/>
  <c r="AO376" i="1"/>
  <c r="EK373" i="1"/>
  <c r="EI373" i="1"/>
  <c r="BF395" i="1"/>
  <c r="BG395" i="1"/>
  <c r="BL395" i="1" s="1"/>
  <c r="BE395" i="1"/>
  <c r="EK382" i="1"/>
  <c r="EI382" i="1"/>
  <c r="AT378" i="1"/>
  <c r="EF378" i="1" s="1"/>
  <c r="AU378" i="1"/>
  <c r="AW378" i="1"/>
  <c r="AE388" i="1"/>
  <c r="AA388" i="1"/>
  <c r="AW372" i="1"/>
  <c r="AU372" i="1"/>
  <c r="AT372" i="1"/>
  <c r="EF372" i="1" s="1"/>
  <c r="AW374" i="1"/>
  <c r="AU374" i="1"/>
  <c r="AT374" i="1"/>
  <c r="EF374" i="1" s="1"/>
  <c r="BF365" i="1"/>
  <c r="BE365" i="1"/>
  <c r="BG365" i="1"/>
  <c r="BL365" i="1" s="1"/>
  <c r="CC363" i="1"/>
  <c r="EK360" i="1"/>
  <c r="EI360" i="1"/>
  <c r="AE362" i="1"/>
  <c r="AA362" i="1"/>
  <c r="BG353" i="1"/>
  <c r="BL353" i="1" s="1"/>
  <c r="BF353" i="1"/>
  <c r="BE353" i="1"/>
  <c r="AO374" i="1"/>
  <c r="AU363" i="1"/>
  <c r="AT363" i="1"/>
  <c r="EF363" i="1" s="1"/>
  <c r="AW363" i="1"/>
  <c r="AU361" i="1"/>
  <c r="AT361" i="1"/>
  <c r="EF361" i="1" s="1"/>
  <c r="AW361" i="1"/>
  <c r="AP354" i="1"/>
  <c r="BN354" i="1" s="1"/>
  <c r="BG354" i="1"/>
  <c r="BL354" i="1" s="1"/>
  <c r="BF354" i="1"/>
  <c r="BE354" i="1"/>
  <c r="BG351" i="1"/>
  <c r="BL351" i="1" s="1"/>
  <c r="BF351" i="1"/>
  <c r="BE351" i="1"/>
  <c r="BY333" i="1"/>
  <c r="CR333" i="1"/>
  <c r="CE333" i="1"/>
  <c r="BG344" i="1"/>
  <c r="BL344" i="1" s="1"/>
  <c r="BF344" i="1"/>
  <c r="BE344" i="1"/>
  <c r="BY329" i="1"/>
  <c r="CR329" i="1" s="1"/>
  <c r="BT320" i="1"/>
  <c r="DT320" i="1" s="1"/>
  <c r="EB320" i="1"/>
  <c r="DL320" i="1"/>
  <c r="AN320" i="1" s="1" a="1"/>
  <c r="AN320" i="1" s="1"/>
  <c r="AP320" i="1" s="1"/>
  <c r="BN320" i="1" s="1"/>
  <c r="DO326" i="1" a="1"/>
  <c r="DO326" i="1" s="1"/>
  <c r="DY326" i="1" s="1"/>
  <c r="BT326" i="1"/>
  <c r="DT326" i="1" s="1"/>
  <c r="EB326" i="1"/>
  <c r="DL326" i="1"/>
  <c r="AN326" i="1" s="1" a="1"/>
  <c r="AN326" i="1" s="1"/>
  <c r="AP326" i="1" s="1"/>
  <c r="BN326" i="1" s="1"/>
  <c r="BY328" i="1"/>
  <c r="CR328" i="1"/>
  <c r="CE328" i="1"/>
  <c r="BY335" i="1"/>
  <c r="CR335" i="1" s="1"/>
  <c r="AA333" i="1"/>
  <c r="AE333" i="1"/>
  <c r="DL316" i="1"/>
  <c r="AN316" i="1" s="1" a="1"/>
  <c r="AN316" i="1" s="1"/>
  <c r="AP316" i="1" s="1"/>
  <c r="BN316" i="1" s="1"/>
  <c r="EB316" i="1"/>
  <c r="BT316" i="1"/>
  <c r="AO331" i="1"/>
  <c r="ED302" i="1"/>
  <c r="EA302" i="1"/>
  <c r="BE316" i="1"/>
  <c r="BF316" i="1"/>
  <c r="BG316" i="1"/>
  <c r="BL316" i="1" s="1"/>
  <c r="BY309" i="1"/>
  <c r="CE309" i="1" s="1"/>
  <c r="CR309" i="1"/>
  <c r="DO309" i="1" s="1" a="1"/>
  <c r="DO309" i="1" s="1"/>
  <c r="DY309" i="1" s="1"/>
  <c r="EB303" i="1"/>
  <c r="BT303" i="1"/>
  <c r="DL303" i="1"/>
  <c r="AN303" i="1" s="1" a="1"/>
  <c r="AN303" i="1" s="1"/>
  <c r="AP303" i="1" s="1"/>
  <c r="BN303" i="1" s="1"/>
  <c r="DT305" i="1"/>
  <c r="BY297" i="1"/>
  <c r="CR297" i="1" s="1"/>
  <c r="CE297" i="1"/>
  <c r="AA307" i="1"/>
  <c r="AE307" i="1"/>
  <c r="BG293" i="1"/>
  <c r="BL293" i="1" s="1"/>
  <c r="BF293" i="1"/>
  <c r="BE293" i="1"/>
  <c r="EK287" i="1"/>
  <c r="EI287" i="1"/>
  <c r="AW275" i="1"/>
  <c r="AU275" i="1"/>
  <c r="AT275" i="1"/>
  <c r="EF275" i="1" s="1"/>
  <c r="BY281" i="1"/>
  <c r="CE281" i="1" s="1"/>
  <c r="EA292" i="1"/>
  <c r="ED292" i="1"/>
  <c r="DT292" i="1"/>
  <c r="AO274" i="1"/>
  <c r="BT259" i="1"/>
  <c r="EB259" i="1"/>
  <c r="DL259" i="1"/>
  <c r="AN259" i="1" s="1" a="1"/>
  <c r="AN259" i="1" s="1"/>
  <c r="AW283" i="1"/>
  <c r="AU283" i="1"/>
  <c r="AT283" i="1"/>
  <c r="EF283" i="1" s="1"/>
  <c r="BF270" i="1"/>
  <c r="BE270" i="1"/>
  <c r="BG270" i="1"/>
  <c r="BL270" i="1" s="1"/>
  <c r="BY258" i="1"/>
  <c r="CR258" i="1" s="1"/>
  <c r="BF247" i="1"/>
  <c r="BE247" i="1"/>
  <c r="BG247" i="1"/>
  <c r="BL247" i="1" s="1"/>
  <c r="AW255" i="1"/>
  <c r="AU255" i="1"/>
  <c r="AT255" i="1"/>
  <c r="EF255" i="1" s="1"/>
  <c r="EI238" i="1"/>
  <c r="EK238" i="1"/>
  <c r="AU235" i="1"/>
  <c r="AT235" i="1"/>
  <c r="EF235" i="1" s="1"/>
  <c r="AW235" i="1"/>
  <c r="AO252" i="1"/>
  <c r="BE251" i="1"/>
  <c r="BG251" i="1"/>
  <c r="BL251" i="1" s="1"/>
  <c r="BF251" i="1"/>
  <c r="CR261" i="1"/>
  <c r="DO261" i="1" s="1" a="1"/>
  <c r="DO261" i="1" s="1"/>
  <c r="DY261" i="1" s="1"/>
  <c r="DL237" i="1"/>
  <c r="AN237" i="1" s="1" a="1"/>
  <c r="AN237" i="1" s="1"/>
  <c r="AP237" i="1" s="1"/>
  <c r="BN237" i="1" s="1"/>
  <c r="BT237" i="1"/>
  <c r="DT237" i="1" s="1"/>
  <c r="EB237" i="1"/>
  <c r="CR237" i="1"/>
  <c r="CE237" i="1"/>
  <c r="BY237" i="1"/>
  <c r="AW251" i="1"/>
  <c r="AU251" i="1"/>
  <c r="AT251" i="1"/>
  <c r="EF251" i="1" s="1"/>
  <c r="AE240" i="1"/>
  <c r="AA240" i="1"/>
  <c r="AU244" i="1"/>
  <c r="AT244" i="1"/>
  <c r="EF244" i="1" s="1"/>
  <c r="AW244" i="1"/>
  <c r="EI216" i="1"/>
  <c r="EK216" i="1"/>
  <c r="AE232" i="1"/>
  <c r="AA232" i="1"/>
  <c r="CC226" i="1"/>
  <c r="EK223" i="1"/>
  <c r="EI223" i="1"/>
  <c r="EK217" i="1"/>
  <c r="EI217" i="1"/>
  <c r="BE208" i="1"/>
  <c r="BG208" i="1"/>
  <c r="BL208" i="1" s="1"/>
  <c r="BF208" i="1"/>
  <c r="AE230" i="1"/>
  <c r="AA230" i="1"/>
  <c r="BG236" i="1"/>
  <c r="BL236" i="1" s="1"/>
  <c r="BF236" i="1"/>
  <c r="BE236" i="1"/>
  <c r="CC211" i="1"/>
  <c r="BG194" i="1"/>
  <c r="BL194" i="1" s="1"/>
  <c r="BF194" i="1"/>
  <c r="BE194" i="1"/>
  <c r="EK215" i="1"/>
  <c r="EI215" i="1"/>
  <c r="DL200" i="1"/>
  <c r="AN200" i="1" s="1" a="1"/>
  <c r="AN200" i="1" s="1"/>
  <c r="EB200" i="1"/>
  <c r="BT200" i="1"/>
  <c r="BF221" i="1"/>
  <c r="BG221" i="1"/>
  <c r="BL221" i="1" s="1"/>
  <c r="BE221" i="1"/>
  <c r="EK201" i="1"/>
  <c r="EI201" i="1"/>
  <c r="DO185" i="1" a="1"/>
  <c r="DO185" i="1" s="1"/>
  <c r="DY185" i="1" s="1"/>
  <c r="CZ209" i="1"/>
  <c r="AU193" i="1"/>
  <c r="AT193" i="1"/>
  <c r="EF193" i="1" s="1"/>
  <c r="AW193" i="1"/>
  <c r="DT221" i="1"/>
  <c r="CX199" i="1"/>
  <c r="CW199" i="1"/>
  <c r="CS199" i="1"/>
  <c r="EK183" i="1"/>
  <c r="EI183" i="1"/>
  <c r="BG185" i="1"/>
  <c r="BL185" i="1" s="1"/>
  <c r="BF185" i="1"/>
  <c r="BE185" i="1"/>
  <c r="EB171" i="1"/>
  <c r="BT171" i="1"/>
  <c r="DT171" i="1" s="1"/>
  <c r="DL171" i="1"/>
  <c r="AN171" i="1" s="1" a="1"/>
  <c r="AN171" i="1" s="1"/>
  <c r="AP171" i="1" s="1"/>
  <c r="BN171" i="1" s="1"/>
  <c r="BF181" i="1"/>
  <c r="BG181" i="1"/>
  <c r="BL181" i="1" s="1"/>
  <c r="BE181" i="1"/>
  <c r="AO202" i="1"/>
  <c r="BT184" i="1"/>
  <c r="DL184" i="1"/>
  <c r="AN184" i="1" s="1" a="1"/>
  <c r="AN184" i="1" s="1"/>
  <c r="AP184" i="1" s="1"/>
  <c r="BN184" i="1" s="1"/>
  <c r="EB184" i="1"/>
  <c r="EK154" i="1"/>
  <c r="EI154" i="1"/>
  <c r="CS174" i="1"/>
  <c r="CX174" i="1"/>
  <c r="CW174" i="1"/>
  <c r="AE158" i="1"/>
  <c r="AA158" i="1"/>
  <c r="AT143" i="1"/>
  <c r="EF143" i="1" s="1"/>
  <c r="AW143" i="1"/>
  <c r="AU143" i="1"/>
  <c r="AA169" i="1"/>
  <c r="AE169" i="1"/>
  <c r="BT131" i="1"/>
  <c r="DL131" i="1"/>
  <c r="AN131" i="1" s="1" a="1"/>
  <c r="AN131" i="1" s="1"/>
  <c r="AP131" i="1" s="1"/>
  <c r="BN131" i="1" s="1"/>
  <c r="EB131" i="1"/>
  <c r="BG139" i="1"/>
  <c r="BL139" i="1" s="1"/>
  <c r="BF139" i="1"/>
  <c r="BE139" i="1"/>
  <c r="CE133" i="1"/>
  <c r="DO111" i="1" a="1"/>
  <c r="DO111" i="1" s="1"/>
  <c r="DY111" i="1" s="1"/>
  <c r="AW133" i="1"/>
  <c r="AT133" i="1"/>
  <c r="EF133" i="1" s="1"/>
  <c r="AU133" i="1"/>
  <c r="DT136" i="1"/>
  <c r="BY99" i="1"/>
  <c r="ED99" i="1"/>
  <c r="EA99" i="1"/>
  <c r="EK115" i="1"/>
  <c r="EI115" i="1"/>
  <c r="DL134" i="1"/>
  <c r="AN134" i="1" s="1" a="1"/>
  <c r="AN134" i="1" s="1"/>
  <c r="AP134" i="1" s="1"/>
  <c r="BN134" i="1" s="1"/>
  <c r="EB134" i="1"/>
  <c r="BT134" i="1"/>
  <c r="DL105" i="1"/>
  <c r="AN105" i="1" s="1" a="1"/>
  <c r="AN105" i="1" s="1"/>
  <c r="AP105" i="1" s="1"/>
  <c r="BN105" i="1" s="1"/>
  <c r="EB105" i="1"/>
  <c r="BT105" i="1"/>
  <c r="CR104" i="1"/>
  <c r="DO104" i="1" s="1" a="1"/>
  <c r="DO104" i="1" s="1"/>
  <c r="DY104" i="1" s="1"/>
  <c r="BY104" i="1"/>
  <c r="BT113" i="1"/>
  <c r="DT113" i="1" s="1"/>
  <c r="DL113" i="1"/>
  <c r="AN113" i="1" s="1" a="1"/>
  <c r="AN113" i="1" s="1"/>
  <c r="EB113" i="1"/>
  <c r="AA128" i="1"/>
  <c r="AE128" i="1"/>
  <c r="BG92" i="1"/>
  <c r="BL92" i="1" s="1"/>
  <c r="BF92" i="1"/>
  <c r="BE92" i="1"/>
  <c r="AO81" i="1"/>
  <c r="AE89" i="1"/>
  <c r="AA89" i="1"/>
  <c r="DT83" i="1"/>
  <c r="AA95" i="1"/>
  <c r="AE95" i="1"/>
  <c r="AA85" i="1"/>
  <c r="AE85" i="1"/>
  <c r="BT88" i="1"/>
  <c r="DT88" i="1" s="1"/>
  <c r="DL88" i="1"/>
  <c r="AN88" i="1" s="1" a="1"/>
  <c r="AN88" i="1" s="1"/>
  <c r="AP88" i="1" s="1"/>
  <c r="BN88" i="1" s="1"/>
  <c r="EB88" i="1"/>
  <c r="BG94" i="1"/>
  <c r="BL94" i="1" s="1"/>
  <c r="BF94" i="1"/>
  <c r="BE94" i="1"/>
  <c r="AW106" i="1"/>
  <c r="AU106" i="1"/>
  <c r="AT106" i="1"/>
  <c r="EF106" i="1" s="1"/>
  <c r="EK89" i="1"/>
  <c r="EI89" i="1"/>
  <c r="AE67" i="1"/>
  <c r="AA67" i="1"/>
  <c r="BY48" i="1"/>
  <c r="BG62" i="1"/>
  <c r="BL62" i="1" s="1"/>
  <c r="BF62" i="1"/>
  <c r="BE62" i="1"/>
  <c r="BT75" i="1"/>
  <c r="EB75" i="1"/>
  <c r="DL75" i="1"/>
  <c r="AN75" i="1" s="1" a="1"/>
  <c r="AN75" i="1" s="1"/>
  <c r="CE67" i="1"/>
  <c r="BG33" i="1"/>
  <c r="BL33" i="1" s="1"/>
  <c r="BF33" i="1"/>
  <c r="BE33" i="1"/>
  <c r="AW35" i="1"/>
  <c r="AU35" i="1"/>
  <c r="AT35" i="1"/>
  <c r="EF35" i="1" s="1"/>
  <c r="BE44" i="1"/>
  <c r="BG44" i="1"/>
  <c r="BL44" i="1" s="1"/>
  <c r="BF44" i="1"/>
  <c r="AE47" i="1"/>
  <c r="AA47" i="1"/>
  <c r="BY23" i="1"/>
  <c r="CE23" i="1"/>
  <c r="BT44" i="1"/>
  <c r="DT44" i="1" s="1"/>
  <c r="DL44" i="1"/>
  <c r="AN44" i="1" s="1" a="1"/>
  <c r="AN44" i="1" s="1"/>
  <c r="AP44" i="1" s="1"/>
  <c r="BN44" i="1" s="1"/>
  <c r="EB44" i="1"/>
  <c r="AE40" i="1"/>
  <c r="AA40" i="1"/>
  <c r="BG40" i="1"/>
  <c r="BL40" i="1" s="1"/>
  <c r="BF40" i="1"/>
  <c r="BE40" i="1"/>
  <c r="BY16" i="1"/>
  <c r="CE16" i="1" s="1"/>
  <c r="BG19" i="1"/>
  <c r="BL19" i="1" s="1"/>
  <c r="BF19" i="1"/>
  <c r="BE19" i="1"/>
  <c r="EI12" i="1"/>
  <c r="EK12" i="1"/>
  <c r="AO386" i="1"/>
  <c r="BF376" i="1"/>
  <c r="BG376" i="1"/>
  <c r="BL376" i="1" s="1"/>
  <c r="BE376" i="1"/>
  <c r="EB381" i="1"/>
  <c r="DL381" i="1"/>
  <c r="AN381" i="1" s="1" a="1"/>
  <c r="AN381" i="1" s="1"/>
  <c r="AP381" i="1" s="1"/>
  <c r="BN381" i="1" s="1"/>
  <c r="BT381" i="1"/>
  <c r="DT381" i="1" s="1"/>
  <c r="EB368" i="1"/>
  <c r="BT368" i="1"/>
  <c r="DL368" i="1"/>
  <c r="AN368" i="1" s="1" a="1"/>
  <c r="AN368" i="1" s="1"/>
  <c r="AP368" i="1" s="1"/>
  <c r="BN368" i="1" s="1"/>
  <c r="BF391" i="1"/>
  <c r="BE391" i="1"/>
  <c r="BG391" i="1"/>
  <c r="BL391" i="1" s="1"/>
  <c r="BT393" i="1"/>
  <c r="DT393" i="1" s="1"/>
  <c r="EB393" i="1"/>
  <c r="DL393" i="1"/>
  <c r="AN393" i="1" s="1" a="1"/>
  <c r="AN393" i="1" s="1"/>
  <c r="AP393" i="1" s="1"/>
  <c r="BN393" i="1" s="1"/>
  <c r="AA397" i="1"/>
  <c r="AE397" i="1"/>
  <c r="AW393" i="1"/>
  <c r="AU393" i="1"/>
  <c r="AT393" i="1"/>
  <c r="EF393" i="1" s="1"/>
  <c r="BG379" i="1"/>
  <c r="BL379" i="1" s="1"/>
  <c r="BF379" i="1"/>
  <c r="BE379" i="1"/>
  <c r="EE397" i="1"/>
  <c r="CC397" i="1"/>
  <c r="ED364" i="1"/>
  <c r="EA364" i="1"/>
  <c r="DT364" i="1"/>
  <c r="EK363" i="1"/>
  <c r="EI363" i="1"/>
  <c r="AT369" i="1"/>
  <c r="EF369" i="1" s="1"/>
  <c r="AW369" i="1"/>
  <c r="AU369" i="1"/>
  <c r="DL359" i="1"/>
  <c r="AN359" i="1" s="1" a="1"/>
  <c r="AN359" i="1" s="1"/>
  <c r="BT359" i="1"/>
  <c r="DT359" i="1" s="1"/>
  <c r="EB359" i="1"/>
  <c r="AE353" i="1"/>
  <c r="AA353" i="1"/>
  <c r="BE357" i="1"/>
  <c r="BG357" i="1"/>
  <c r="BL357" i="1" s="1"/>
  <c r="BF357" i="1"/>
  <c r="EK346" i="1"/>
  <c r="EI346" i="1"/>
  <c r="AU341" i="1"/>
  <c r="AT341" i="1"/>
  <c r="EF341" i="1" s="1"/>
  <c r="AW341" i="1"/>
  <c r="AE337" i="1"/>
  <c r="AA337" i="1"/>
  <c r="CR343" i="1"/>
  <c r="DO343" i="1" s="1" a="1"/>
  <c r="DO343" i="1" s="1"/>
  <c r="DY343" i="1" s="1"/>
  <c r="CE343" i="1"/>
  <c r="BY343" i="1"/>
  <c r="AO345" i="1"/>
  <c r="BG338" i="1"/>
  <c r="BL338" i="1" s="1"/>
  <c r="BF338" i="1"/>
  <c r="BE338" i="1"/>
  <c r="EK320" i="1"/>
  <c r="EI320" i="1"/>
  <c r="BY316" i="1"/>
  <c r="CR316" i="1"/>
  <c r="BY322" i="1"/>
  <c r="CR322" i="1" s="1"/>
  <c r="CX326" i="1"/>
  <c r="CW326" i="1"/>
  <c r="CS326" i="1"/>
  <c r="EK301" i="1"/>
  <c r="EI301" i="1"/>
  <c r="BT301" i="1"/>
  <c r="DT301" i="1" s="1"/>
  <c r="DL301" i="1"/>
  <c r="AN301" i="1" s="1" a="1"/>
  <c r="AN301" i="1" s="1"/>
  <c r="AP301" i="1" s="1"/>
  <c r="BN301" i="1" s="1"/>
  <c r="EB301" i="1"/>
  <c r="CE305" i="1"/>
  <c r="BY305" i="1"/>
  <c r="BG313" i="1"/>
  <c r="BL313" i="1" s="1"/>
  <c r="BF313" i="1"/>
  <c r="BE313" i="1"/>
  <c r="BG311" i="1"/>
  <c r="BL311" i="1" s="1"/>
  <c r="BF311" i="1"/>
  <c r="BE311" i="1"/>
  <c r="EK303" i="1"/>
  <c r="EI303" i="1"/>
  <c r="EK299" i="1"/>
  <c r="EI299" i="1"/>
  <c r="AE301" i="1"/>
  <c r="AA301" i="1"/>
  <c r="DL294" i="1"/>
  <c r="AN294" i="1" s="1" a="1"/>
  <c r="AN294" i="1" s="1"/>
  <c r="AP294" i="1" s="1"/>
  <c r="BN294" i="1" s="1"/>
  <c r="EB294" i="1"/>
  <c r="BT294" i="1"/>
  <c r="DT294" i="1" s="1"/>
  <c r="EK285" i="1"/>
  <c r="EI285" i="1"/>
  <c r="BY284" i="1"/>
  <c r="CR284" i="1" s="1"/>
  <c r="AE286" i="1"/>
  <c r="AA286" i="1"/>
  <c r="EB283" i="1"/>
  <c r="BT283" i="1"/>
  <c r="DL283" i="1"/>
  <c r="AN283" i="1" s="1" a="1"/>
  <c r="AN283" i="1" s="1"/>
  <c r="AP283" i="1" s="1"/>
  <c r="BN283" i="1" s="1"/>
  <c r="EB277" i="1"/>
  <c r="BT277" i="1"/>
  <c r="DT277" i="1" s="1"/>
  <c r="DL277" i="1"/>
  <c r="AN277" i="1" s="1" a="1"/>
  <c r="AN277" i="1" s="1"/>
  <c r="AP277" i="1" s="1"/>
  <c r="BN277" i="1" s="1"/>
  <c r="EA275" i="1"/>
  <c r="ED275" i="1"/>
  <c r="BY248" i="1"/>
  <c r="CE248" i="1" s="1"/>
  <c r="BY259" i="1"/>
  <c r="CR259" i="1" s="1"/>
  <c r="CE259" i="1"/>
  <c r="AE259" i="1"/>
  <c r="AA259" i="1"/>
  <c r="BY238" i="1"/>
  <c r="CR238" i="1" s="1"/>
  <c r="AU266" i="1"/>
  <c r="AT266" i="1"/>
  <c r="EF266" i="1" s="1"/>
  <c r="AW266" i="1"/>
  <c r="CW255" i="1"/>
  <c r="CS255" i="1"/>
  <c r="CX255" i="1"/>
  <c r="AU256" i="1"/>
  <c r="AT256" i="1"/>
  <c r="EF256" i="1" s="1"/>
  <c r="AW256" i="1"/>
  <c r="CE261" i="1"/>
  <c r="EA247" i="1"/>
  <c r="ED247" i="1"/>
  <c r="BY249" i="1"/>
  <c r="CE249" i="1" s="1"/>
  <c r="BE224" i="1"/>
  <c r="BG224" i="1"/>
  <c r="BL224" i="1" s="1"/>
  <c r="BF224" i="1"/>
  <c r="EK209" i="1"/>
  <c r="EI209" i="1"/>
  <c r="AE242" i="1"/>
  <c r="AA242" i="1"/>
  <c r="BG201" i="1"/>
  <c r="BL201" i="1" s="1"/>
  <c r="BF201" i="1"/>
  <c r="BE201" i="1"/>
  <c r="AW194" i="1"/>
  <c r="AU194" i="1"/>
  <c r="AT194" i="1"/>
  <c r="EF194" i="1" s="1"/>
  <c r="DL219" i="1"/>
  <c r="AN219" i="1" s="1" a="1"/>
  <c r="AN219" i="1" s="1"/>
  <c r="BT219" i="1"/>
  <c r="EB219" i="1"/>
  <c r="DT196" i="1"/>
  <c r="BY195" i="1"/>
  <c r="CE195" i="1"/>
  <c r="EK185" i="1"/>
  <c r="EI185" i="1"/>
  <c r="EK197" i="1"/>
  <c r="EI197" i="1"/>
  <c r="EK171" i="1"/>
  <c r="EI171" i="1"/>
  <c r="AE204" i="1"/>
  <c r="AA204" i="1"/>
  <c r="ED176" i="1"/>
  <c r="EA176" i="1"/>
  <c r="EI178" i="1"/>
  <c r="EK178" i="1"/>
  <c r="BG186" i="1"/>
  <c r="BL186" i="1" s="1"/>
  <c r="BF186" i="1"/>
  <c r="BE186" i="1"/>
  <c r="EA162" i="1"/>
  <c r="ED162" i="1"/>
  <c r="CR163" i="1"/>
  <c r="CE163" i="1"/>
  <c r="BY163" i="1"/>
  <c r="BG177" i="1"/>
  <c r="BL177" i="1" s="1"/>
  <c r="BF177" i="1"/>
  <c r="BE177" i="1"/>
  <c r="CE172" i="1"/>
  <c r="BY172" i="1"/>
  <c r="AW167" i="1"/>
  <c r="AU167" i="1"/>
  <c r="AT167" i="1"/>
  <c r="EF167" i="1" s="1"/>
  <c r="AE167" i="1"/>
  <c r="AA167" i="1"/>
  <c r="AO180" i="1"/>
  <c r="EK173" i="1"/>
  <c r="EI173" i="1"/>
  <c r="AW175" i="1"/>
  <c r="AT175" i="1"/>
  <c r="EF175" i="1" s="1"/>
  <c r="AU175" i="1"/>
  <c r="BG154" i="1"/>
  <c r="BL154" i="1" s="1"/>
  <c r="BF154" i="1"/>
  <c r="BE154" i="1"/>
  <c r="CR133" i="1"/>
  <c r="BF156" i="1"/>
  <c r="BG156" i="1"/>
  <c r="BL156" i="1" s="1"/>
  <c r="BE156" i="1"/>
  <c r="EK111" i="1"/>
  <c r="EI111" i="1"/>
  <c r="EB143" i="1"/>
  <c r="DL143" i="1"/>
  <c r="AN143" i="1" s="1" a="1"/>
  <c r="AN143" i="1" s="1"/>
  <c r="AP143" i="1" s="1"/>
  <c r="BN143" i="1" s="1"/>
  <c r="BT143" i="1"/>
  <c r="DT143" i="1" s="1"/>
  <c r="BG124" i="1"/>
  <c r="BL124" i="1" s="1"/>
  <c r="BF124" i="1"/>
  <c r="BE124" i="1"/>
  <c r="AE107" i="1"/>
  <c r="AA107" i="1"/>
  <c r="EK105" i="1"/>
  <c r="EI105" i="1"/>
  <c r="EI82" i="1"/>
  <c r="EK82" i="1"/>
  <c r="EK113" i="1"/>
  <c r="EI113" i="1"/>
  <c r="BF121" i="1"/>
  <c r="BG121" i="1"/>
  <c r="BL121" i="1" s="1"/>
  <c r="BE121" i="1"/>
  <c r="BY109" i="1"/>
  <c r="CR109" i="1"/>
  <c r="DO109" i="1" s="1" a="1"/>
  <c r="DO109" i="1" s="1"/>
  <c r="DY109" i="1" s="1"/>
  <c r="CR107" i="1"/>
  <c r="DO107" i="1" s="1" a="1"/>
  <c r="DO107" i="1" s="1"/>
  <c r="DY107" i="1" s="1"/>
  <c r="BY107" i="1"/>
  <c r="CE107" i="1" s="1"/>
  <c r="BT117" i="1"/>
  <c r="DL117" i="1"/>
  <c r="AN117" i="1" s="1" a="1"/>
  <c r="AN117" i="1" s="1"/>
  <c r="AP117" i="1" s="1"/>
  <c r="BN117" i="1" s="1"/>
  <c r="EB117" i="1"/>
  <c r="AP111" i="1"/>
  <c r="BN111" i="1" s="1"/>
  <c r="BG109" i="1"/>
  <c r="BL109" i="1" s="1"/>
  <c r="BE109" i="1"/>
  <c r="BF109" i="1"/>
  <c r="BF89" i="1"/>
  <c r="BG89" i="1"/>
  <c r="BL89" i="1" s="1"/>
  <c r="BE89" i="1"/>
  <c r="EK64" i="1"/>
  <c r="EI64" i="1"/>
  <c r="AE71" i="1"/>
  <c r="AA71" i="1"/>
  <c r="AP92" i="1"/>
  <c r="BN92" i="1" s="1"/>
  <c r="EK88" i="1"/>
  <c r="EI88" i="1"/>
  <c r="CW61" i="1"/>
  <c r="CS61" i="1"/>
  <c r="CX61" i="1"/>
  <c r="AW80" i="1"/>
  <c r="AU80" i="1"/>
  <c r="AT80" i="1"/>
  <c r="EF80" i="1" s="1"/>
  <c r="AE92" i="1"/>
  <c r="AA92" i="1"/>
  <c r="AW78" i="1"/>
  <c r="AT78" i="1"/>
  <c r="EF78" i="1" s="1"/>
  <c r="AU78" i="1"/>
  <c r="AW51" i="1"/>
  <c r="AU51" i="1"/>
  <c r="AT51" i="1"/>
  <c r="EF51" i="1" s="1"/>
  <c r="EK37" i="1"/>
  <c r="EI37" i="1"/>
  <c r="BY58" i="1"/>
  <c r="CE58" i="1" s="1"/>
  <c r="CR58" i="1"/>
  <c r="CE75" i="1"/>
  <c r="BY75" i="1"/>
  <c r="BG68" i="1"/>
  <c r="BL68" i="1" s="1"/>
  <c r="BF68" i="1"/>
  <c r="BE68" i="1"/>
  <c r="BG66" i="1"/>
  <c r="BL66" i="1" s="1"/>
  <c r="BF66" i="1"/>
  <c r="BE66" i="1"/>
  <c r="BG49" i="1"/>
  <c r="BL49" i="1" s="1"/>
  <c r="BE49" i="1"/>
  <c r="BF49" i="1"/>
  <c r="EI55" i="1"/>
  <c r="EK55" i="1"/>
  <c r="BY26" i="1"/>
  <c r="CE26" i="1" s="1"/>
  <c r="AE70" i="1"/>
  <c r="AA70" i="1"/>
  <c r="BF52" i="1"/>
  <c r="BE52" i="1"/>
  <c r="BG52" i="1"/>
  <c r="BL52" i="1" s="1"/>
  <c r="DL87" i="1"/>
  <c r="AN87" i="1" s="1" a="1"/>
  <c r="AN87" i="1" s="1"/>
  <c r="AP87" i="1" s="1"/>
  <c r="BN87" i="1" s="1"/>
  <c r="BT87" i="1"/>
  <c r="DT87" i="1" s="1"/>
  <c r="EB87" i="1"/>
  <c r="BY51" i="1"/>
  <c r="EA19" i="1"/>
  <c r="ED19" i="1"/>
  <c r="BG45" i="1"/>
  <c r="BL45" i="1" s="1"/>
  <c r="BF45" i="1"/>
  <c r="BE45" i="1"/>
  <c r="AW31" i="1"/>
  <c r="AT31" i="1"/>
  <c r="EF31" i="1" s="1"/>
  <c r="AU31" i="1"/>
  <c r="BF47" i="1"/>
  <c r="BE47" i="1"/>
  <c r="BG47" i="1"/>
  <c r="BL47" i="1" s="1"/>
  <c r="DL20" i="1"/>
  <c r="AN20" i="1" s="1" a="1"/>
  <c r="AN20" i="1" s="1"/>
  <c r="BT20" i="1"/>
  <c r="DT20" i="1" s="1"/>
  <c r="EB20" i="1"/>
  <c r="EK16" i="1"/>
  <c r="EI16" i="1"/>
  <c r="AE22" i="1"/>
  <c r="AA22" i="1"/>
  <c r="AE25" i="1"/>
  <c r="AA25" i="1"/>
  <c r="DL15" i="1"/>
  <c r="AN15" i="1" s="1" a="1"/>
  <c r="AN15" i="1" s="1"/>
  <c r="AP15" i="1" s="1"/>
  <c r="BN15" i="1" s="1"/>
  <c r="BT15" i="1"/>
  <c r="DT15" i="1" s="1"/>
  <c r="EB15" i="1"/>
  <c r="AW351" i="1"/>
  <c r="AU351" i="1"/>
  <c r="AT351" i="1"/>
  <c r="EK359" i="1"/>
  <c r="EI359" i="1"/>
  <c r="AT346" i="1"/>
  <c r="EF346" i="1" s="1"/>
  <c r="AU346" i="1"/>
  <c r="AW346" i="1"/>
  <c r="BF352" i="1"/>
  <c r="BG352" i="1"/>
  <c r="BL352" i="1" s="1"/>
  <c r="BE352" i="1"/>
  <c r="CR330" i="1"/>
  <c r="BY330" i="1"/>
  <c r="EK344" i="1"/>
  <c r="EI344" i="1"/>
  <c r="AE340" i="1"/>
  <c r="AA340" i="1"/>
  <c r="AT348" i="1"/>
  <c r="EF348" i="1" s="1"/>
  <c r="AU348" i="1"/>
  <c r="AW348" i="1"/>
  <c r="BG333" i="1"/>
  <c r="BL333" i="1" s="1"/>
  <c r="BE333" i="1"/>
  <c r="BF333" i="1"/>
  <c r="AW337" i="1"/>
  <c r="AU337" i="1"/>
  <c r="AT337" i="1"/>
  <c r="EF337" i="1" s="1"/>
  <c r="BG345" i="1"/>
  <c r="BL345" i="1" s="1"/>
  <c r="BF345" i="1"/>
  <c r="BE345" i="1"/>
  <c r="EI338" i="1"/>
  <c r="EK338" i="1"/>
  <c r="AO326" i="1"/>
  <c r="BY320" i="1"/>
  <c r="CE320" i="1" s="1"/>
  <c r="EB332" i="1"/>
  <c r="DL332" i="1"/>
  <c r="AN332" i="1" s="1" a="1"/>
  <c r="AN332" i="1" s="1"/>
  <c r="BT332" i="1"/>
  <c r="DT332" i="1" s="1"/>
  <c r="AT330" i="1"/>
  <c r="EF330" i="1" s="1"/>
  <c r="AW330" i="1"/>
  <c r="AU330" i="1"/>
  <c r="AE323" i="1"/>
  <c r="AA323" i="1"/>
  <c r="AW313" i="1"/>
  <c r="AU313" i="1"/>
  <c r="AT313" i="1"/>
  <c r="EF313" i="1" s="1"/>
  <c r="DL311" i="1"/>
  <c r="AN311" i="1" s="1" a="1"/>
  <c r="AN311" i="1" s="1"/>
  <c r="AP311" i="1" s="1"/>
  <c r="BN311" i="1" s="1"/>
  <c r="EB311" i="1"/>
  <c r="BT311" i="1"/>
  <c r="BG323" i="1"/>
  <c r="BL323" i="1" s="1"/>
  <c r="BF323" i="1"/>
  <c r="BE323" i="1"/>
  <c r="CR298" i="1"/>
  <c r="BY298" i="1"/>
  <c r="CE298" i="1"/>
  <c r="DL285" i="1"/>
  <c r="AN285" i="1" s="1" a="1"/>
  <c r="AN285" i="1" s="1"/>
  <c r="AP285" i="1" s="1"/>
  <c r="BN285" i="1" s="1"/>
  <c r="BT285" i="1"/>
  <c r="DT285" i="1" s="1"/>
  <c r="EB285" i="1"/>
  <c r="BG295" i="1"/>
  <c r="BL295" i="1" s="1"/>
  <c r="BF295" i="1"/>
  <c r="BE295" i="1"/>
  <c r="AW297" i="1"/>
  <c r="AU297" i="1"/>
  <c r="AT297" i="1"/>
  <c r="EF297" i="1" s="1"/>
  <c r="CR279" i="1"/>
  <c r="BY279" i="1"/>
  <c r="CE279" i="1"/>
  <c r="BT282" i="1"/>
  <c r="DL282" i="1"/>
  <c r="AN282" i="1" s="1" a="1"/>
  <c r="AN282" i="1" s="1"/>
  <c r="AP282" i="1" s="1"/>
  <c r="BN282" i="1" s="1"/>
  <c r="EB282" i="1"/>
  <c r="AW304" i="1"/>
  <c r="AU304" i="1"/>
  <c r="AT304" i="1"/>
  <c r="EF304" i="1" s="1"/>
  <c r="AW294" i="1"/>
  <c r="AU294" i="1"/>
  <c r="AT294" i="1"/>
  <c r="EF294" i="1" s="1"/>
  <c r="CR289" i="1"/>
  <c r="DO289" i="1" s="1" a="1"/>
  <c r="DO289" i="1" s="1"/>
  <c r="DY289" i="1" s="1"/>
  <c r="CE289" i="1"/>
  <c r="BY289" i="1"/>
  <c r="AA277" i="1"/>
  <c r="AE277" i="1"/>
  <c r="BY273" i="1"/>
  <c r="CE273" i="1" s="1"/>
  <c r="AU287" i="1"/>
  <c r="AT287" i="1"/>
  <c r="EF287" i="1" s="1"/>
  <c r="AW287" i="1"/>
  <c r="EI276" i="1"/>
  <c r="EK276" i="1"/>
  <c r="EA280" i="1"/>
  <c r="ED280" i="1"/>
  <c r="BT268" i="1"/>
  <c r="DL268" i="1"/>
  <c r="AN268" i="1" s="1" a="1"/>
  <c r="AN268" i="1" s="1"/>
  <c r="EB268" i="1"/>
  <c r="EK242" i="1"/>
  <c r="EI242" i="1"/>
  <c r="AE255" i="1"/>
  <c r="AA255" i="1"/>
  <c r="BT264" i="1"/>
  <c r="EB264" i="1"/>
  <c r="DL264" i="1"/>
  <c r="AN264" i="1" s="1" a="1"/>
  <c r="AN264" i="1" s="1"/>
  <c r="AP264" i="1" s="1"/>
  <c r="BN264" i="1" s="1"/>
  <c r="BY254" i="1"/>
  <c r="CR254" i="1" s="1"/>
  <c r="BT255" i="1"/>
  <c r="DT255" i="1" s="1"/>
  <c r="EB255" i="1"/>
  <c r="DL255" i="1"/>
  <c r="AN255" i="1" s="1" a="1"/>
  <c r="AN255" i="1" s="1"/>
  <c r="AP255" i="1" s="1"/>
  <c r="BN255" i="1" s="1"/>
  <c r="CS252" i="1"/>
  <c r="CX252" i="1"/>
  <c r="CW252" i="1"/>
  <c r="EA236" i="1"/>
  <c r="ED236" i="1"/>
  <c r="EK213" i="1"/>
  <c r="EI213" i="1"/>
  <c r="AE228" i="1"/>
  <c r="AA228" i="1"/>
  <c r="ED210" i="1"/>
  <c r="EA210" i="1"/>
  <c r="AE234" i="1"/>
  <c r="AA234" i="1"/>
  <c r="BG222" i="1"/>
  <c r="BL222" i="1" s="1"/>
  <c r="BF222" i="1"/>
  <c r="BE222" i="1"/>
  <c r="DL216" i="1"/>
  <c r="AN216" i="1" s="1" a="1"/>
  <c r="AN216" i="1" s="1"/>
  <c r="BT216" i="1"/>
  <c r="EB216" i="1"/>
  <c r="BG230" i="1"/>
  <c r="BL230" i="1" s="1"/>
  <c r="BF230" i="1"/>
  <c r="BE230" i="1"/>
  <c r="AW221" i="1"/>
  <c r="AU221" i="1"/>
  <c r="AT221" i="1"/>
  <c r="EF221" i="1" s="1"/>
  <c r="EI232" i="1"/>
  <c r="EK232" i="1"/>
  <c r="BT204" i="1"/>
  <c r="DT204" i="1" s="1"/>
  <c r="EB204" i="1"/>
  <c r="DL204" i="1"/>
  <c r="AN204" i="1" s="1" a="1"/>
  <c r="AN204" i="1" s="1"/>
  <c r="AP204" i="1" s="1"/>
  <c r="BN204" i="1" s="1"/>
  <c r="BT211" i="1"/>
  <c r="DT211" i="1" s="1"/>
  <c r="EB211" i="1"/>
  <c r="DL211" i="1"/>
  <c r="AN211" i="1" s="1" a="1"/>
  <c r="AN211" i="1" s="1"/>
  <c r="AP211" i="1" s="1"/>
  <c r="BN211" i="1" s="1"/>
  <c r="AW192" i="1"/>
  <c r="AU192" i="1"/>
  <c r="AT192" i="1"/>
  <c r="EF192" i="1" s="1"/>
  <c r="BG220" i="1"/>
  <c r="BL220" i="1" s="1"/>
  <c r="BF220" i="1"/>
  <c r="BE220" i="1"/>
  <c r="EK219" i="1"/>
  <c r="EI219" i="1"/>
  <c r="EB198" i="1"/>
  <c r="BT198" i="1"/>
  <c r="DL198" i="1"/>
  <c r="AN198" i="1" s="1" a="1"/>
  <c r="AN198" i="1" s="1"/>
  <c r="AP198" i="1" s="1"/>
  <c r="BN198" i="1" s="1"/>
  <c r="BY176" i="1"/>
  <c r="CR176" i="1"/>
  <c r="CE176" i="1"/>
  <c r="BG214" i="1"/>
  <c r="BL214" i="1" s="1"/>
  <c r="BF214" i="1"/>
  <c r="BE214" i="1"/>
  <c r="CR182" i="1"/>
  <c r="DO182" i="1" s="1" a="1"/>
  <c r="DO182" i="1" s="1"/>
  <c r="DY182" i="1" s="1"/>
  <c r="BY182" i="1"/>
  <c r="CE182" i="1"/>
  <c r="BG196" i="1"/>
  <c r="BL196" i="1" s="1"/>
  <c r="BF196" i="1"/>
  <c r="BE196" i="1"/>
  <c r="BG202" i="1"/>
  <c r="BL202" i="1" s="1"/>
  <c r="BF202" i="1"/>
  <c r="BE202" i="1"/>
  <c r="BG183" i="1"/>
  <c r="BL183" i="1" s="1"/>
  <c r="BF183" i="1"/>
  <c r="BE183" i="1"/>
  <c r="DL163" i="1"/>
  <c r="AN163" i="1" s="1" a="1"/>
  <c r="AN163" i="1" s="1"/>
  <c r="AP163" i="1" s="1"/>
  <c r="BN163" i="1" s="1"/>
  <c r="EB163" i="1"/>
  <c r="BT163" i="1"/>
  <c r="BG166" i="1"/>
  <c r="BL166" i="1" s="1"/>
  <c r="BF166" i="1"/>
  <c r="BE166" i="1"/>
  <c r="BG180" i="1"/>
  <c r="BL180" i="1" s="1"/>
  <c r="BF180" i="1"/>
  <c r="BE180" i="1"/>
  <c r="CR158" i="1"/>
  <c r="DO158" i="1" s="1" a="1"/>
  <c r="DO158" i="1" s="1"/>
  <c r="DY158" i="1" s="1"/>
  <c r="CE158" i="1"/>
  <c r="BY158" i="1"/>
  <c r="DL179" i="1"/>
  <c r="AN179" i="1" s="1" a="1"/>
  <c r="AN179" i="1" s="1"/>
  <c r="BT179" i="1"/>
  <c r="EB179" i="1"/>
  <c r="AE165" i="1"/>
  <c r="AA165" i="1"/>
  <c r="EK140" i="1"/>
  <c r="EI140" i="1"/>
  <c r="BF165" i="1"/>
  <c r="BG165" i="1"/>
  <c r="BL165" i="1" s="1"/>
  <c r="BE165" i="1"/>
  <c r="BT142" i="1"/>
  <c r="DT142" i="1" s="1"/>
  <c r="EB142" i="1"/>
  <c r="DL142" i="1"/>
  <c r="AN142" i="1" s="1" a="1"/>
  <c r="AN142" i="1" s="1"/>
  <c r="AP142" i="1" s="1"/>
  <c r="BN142" i="1" s="1"/>
  <c r="BF158" i="1"/>
  <c r="BE158" i="1"/>
  <c r="BG158" i="1"/>
  <c r="BL158" i="1" s="1"/>
  <c r="BY146" i="1"/>
  <c r="CE146" i="1" s="1"/>
  <c r="CR146" i="1"/>
  <c r="DO146" i="1" s="1" a="1"/>
  <c r="DO146" i="1" s="1"/>
  <c r="DY146" i="1" s="1"/>
  <c r="EB152" i="1"/>
  <c r="BT152" i="1"/>
  <c r="DT152" i="1" s="1"/>
  <c r="DL152" i="1"/>
  <c r="AN152" i="1" s="1" a="1"/>
  <c r="AN152" i="1" s="1"/>
  <c r="AP152" i="1" s="1"/>
  <c r="BN152" i="1" s="1"/>
  <c r="BY116" i="1"/>
  <c r="CE116" i="1" s="1"/>
  <c r="CR116" i="1"/>
  <c r="CR108" i="1"/>
  <c r="DO108" i="1" s="1" a="1"/>
  <c r="DO108" i="1" s="1"/>
  <c r="DY108" i="1" s="1"/>
  <c r="CE108" i="1"/>
  <c r="BY108" i="1"/>
  <c r="CR114" i="1"/>
  <c r="BY114" i="1"/>
  <c r="BG118" i="1"/>
  <c r="BL118" i="1" s="1"/>
  <c r="BF118" i="1"/>
  <c r="BE118" i="1"/>
  <c r="EB95" i="1"/>
  <c r="BT95" i="1"/>
  <c r="DL95" i="1"/>
  <c r="AN95" i="1" s="1" a="1"/>
  <c r="AN95" i="1" s="1"/>
  <c r="AP95" i="1" s="1"/>
  <c r="BN95" i="1" s="1"/>
  <c r="AA111" i="1"/>
  <c r="AE111" i="1"/>
  <c r="BT126" i="1"/>
  <c r="EB126" i="1"/>
  <c r="DL126" i="1"/>
  <c r="AN126" i="1" s="1" a="1"/>
  <c r="AN126" i="1" s="1"/>
  <c r="AP126" i="1" s="1"/>
  <c r="BN126" i="1" s="1"/>
  <c r="BG133" i="1"/>
  <c r="BL133" i="1" s="1"/>
  <c r="BE133" i="1"/>
  <c r="BF133" i="1"/>
  <c r="AE119" i="1"/>
  <c r="AA119" i="1"/>
  <c r="AT129" i="1"/>
  <c r="EF129" i="1" s="1"/>
  <c r="AW129" i="1"/>
  <c r="AU129" i="1"/>
  <c r="BY97" i="1"/>
  <c r="CE97" i="1" s="1"/>
  <c r="CR97" i="1"/>
  <c r="DO97" i="1" s="1" a="1"/>
  <c r="DO97" i="1" s="1"/>
  <c r="DY97" i="1" s="1"/>
  <c r="EK117" i="1"/>
  <c r="EI117" i="1"/>
  <c r="EB72" i="1"/>
  <c r="DL72" i="1"/>
  <c r="AN72" i="1" s="1" a="1"/>
  <c r="AN72" i="1" s="1"/>
  <c r="AP72" i="1" s="1"/>
  <c r="BN72" i="1" s="1"/>
  <c r="BT72" i="1"/>
  <c r="DT72" i="1" s="1"/>
  <c r="EK80" i="1"/>
  <c r="EI80" i="1"/>
  <c r="EK70" i="1"/>
  <c r="EI70" i="1"/>
  <c r="EK72" i="1"/>
  <c r="EI72" i="1"/>
  <c r="CE80" i="1"/>
  <c r="BY80" i="1"/>
  <c r="EA83" i="1"/>
  <c r="ED83" i="1"/>
  <c r="AA103" i="1"/>
  <c r="AE103" i="1"/>
  <c r="DL84" i="1"/>
  <c r="AN84" i="1" s="1" a="1"/>
  <c r="AN84" i="1" s="1"/>
  <c r="AP84" i="1" s="1"/>
  <c r="BN84" i="1" s="1"/>
  <c r="EB84" i="1"/>
  <c r="BT84" i="1"/>
  <c r="BF60" i="1"/>
  <c r="BE60" i="1"/>
  <c r="BG60" i="1"/>
  <c r="BL60" i="1" s="1"/>
  <c r="BY93" i="1"/>
  <c r="CE93" i="1" s="1"/>
  <c r="CR93" i="1"/>
  <c r="DO93" i="1" s="1" a="1"/>
  <c r="DO93" i="1" s="1"/>
  <c r="DY93" i="1" s="1"/>
  <c r="AE84" i="1"/>
  <c r="AA84" i="1"/>
  <c r="AW65" i="1"/>
  <c r="AU65" i="1"/>
  <c r="AT65" i="1"/>
  <c r="EF65" i="1" s="1"/>
  <c r="CX57" i="1"/>
  <c r="CW57" i="1"/>
  <c r="CS57" i="1"/>
  <c r="AO83" i="1"/>
  <c r="EB43" i="1"/>
  <c r="BT43" i="1"/>
  <c r="DT43" i="1" s="1"/>
  <c r="DL43" i="1"/>
  <c r="AN43" i="1" s="1" a="1"/>
  <c r="AN43" i="1" s="1"/>
  <c r="AP43" i="1" s="1"/>
  <c r="BN43" i="1" s="1"/>
  <c r="AE60" i="1"/>
  <c r="AA60" i="1"/>
  <c r="DL53" i="1"/>
  <c r="AN53" i="1" s="1" a="1"/>
  <c r="AN53" i="1" s="1"/>
  <c r="AP53" i="1" s="1"/>
  <c r="BN53" i="1" s="1"/>
  <c r="EB53" i="1"/>
  <c r="BT53" i="1"/>
  <c r="DT53" i="1" s="1"/>
  <c r="DL69" i="1"/>
  <c r="AN69" i="1" s="1" a="1"/>
  <c r="AN69" i="1" s="1"/>
  <c r="AP69" i="1" s="1"/>
  <c r="BN69" i="1" s="1"/>
  <c r="EB69" i="1"/>
  <c r="BT69" i="1"/>
  <c r="DT69" i="1" s="1"/>
  <c r="EK29" i="1"/>
  <c r="EI29" i="1"/>
  <c r="CE60" i="1"/>
  <c r="BY60" i="1"/>
  <c r="CR60" i="1"/>
  <c r="DO60" i="1" s="1" a="1"/>
  <c r="DO60" i="1" s="1"/>
  <c r="DY60" i="1" s="1"/>
  <c r="CE54" i="1"/>
  <c r="CR54" i="1"/>
  <c r="DO54" i="1" s="1" a="1"/>
  <c r="DO54" i="1" s="1"/>
  <c r="DY54" i="1" s="1"/>
  <c r="BY54" i="1"/>
  <c r="AT48" i="1"/>
  <c r="EF48" i="1" s="1"/>
  <c r="AW48" i="1"/>
  <c r="AU48" i="1"/>
  <c r="CR29" i="1"/>
  <c r="DO29" i="1" s="1" a="1"/>
  <c r="DO29" i="1" s="1"/>
  <c r="DY29" i="1" s="1"/>
  <c r="BY29" i="1"/>
  <c r="CE29" i="1"/>
  <c r="EK87" i="1"/>
  <c r="EI87" i="1"/>
  <c r="DL47" i="1"/>
  <c r="AN47" i="1" s="1" a="1"/>
  <c r="AN47" i="1" s="1"/>
  <c r="AP47" i="1" s="1"/>
  <c r="BN47" i="1" s="1"/>
  <c r="BT47" i="1"/>
  <c r="DT47" i="1" s="1"/>
  <c r="EB47" i="1"/>
  <c r="BG18" i="1"/>
  <c r="BL18" i="1" s="1"/>
  <c r="BF18" i="1"/>
  <c r="BE18" i="1"/>
  <c r="BG42" i="1"/>
  <c r="BL42" i="1" s="1"/>
  <c r="BF42" i="1"/>
  <c r="BE42" i="1"/>
  <c r="BY28" i="1"/>
  <c r="CE28" i="1"/>
  <c r="CR28" i="1"/>
  <c r="DO28" i="1" s="1" a="1"/>
  <c r="DO28" i="1" s="1"/>
  <c r="DY28" i="1" s="1"/>
  <c r="AA52" i="1"/>
  <c r="AE52" i="1"/>
  <c r="AW28" i="1"/>
  <c r="AU28" i="1"/>
  <c r="AT28" i="1"/>
  <c r="EF28" i="1" s="1"/>
  <c r="AO48" i="1"/>
  <c r="BG27" i="1"/>
  <c r="BL27" i="1" s="1"/>
  <c r="BE27" i="1"/>
  <c r="BF27" i="1"/>
  <c r="EK25" i="1"/>
  <c r="EI25" i="1"/>
  <c r="BG43" i="1"/>
  <c r="BL43" i="1" s="1"/>
  <c r="BF43" i="1"/>
  <c r="BE43" i="1"/>
  <c r="BT41" i="1"/>
  <c r="DT41" i="1" s="1"/>
  <c r="DL41" i="1"/>
  <c r="AN41" i="1" s="1" a="1"/>
  <c r="AN41" i="1" s="1"/>
  <c r="EB41" i="1"/>
  <c r="AW32" i="1"/>
  <c r="AU32" i="1"/>
  <c r="AT32" i="1"/>
  <c r="EF32" i="1" s="1"/>
  <c r="ED22" i="1"/>
  <c r="EA22" i="1"/>
  <c r="EI15" i="1"/>
  <c r="EK15" i="1"/>
  <c r="EK14" i="1"/>
  <c r="EI14" i="1"/>
  <c r="DT22" i="1"/>
  <c r="AW389" i="1"/>
  <c r="AU389" i="1"/>
  <c r="AT389" i="1"/>
  <c r="EF389" i="1" s="1"/>
  <c r="DL401" i="1"/>
  <c r="AN401" i="1" s="1" a="1"/>
  <c r="AN401" i="1" s="1"/>
  <c r="EB401" i="1"/>
  <c r="BT401" i="1"/>
  <c r="DT401" i="1" s="1"/>
  <c r="AE405" i="1"/>
  <c r="AA405" i="1"/>
  <c r="AO406" i="1"/>
  <c r="AP392" i="1"/>
  <c r="BN392" i="1" s="1"/>
  <c r="AE380" i="1"/>
  <c r="AA380" i="1"/>
  <c r="BY361" i="1"/>
  <c r="CE361" i="1" s="1"/>
  <c r="CW360" i="1"/>
  <c r="CX360" i="1"/>
  <c r="CS360" i="1"/>
  <c r="AU349" i="1"/>
  <c r="AT349" i="1"/>
  <c r="EF349" i="1" s="1"/>
  <c r="AW349" i="1"/>
  <c r="AT353" i="1"/>
  <c r="EF353" i="1" s="1"/>
  <c r="AW353" i="1"/>
  <c r="AU353" i="1"/>
  <c r="AT347" i="1"/>
  <c r="EF347" i="1" s="1"/>
  <c r="AW347" i="1"/>
  <c r="AU347" i="1"/>
  <c r="CR339" i="1"/>
  <c r="DO339" i="1" s="1" a="1"/>
  <c r="DO339" i="1" s="1"/>
  <c r="DY339" i="1" s="1"/>
  <c r="CX334" i="1"/>
  <c r="CW334" i="1"/>
  <c r="CS334" i="1"/>
  <c r="DO334" i="1" a="1"/>
  <c r="DO334" i="1" s="1"/>
  <c r="DY334" i="1" s="1"/>
  <c r="EI331" i="1"/>
  <c r="EK331" i="1"/>
  <c r="DO338" i="1" a="1"/>
  <c r="DO338" i="1" s="1"/>
  <c r="DY338" i="1" s="1"/>
  <c r="BG326" i="1"/>
  <c r="BL326" i="1" s="1"/>
  <c r="BF326" i="1"/>
  <c r="BE326" i="1"/>
  <c r="AT325" i="1"/>
  <c r="EF325" i="1" s="1"/>
  <c r="AU325" i="1"/>
  <c r="AW325" i="1"/>
  <c r="AW324" i="1"/>
  <c r="AU324" i="1"/>
  <c r="AT324" i="1"/>
  <c r="EF324" i="1" s="1"/>
  <c r="AU315" i="1"/>
  <c r="AT315" i="1"/>
  <c r="EF315" i="1" s="1"/>
  <c r="AW315" i="1"/>
  <c r="DL328" i="1"/>
  <c r="AN328" i="1" s="1" a="1"/>
  <c r="AN328" i="1" s="1"/>
  <c r="AP328" i="1" s="1"/>
  <c r="BN328" i="1" s="1"/>
  <c r="EB328" i="1"/>
  <c r="BT328" i="1"/>
  <c r="DT328" i="1" s="1"/>
  <c r="AO328" i="1"/>
  <c r="AT331" i="1"/>
  <c r="EF331" i="1" s="1"/>
  <c r="AW331" i="1"/>
  <c r="AU331" i="1"/>
  <c r="BY319" i="1"/>
  <c r="CE319" i="1" s="1"/>
  <c r="CR319" i="1"/>
  <c r="CR306" i="1"/>
  <c r="DO306" i="1" s="1" a="1"/>
  <c r="DO306" i="1" s="1"/>
  <c r="DY306" i="1" s="1"/>
  <c r="CE306" i="1"/>
  <c r="BY306" i="1"/>
  <c r="CS307" i="1"/>
  <c r="CX307" i="1"/>
  <c r="CW307" i="1"/>
  <c r="EB312" i="1"/>
  <c r="DL312" i="1"/>
  <c r="AN312" i="1" s="1" a="1"/>
  <c r="AN312" i="1" s="1"/>
  <c r="AP312" i="1" s="1"/>
  <c r="BN312" i="1" s="1"/>
  <c r="BT312" i="1"/>
  <c r="AO320" i="1"/>
  <c r="DL297" i="1"/>
  <c r="AN297" i="1" s="1" a="1"/>
  <c r="AN297" i="1" s="1"/>
  <c r="EB297" i="1"/>
  <c r="BT297" i="1"/>
  <c r="DT297" i="1" s="1"/>
  <c r="EI282" i="1"/>
  <c r="EK282" i="1"/>
  <c r="AO293" i="1"/>
  <c r="AW286" i="1"/>
  <c r="AU286" i="1"/>
  <c r="AT286" i="1"/>
  <c r="EF286" i="1" s="1"/>
  <c r="CE280" i="1"/>
  <c r="BY280" i="1"/>
  <c r="CR280" i="1"/>
  <c r="BY300" i="1"/>
  <c r="CR300" i="1" s="1"/>
  <c r="EE275" i="1"/>
  <c r="CC275" i="1"/>
  <c r="AW289" i="1"/>
  <c r="AU289" i="1"/>
  <c r="AT289" i="1"/>
  <c r="EF289" i="1" s="1"/>
  <c r="EK268" i="1"/>
  <c r="EI268" i="1"/>
  <c r="BY243" i="1"/>
  <c r="CE243" i="1" s="1"/>
  <c r="AW272" i="1"/>
  <c r="AU272" i="1"/>
  <c r="AT272" i="1"/>
  <c r="EF272" i="1" s="1"/>
  <c r="ED262" i="1"/>
  <c r="EA262" i="1"/>
  <c r="BT249" i="1"/>
  <c r="EB249" i="1"/>
  <c r="DL249" i="1"/>
  <c r="AN249" i="1" s="1" a="1"/>
  <c r="AN249" i="1" s="1"/>
  <c r="AP249" i="1" s="1"/>
  <c r="BN249" i="1" s="1"/>
  <c r="AE250" i="1"/>
  <c r="AA250" i="1"/>
  <c r="BF254" i="1"/>
  <c r="BE254" i="1"/>
  <c r="BG254" i="1"/>
  <c r="BL254" i="1" s="1"/>
  <c r="EK234" i="1"/>
  <c r="EI234" i="1"/>
  <c r="DO237" i="1" a="1"/>
  <c r="DO237" i="1" s="1"/>
  <c r="DY237" i="1" s="1"/>
  <c r="BF246" i="1"/>
  <c r="BE246" i="1"/>
  <c r="BG246" i="1"/>
  <c r="BL246" i="1" s="1"/>
  <c r="AW250" i="1"/>
  <c r="AU250" i="1"/>
  <c r="AT250" i="1"/>
  <c r="EF250" i="1" s="1"/>
  <c r="BG249" i="1"/>
  <c r="BL249" i="1" s="1"/>
  <c r="BF249" i="1"/>
  <c r="BE249" i="1"/>
  <c r="AW223" i="1"/>
  <c r="AU223" i="1"/>
  <c r="AT223" i="1"/>
  <c r="EF223" i="1" s="1"/>
  <c r="EB214" i="1"/>
  <c r="BT214" i="1"/>
  <c r="DL214" i="1"/>
  <c r="AN214" i="1" s="1" a="1"/>
  <c r="AN214" i="1" s="1"/>
  <c r="AP214" i="1" s="1"/>
  <c r="BN214" i="1" s="1"/>
  <c r="BF227" i="1"/>
  <c r="BG227" i="1"/>
  <c r="BL227" i="1" s="1"/>
  <c r="BE227" i="1"/>
  <c r="DL226" i="1"/>
  <c r="AN226" i="1" s="1" a="1"/>
  <c r="AN226" i="1" s="1"/>
  <c r="EB226" i="1"/>
  <c r="BT226" i="1"/>
  <c r="AW236" i="1"/>
  <c r="AU236" i="1"/>
  <c r="AT236" i="1"/>
  <c r="EF236" i="1" s="1"/>
  <c r="CE212" i="1"/>
  <c r="BY212" i="1"/>
  <c r="AW220" i="1"/>
  <c r="AU220" i="1"/>
  <c r="AT220" i="1"/>
  <c r="EF220" i="1" s="1"/>
  <c r="EK227" i="1"/>
  <c r="EI227" i="1"/>
  <c r="BY221" i="1"/>
  <c r="EK211" i="1"/>
  <c r="EI211" i="1"/>
  <c r="BY188" i="1"/>
  <c r="CE188" i="1"/>
  <c r="EK192" i="1"/>
  <c r="EI192" i="1"/>
  <c r="AW205" i="1"/>
  <c r="AU205" i="1"/>
  <c r="AT205" i="1"/>
  <c r="EF205" i="1" s="1"/>
  <c r="BY203" i="1"/>
  <c r="CE203" i="1" s="1"/>
  <c r="CR203" i="1"/>
  <c r="DO203" i="1" s="1" a="1"/>
  <c r="DO203" i="1" s="1"/>
  <c r="DY203" i="1" s="1"/>
  <c r="CW204" i="1"/>
  <c r="CS204" i="1"/>
  <c r="CX204" i="1"/>
  <c r="EI198" i="1"/>
  <c r="EK198" i="1"/>
  <c r="BY208" i="1"/>
  <c r="CR208" i="1"/>
  <c r="CE208" i="1"/>
  <c r="AE218" i="1"/>
  <c r="AA218" i="1"/>
  <c r="CS185" i="1"/>
  <c r="CX185" i="1"/>
  <c r="CW185" i="1"/>
  <c r="BF189" i="1"/>
  <c r="BE189" i="1"/>
  <c r="BG189" i="1"/>
  <c r="BL189" i="1" s="1"/>
  <c r="AW178" i="1"/>
  <c r="AU178" i="1"/>
  <c r="AT178" i="1"/>
  <c r="EF178" i="1" s="1"/>
  <c r="BY161" i="1"/>
  <c r="CE161" i="1"/>
  <c r="CR161" i="1"/>
  <c r="EK172" i="1"/>
  <c r="EI172" i="1"/>
  <c r="BG173" i="1"/>
  <c r="BL173" i="1" s="1"/>
  <c r="BF173" i="1"/>
  <c r="BE173" i="1"/>
  <c r="DL155" i="1"/>
  <c r="AN155" i="1" s="1" a="1"/>
  <c r="AN155" i="1" s="1"/>
  <c r="AP155" i="1" s="1"/>
  <c r="BN155" i="1" s="1"/>
  <c r="EB155" i="1"/>
  <c r="BT155" i="1"/>
  <c r="BY151" i="1"/>
  <c r="CR151" i="1"/>
  <c r="DO151" i="1" s="1" a="1"/>
  <c r="DO151" i="1" s="1"/>
  <c r="DY151" i="1" s="1"/>
  <c r="CE151" i="1"/>
  <c r="AU146" i="1"/>
  <c r="AT146" i="1"/>
  <c r="EF146" i="1" s="1"/>
  <c r="AW146" i="1"/>
  <c r="EK179" i="1"/>
  <c r="EI179" i="1"/>
  <c r="AW147" i="1"/>
  <c r="AU147" i="1"/>
  <c r="AT147" i="1"/>
  <c r="EF147" i="1" s="1"/>
  <c r="AA162" i="1"/>
  <c r="AE162" i="1"/>
  <c r="BG152" i="1"/>
  <c r="BL152" i="1" s="1"/>
  <c r="BF152" i="1"/>
  <c r="BE152" i="1"/>
  <c r="EK160" i="1"/>
  <c r="EI160" i="1"/>
  <c r="AO157" i="1"/>
  <c r="EK152" i="1"/>
  <c r="EI152" i="1"/>
  <c r="ED139" i="1"/>
  <c r="EA139" i="1"/>
  <c r="AE157" i="1"/>
  <c r="AA157" i="1"/>
  <c r="AU130" i="1"/>
  <c r="AT130" i="1"/>
  <c r="AW130" i="1"/>
  <c r="EB108" i="1"/>
  <c r="BT108" i="1"/>
  <c r="DL108" i="1"/>
  <c r="AN108" i="1" s="1" a="1"/>
  <c r="AN108" i="1" s="1"/>
  <c r="AP108" i="1" s="1"/>
  <c r="BN108" i="1" s="1"/>
  <c r="BF132" i="1"/>
  <c r="BE132" i="1"/>
  <c r="BG132" i="1"/>
  <c r="BL132" i="1" s="1"/>
  <c r="EB130" i="1"/>
  <c r="DL130" i="1"/>
  <c r="AN130" i="1" s="1" a="1"/>
  <c r="AN130" i="1" s="1"/>
  <c r="BT130" i="1"/>
  <c r="EB121" i="1"/>
  <c r="BT121" i="1"/>
  <c r="DT121" i="1" s="1"/>
  <c r="DL121" i="1"/>
  <c r="AN121" i="1" s="1" a="1"/>
  <c r="AN121" i="1" s="1"/>
  <c r="AP121" i="1" s="1"/>
  <c r="BN121" i="1" s="1"/>
  <c r="BY106" i="1"/>
  <c r="AW121" i="1"/>
  <c r="AU121" i="1"/>
  <c r="AT121" i="1"/>
  <c r="EF121" i="1" s="1"/>
  <c r="CX136" i="1"/>
  <c r="CW136" i="1"/>
  <c r="CS136" i="1"/>
  <c r="DO136" i="1" a="1"/>
  <c r="DO136" i="1" s="1"/>
  <c r="DY136" i="1" s="1"/>
  <c r="BY76" i="1"/>
  <c r="CR76" i="1" s="1"/>
  <c r="BG125" i="1"/>
  <c r="BL125" i="1" s="1"/>
  <c r="BF125" i="1"/>
  <c r="BE125" i="1"/>
  <c r="AW93" i="1"/>
  <c r="AU93" i="1"/>
  <c r="AT93" i="1"/>
  <c r="EF93" i="1" s="1"/>
  <c r="AO136" i="1"/>
  <c r="AW91" i="1"/>
  <c r="AU91" i="1"/>
  <c r="AT91" i="1"/>
  <c r="EF91" i="1" s="1"/>
  <c r="BT61" i="1"/>
  <c r="DT61" i="1" s="1"/>
  <c r="DL61" i="1"/>
  <c r="AN61" i="1" s="1" a="1"/>
  <c r="AN61" i="1" s="1"/>
  <c r="AP61" i="1" s="1"/>
  <c r="BN61" i="1" s="1"/>
  <c r="EB61" i="1"/>
  <c r="EK67" i="1"/>
  <c r="EI67" i="1"/>
  <c r="AT74" i="1"/>
  <c r="EF74" i="1" s="1"/>
  <c r="AW74" i="1"/>
  <c r="AU74" i="1"/>
  <c r="CX67" i="1"/>
  <c r="CW67" i="1"/>
  <c r="CS67" i="1"/>
  <c r="CR72" i="1"/>
  <c r="DO72" i="1" s="1" a="1"/>
  <c r="DO72" i="1" s="1"/>
  <c r="DY72" i="1" s="1"/>
  <c r="BY72" i="1"/>
  <c r="AW99" i="1"/>
  <c r="AU99" i="1"/>
  <c r="AT99" i="1"/>
  <c r="EF99" i="1" s="1"/>
  <c r="EK77" i="1"/>
  <c r="EI77" i="1"/>
  <c r="AW57" i="1"/>
  <c r="AU57" i="1"/>
  <c r="AT57" i="1"/>
  <c r="EF57" i="1" s="1"/>
  <c r="BG64" i="1"/>
  <c r="BL64" i="1" s="1"/>
  <c r="BF64" i="1"/>
  <c r="BE64" i="1"/>
  <c r="CC57" i="1"/>
  <c r="EE57" i="1"/>
  <c r="BT34" i="1"/>
  <c r="DT34" i="1" s="1"/>
  <c r="DL34" i="1"/>
  <c r="AN34" i="1" s="1" a="1"/>
  <c r="AN34" i="1" s="1"/>
  <c r="AP34" i="1" s="1"/>
  <c r="BN34" i="1" s="1"/>
  <c r="EB34" i="1"/>
  <c r="EK40" i="1"/>
  <c r="EI40" i="1"/>
  <c r="AW61" i="1"/>
  <c r="AU61" i="1"/>
  <c r="AT61" i="1"/>
  <c r="BG83" i="1"/>
  <c r="BL83" i="1" s="1"/>
  <c r="BF83" i="1"/>
  <c r="BE83" i="1"/>
  <c r="BY63" i="1"/>
  <c r="CE63" i="1" s="1"/>
  <c r="CR63" i="1"/>
  <c r="DO63" i="1" s="1" a="1"/>
  <c r="DO63" i="1" s="1"/>
  <c r="DY63" i="1" s="1"/>
  <c r="AU58" i="1"/>
  <c r="AW58" i="1"/>
  <c r="AT58" i="1"/>
  <c r="EF58" i="1" s="1"/>
  <c r="EI53" i="1"/>
  <c r="EK53" i="1"/>
  <c r="EI69" i="1"/>
  <c r="EK69" i="1"/>
  <c r="BY52" i="1"/>
  <c r="CR52" i="1"/>
  <c r="EB26" i="1"/>
  <c r="BT26" i="1"/>
  <c r="DL26" i="1"/>
  <c r="AN26" i="1" s="1" a="1"/>
  <c r="AN26" i="1" s="1"/>
  <c r="AP26" i="1" s="1"/>
  <c r="BN26" i="1" s="1"/>
  <c r="EK71" i="1"/>
  <c r="EI71" i="1"/>
  <c r="BG67" i="1"/>
  <c r="BL67" i="1" s="1"/>
  <c r="BF67" i="1"/>
  <c r="BE67" i="1"/>
  <c r="AW30" i="1"/>
  <c r="AU30" i="1"/>
  <c r="AT30" i="1"/>
  <c r="EF30" i="1" s="1"/>
  <c r="EI17" i="1"/>
  <c r="EK17" i="1"/>
  <c r="AW20" i="1"/>
  <c r="AU20" i="1"/>
  <c r="AT20" i="1"/>
  <c r="AO45" i="1"/>
  <c r="AE41" i="1"/>
  <c r="AA41" i="1"/>
  <c r="AE37" i="1"/>
  <c r="AA37" i="1"/>
  <c r="EB21" i="1"/>
  <c r="BT21" i="1"/>
  <c r="DT21" i="1" s="1"/>
  <c r="DL21" i="1"/>
  <c r="AN21" i="1" s="1" a="1"/>
  <c r="AN21" i="1" s="1"/>
  <c r="AP21" i="1" s="1"/>
  <c r="BN21" i="1" s="1"/>
  <c r="DL23" i="1"/>
  <c r="AN23" i="1" s="1" a="1"/>
  <c r="AN23" i="1" s="1"/>
  <c r="EB23" i="1"/>
  <c r="BT23" i="1"/>
  <c r="EK44" i="1"/>
  <c r="EI44" i="1"/>
  <c r="EK41" i="1"/>
  <c r="EI41" i="1"/>
  <c r="AE39" i="1"/>
  <c r="AA39" i="1"/>
  <c r="AW12" i="1"/>
  <c r="AT12" i="1"/>
  <c r="EF12" i="1" s="1"/>
  <c r="AU12" i="1"/>
  <c r="ED406" i="1"/>
  <c r="EA406" i="1"/>
  <c r="EK392" i="1"/>
  <c r="EI392" i="1"/>
  <c r="DT384" i="1"/>
  <c r="BF388" i="1"/>
  <c r="BG388" i="1"/>
  <c r="BL388" i="1" s="1"/>
  <c r="BE388" i="1"/>
  <c r="EB382" i="1"/>
  <c r="BT382" i="1"/>
  <c r="DL382" i="1"/>
  <c r="AN382" i="1" s="1" a="1"/>
  <c r="AN382" i="1" s="1"/>
  <c r="AP382" i="1" s="1"/>
  <c r="BN382" i="1" s="1"/>
  <c r="CE383" i="1"/>
  <c r="BY383" i="1"/>
  <c r="CR383" i="1"/>
  <c r="DO383" i="1" s="1" a="1"/>
  <c r="DO383" i="1" s="1"/>
  <c r="DY383" i="1" s="1"/>
  <c r="ED374" i="1"/>
  <c r="EA374" i="1"/>
  <c r="BY341" i="1"/>
  <c r="CE341" i="1" s="1"/>
  <c r="DO397" i="1" a="1"/>
  <c r="DO397" i="1" s="1"/>
  <c r="DY397" i="1" s="1"/>
  <c r="DO392" i="1" a="1"/>
  <c r="DO392" i="1" s="1"/>
  <c r="DY392" i="1" s="1"/>
  <c r="EI401" i="1"/>
  <c r="EK401" i="1"/>
  <c r="AU390" i="1"/>
  <c r="AW390" i="1"/>
  <c r="AT390" i="1"/>
  <c r="EF390" i="1" s="1"/>
  <c r="EK386" i="1"/>
  <c r="EI386" i="1"/>
  <c r="EK374" i="1"/>
  <c r="EI374" i="1"/>
  <c r="EK367" i="1"/>
  <c r="EI367" i="1"/>
  <c r="BG372" i="1"/>
  <c r="BL372" i="1" s="1"/>
  <c r="BF372" i="1"/>
  <c r="BE372" i="1"/>
  <c r="EK383" i="1"/>
  <c r="EI383" i="1"/>
  <c r="AO369" i="1"/>
  <c r="EI358" i="1"/>
  <c r="EK358" i="1"/>
  <c r="BT360" i="1"/>
  <c r="DT360" i="1" s="1"/>
  <c r="EB360" i="1"/>
  <c r="DL360" i="1"/>
  <c r="AN360" i="1" s="1" a="1"/>
  <c r="AN360" i="1" s="1"/>
  <c r="AP360" i="1" s="1"/>
  <c r="BN360" i="1" s="1"/>
  <c r="AA357" i="1"/>
  <c r="AE357" i="1"/>
  <c r="ED358" i="1"/>
  <c r="EA358" i="1"/>
  <c r="DT358" i="1"/>
  <c r="EB362" i="1"/>
  <c r="BT362" i="1"/>
  <c r="DL362" i="1"/>
  <c r="AN362" i="1" s="1" a="1"/>
  <c r="AN362" i="1" s="1"/>
  <c r="AP362" i="1" s="1"/>
  <c r="BN362" i="1" s="1"/>
  <c r="BT353" i="1"/>
  <c r="DT353" i="1" s="1"/>
  <c r="EB353" i="1"/>
  <c r="DL353" i="1"/>
  <c r="AN353" i="1" s="1" a="1"/>
  <c r="AN353" i="1" s="1"/>
  <c r="AP353" i="1" s="1"/>
  <c r="BN353" i="1" s="1"/>
  <c r="AO347" i="1"/>
  <c r="BG336" i="1"/>
  <c r="BL336" i="1" s="1"/>
  <c r="BF336" i="1"/>
  <c r="BE336" i="1"/>
  <c r="BY340" i="1"/>
  <c r="CR340" i="1"/>
  <c r="DO340" i="1" s="1" a="1"/>
  <c r="DO340" i="1" s="1"/>
  <c r="DY340" i="1" s="1"/>
  <c r="CE340" i="1"/>
  <c r="ED324" i="1"/>
  <c r="EA324" i="1"/>
  <c r="EK328" i="1"/>
  <c r="EI328" i="1"/>
  <c r="EK307" i="1"/>
  <c r="EI307" i="1"/>
  <c r="DL322" i="1"/>
  <c r="AN322" i="1" s="1" a="1"/>
  <c r="AN322" i="1" s="1"/>
  <c r="AP322" i="1" s="1"/>
  <c r="BN322" i="1" s="1"/>
  <c r="BT322" i="1"/>
  <c r="EB322" i="1"/>
  <c r="AO321" i="1"/>
  <c r="AW323" i="1"/>
  <c r="AU323" i="1"/>
  <c r="AT323" i="1"/>
  <c r="EF323" i="1" s="1"/>
  <c r="EA307" i="1"/>
  <c r="ED307" i="1"/>
  <c r="EI311" i="1"/>
  <c r="EK311" i="1"/>
  <c r="AO323" i="1"/>
  <c r="BY293" i="1"/>
  <c r="CE293" i="1" s="1"/>
  <c r="AU298" i="1"/>
  <c r="AT298" i="1"/>
  <c r="EF298" i="1" s="1"/>
  <c r="AW298" i="1"/>
  <c r="AW300" i="1"/>
  <c r="AU300" i="1"/>
  <c r="AT300" i="1"/>
  <c r="EF300" i="1" s="1"/>
  <c r="AT305" i="1"/>
  <c r="EF305" i="1" s="1"/>
  <c r="AW305" i="1"/>
  <c r="AU305" i="1"/>
  <c r="AP296" i="1"/>
  <c r="BN296" i="1" s="1"/>
  <c r="BY294" i="1"/>
  <c r="CR294" i="1" s="1"/>
  <c r="BG291" i="1"/>
  <c r="BL291" i="1" s="1"/>
  <c r="BF291" i="1"/>
  <c r="BE291" i="1"/>
  <c r="DL284" i="1"/>
  <c r="AN284" i="1" s="1" a="1"/>
  <c r="AN284" i="1" s="1"/>
  <c r="AP284" i="1" s="1"/>
  <c r="BN284" i="1" s="1"/>
  <c r="BT284" i="1"/>
  <c r="EB284" i="1"/>
  <c r="AO283" i="1"/>
  <c r="AU279" i="1"/>
  <c r="AW279" i="1"/>
  <c r="AT279" i="1"/>
  <c r="EF279" i="1" s="1"/>
  <c r="AT282" i="1"/>
  <c r="EF282" i="1" s="1"/>
  <c r="AW282" i="1"/>
  <c r="AU282" i="1"/>
  <c r="BY276" i="1"/>
  <c r="CR276" i="1" s="1"/>
  <c r="BG288" i="1"/>
  <c r="BL288" i="1" s="1"/>
  <c r="BF288" i="1"/>
  <c r="BE288" i="1"/>
  <c r="DT275" i="1"/>
  <c r="AT276" i="1"/>
  <c r="EF276" i="1" s="1"/>
  <c r="AW276" i="1"/>
  <c r="AU276" i="1"/>
  <c r="CC260" i="1"/>
  <c r="CZ274" i="1"/>
  <c r="BF260" i="1"/>
  <c r="BE260" i="1"/>
  <c r="BG260" i="1"/>
  <c r="BL260" i="1" s="1"/>
  <c r="AU268" i="1"/>
  <c r="AT268" i="1"/>
  <c r="EF268" i="1" s="1"/>
  <c r="AW268" i="1"/>
  <c r="EK252" i="1"/>
  <c r="EI252" i="1"/>
  <c r="AP262" i="1"/>
  <c r="BN262" i="1" s="1"/>
  <c r="EI249" i="1"/>
  <c r="EK249" i="1"/>
  <c r="BY242" i="1"/>
  <c r="BG263" i="1"/>
  <c r="BL263" i="1" s="1"/>
  <c r="BF263" i="1"/>
  <c r="BE263" i="1"/>
  <c r="EA252" i="1"/>
  <c r="ED252" i="1"/>
  <c r="BY264" i="1"/>
  <c r="BY246" i="1"/>
  <c r="CE246" i="1"/>
  <c r="ED253" i="1"/>
  <c r="EA253" i="1"/>
  <c r="DL234" i="1"/>
  <c r="AN234" i="1" s="1" a="1"/>
  <c r="AN234" i="1" s="1"/>
  <c r="AP234" i="1" s="1"/>
  <c r="BN234" i="1" s="1"/>
  <c r="BT234" i="1"/>
  <c r="EB234" i="1"/>
  <c r="CR244" i="1"/>
  <c r="AU241" i="1"/>
  <c r="AT241" i="1"/>
  <c r="EF241" i="1" s="1"/>
  <c r="AW241" i="1"/>
  <c r="BT217" i="1"/>
  <c r="DT217" i="1" s="1"/>
  <c r="EB217" i="1"/>
  <c r="DL217" i="1"/>
  <c r="AN217" i="1" s="1" a="1"/>
  <c r="AN217" i="1" s="1"/>
  <c r="AP217" i="1" s="1"/>
  <c r="BN217" i="1" s="1"/>
  <c r="AW239" i="1"/>
  <c r="AU239" i="1"/>
  <c r="AT239" i="1"/>
  <c r="EF239" i="1" s="1"/>
  <c r="EK210" i="1"/>
  <c r="EI210" i="1"/>
  <c r="BG225" i="1"/>
  <c r="BL225" i="1" s="1"/>
  <c r="BF225" i="1"/>
  <c r="BE225" i="1"/>
  <c r="DT210" i="1"/>
  <c r="CX210" i="1"/>
  <c r="CW210" i="1"/>
  <c r="CS210" i="1"/>
  <c r="AE236" i="1"/>
  <c r="AA236" i="1"/>
  <c r="DO211" i="1" a="1"/>
  <c r="DO211" i="1" s="1"/>
  <c r="DY211" i="1" s="1"/>
  <c r="DT199" i="1"/>
  <c r="BG204" i="1"/>
  <c r="BL204" i="1" s="1"/>
  <c r="BF204" i="1"/>
  <c r="BE204" i="1"/>
  <c r="EA209" i="1"/>
  <c r="ED209" i="1"/>
  <c r="AW203" i="1"/>
  <c r="AU203" i="1"/>
  <c r="AT203" i="1"/>
  <c r="EF203" i="1" s="1"/>
  <c r="DL195" i="1"/>
  <c r="AN195" i="1" s="1" a="1"/>
  <c r="AN195" i="1" s="1"/>
  <c r="EB195" i="1"/>
  <c r="BT195" i="1"/>
  <c r="BT197" i="1"/>
  <c r="DL197" i="1"/>
  <c r="AN197" i="1" s="1" a="1"/>
  <c r="AN197" i="1" s="1"/>
  <c r="AP197" i="1" s="1"/>
  <c r="BN197" i="1" s="1"/>
  <c r="EB197" i="1"/>
  <c r="AT206" i="1"/>
  <c r="EF206" i="1" s="1"/>
  <c r="AU206" i="1"/>
  <c r="AW206" i="1"/>
  <c r="AW204" i="1"/>
  <c r="AU204" i="1"/>
  <c r="AT204" i="1"/>
  <c r="EF204" i="1" s="1"/>
  <c r="AE199" i="1"/>
  <c r="AA199" i="1"/>
  <c r="BY168" i="1"/>
  <c r="CE168" i="1" s="1"/>
  <c r="CR168" i="1"/>
  <c r="AW171" i="1"/>
  <c r="AU171" i="1"/>
  <c r="AT171" i="1"/>
  <c r="EF171" i="1" s="1"/>
  <c r="EK186" i="1"/>
  <c r="EI186" i="1"/>
  <c r="AO183" i="1"/>
  <c r="CR155" i="1"/>
  <c r="BY155" i="1"/>
  <c r="BF146" i="1"/>
  <c r="BE146" i="1"/>
  <c r="BG146" i="1"/>
  <c r="BL146" i="1" s="1"/>
  <c r="CE139" i="1"/>
  <c r="BY139" i="1"/>
  <c r="BE163" i="1"/>
  <c r="BG163" i="1"/>
  <c r="BL163" i="1" s="1"/>
  <c r="BF163" i="1"/>
  <c r="ED157" i="1"/>
  <c r="EA157" i="1"/>
  <c r="BG150" i="1"/>
  <c r="BL150" i="1" s="1"/>
  <c r="BF150" i="1"/>
  <c r="BE150" i="1"/>
  <c r="BG169" i="1"/>
  <c r="BL169" i="1" s="1"/>
  <c r="BF169" i="1"/>
  <c r="BE169" i="1"/>
  <c r="BY149" i="1"/>
  <c r="CR149" i="1"/>
  <c r="DO149" i="1" s="1" a="1"/>
  <c r="DO149" i="1" s="1"/>
  <c r="DY149" i="1" s="1"/>
  <c r="EK116" i="1"/>
  <c r="EI116" i="1"/>
  <c r="BG155" i="1"/>
  <c r="BL155" i="1" s="1"/>
  <c r="BF155" i="1"/>
  <c r="BE155" i="1"/>
  <c r="EK129" i="1"/>
  <c r="EI129" i="1"/>
  <c r="CR121" i="1"/>
  <c r="BY121" i="1"/>
  <c r="CE121" i="1"/>
  <c r="BG107" i="1"/>
  <c r="BL107" i="1" s="1"/>
  <c r="BF107" i="1"/>
  <c r="BE107" i="1"/>
  <c r="EK126" i="1"/>
  <c r="EI126" i="1"/>
  <c r="EA106" i="1"/>
  <c r="ED106" i="1"/>
  <c r="AW105" i="1"/>
  <c r="AU105" i="1"/>
  <c r="AT105" i="1"/>
  <c r="EF105" i="1" s="1"/>
  <c r="AP132" i="1"/>
  <c r="BN132" i="1" s="1"/>
  <c r="BG117" i="1"/>
  <c r="BL117" i="1" s="1"/>
  <c r="BF117" i="1"/>
  <c r="BE117" i="1"/>
  <c r="BG112" i="1"/>
  <c r="BL112" i="1" s="1"/>
  <c r="BF112" i="1"/>
  <c r="BE112" i="1"/>
  <c r="EK97" i="1"/>
  <c r="EI97" i="1"/>
  <c r="ED92" i="1"/>
  <c r="EA92" i="1"/>
  <c r="EB109" i="1"/>
  <c r="BT109" i="1"/>
  <c r="DL109" i="1"/>
  <c r="AN109" i="1" s="1" a="1"/>
  <c r="AN109" i="1" s="1"/>
  <c r="AP109" i="1" s="1"/>
  <c r="BN109" i="1" s="1"/>
  <c r="AO105" i="1"/>
  <c r="BG136" i="1"/>
  <c r="BL136" i="1" s="1"/>
  <c r="BF136" i="1"/>
  <c r="BE136" i="1"/>
  <c r="AP107" i="1"/>
  <c r="BN107" i="1" s="1"/>
  <c r="DT81" i="1"/>
  <c r="CR85" i="1"/>
  <c r="BY85" i="1"/>
  <c r="CE85" i="1"/>
  <c r="EB67" i="1"/>
  <c r="BT67" i="1"/>
  <c r="DL67" i="1"/>
  <c r="AN67" i="1" s="1" a="1"/>
  <c r="AN67" i="1" s="1"/>
  <c r="AP67" i="1" s="1"/>
  <c r="BN67" i="1" s="1"/>
  <c r="AW94" i="1"/>
  <c r="AU94" i="1"/>
  <c r="AT94" i="1"/>
  <c r="EF94" i="1" s="1"/>
  <c r="EK98" i="1"/>
  <c r="EI98" i="1"/>
  <c r="BY79" i="1"/>
  <c r="CE79" i="1" s="1"/>
  <c r="EK81" i="1"/>
  <c r="EI81" i="1"/>
  <c r="BG63" i="1"/>
  <c r="BL63" i="1" s="1"/>
  <c r="BF63" i="1"/>
  <c r="BE63" i="1"/>
  <c r="CE57" i="1"/>
  <c r="DL58" i="1"/>
  <c r="AN58" i="1" s="1" a="1"/>
  <c r="AN58" i="1" s="1"/>
  <c r="AP58" i="1" s="1"/>
  <c r="BN58" i="1" s="1"/>
  <c r="EB58" i="1"/>
  <c r="BT58" i="1"/>
  <c r="EK48" i="1"/>
  <c r="EI48" i="1"/>
  <c r="CR50" i="1"/>
  <c r="DO50" i="1" s="1" a="1"/>
  <c r="DO50" i="1" s="1"/>
  <c r="DY50" i="1" s="1"/>
  <c r="BY50" i="1"/>
  <c r="CE50" i="1"/>
  <c r="AT69" i="1"/>
  <c r="EF69" i="1" s="1"/>
  <c r="AW69" i="1"/>
  <c r="AU69" i="1"/>
  <c r="BG57" i="1"/>
  <c r="BL57" i="1" s="1"/>
  <c r="BE57" i="1"/>
  <c r="BF57" i="1"/>
  <c r="BG59" i="1"/>
  <c r="BL59" i="1" s="1"/>
  <c r="BF59" i="1"/>
  <c r="BE59" i="1"/>
  <c r="AE64" i="1"/>
  <c r="AA64" i="1"/>
  <c r="BY47" i="1"/>
  <c r="CR47" i="1"/>
  <c r="CE47" i="1"/>
  <c r="BF31" i="1"/>
  <c r="BE31" i="1"/>
  <c r="BG31" i="1"/>
  <c r="BL31" i="1" s="1"/>
  <c r="AW33" i="1"/>
  <c r="AU33" i="1"/>
  <c r="AT33" i="1"/>
  <c r="EF33" i="1" s="1"/>
  <c r="BT25" i="1"/>
  <c r="DT25" i="1" s="1"/>
  <c r="DL25" i="1"/>
  <c r="AN25" i="1" s="1" a="1"/>
  <c r="AN25" i="1" s="1"/>
  <c r="EB25" i="1"/>
  <c r="BG17" i="1"/>
  <c r="BL17" i="1" s="1"/>
  <c r="BE17" i="1"/>
  <c r="BF17" i="1"/>
  <c r="AW25" i="1"/>
  <c r="AU25" i="1"/>
  <c r="AT25" i="1"/>
  <c r="EF25" i="1" s="1"/>
  <c r="AU21" i="1"/>
  <c r="AT21" i="1"/>
  <c r="EF21" i="1" s="1"/>
  <c r="AW21" i="1"/>
  <c r="DT27" i="1"/>
  <c r="EI23" i="1"/>
  <c r="EK23" i="1"/>
  <c r="AO43" i="1"/>
  <c r="DL30" i="1"/>
  <c r="AN30" i="1" s="1" a="1"/>
  <c r="AN30" i="1" s="1"/>
  <c r="AP30" i="1" s="1"/>
  <c r="BN30" i="1" s="1"/>
  <c r="EB30" i="1"/>
  <c r="BT30" i="1"/>
  <c r="AW36" i="1"/>
  <c r="AU36" i="1"/>
  <c r="AT36" i="1"/>
  <c r="EF36" i="1" s="1"/>
  <c r="AA13" i="1"/>
  <c r="AE13" i="1"/>
  <c r="CR409" i="1"/>
  <c r="BY409" i="1"/>
  <c r="CR398" i="1"/>
  <c r="BY398" i="1"/>
  <c r="EK397" i="1"/>
  <c r="EI397" i="1"/>
  <c r="AW367" i="1"/>
  <c r="AU367" i="1"/>
  <c r="AT367" i="1"/>
  <c r="EF367" i="1" s="1"/>
  <c r="AU397" i="1"/>
  <c r="AW397" i="1"/>
  <c r="AT397" i="1"/>
  <c r="EF397" i="1" s="1"/>
  <c r="EB402" i="1"/>
  <c r="BT402" i="1"/>
  <c r="DL402" i="1"/>
  <c r="AN402" i="1" s="1" a="1"/>
  <c r="AN402" i="1" s="1"/>
  <c r="EK390" i="1"/>
  <c r="EI390" i="1"/>
  <c r="BF387" i="1"/>
  <c r="BE387" i="1"/>
  <c r="BG387" i="1"/>
  <c r="BL387" i="1" s="1"/>
  <c r="EB378" i="1"/>
  <c r="DL378" i="1"/>
  <c r="AN378" i="1" s="1" a="1"/>
  <c r="AN378" i="1" s="1"/>
  <c r="BT378" i="1"/>
  <c r="DT378" i="1" s="1"/>
  <c r="BG394" i="1"/>
  <c r="BL394" i="1" s="1"/>
  <c r="BF394" i="1"/>
  <c r="BE394" i="1"/>
  <c r="BG410" i="1"/>
  <c r="BL410" i="1" s="1"/>
  <c r="BF410" i="1"/>
  <c r="BE410" i="1"/>
  <c r="ED398" i="1"/>
  <c r="EA398" i="1"/>
  <c r="AW382" i="1"/>
  <c r="AU382" i="1"/>
  <c r="AT382" i="1"/>
  <c r="EF382" i="1" s="1"/>
  <c r="AW375" i="1"/>
  <c r="AT375" i="1"/>
  <c r="EF375" i="1" s="1"/>
  <c r="AU375" i="1"/>
  <c r="BT370" i="1"/>
  <c r="EB370" i="1"/>
  <c r="DL370" i="1"/>
  <c r="AN370" i="1" s="1" a="1"/>
  <c r="AN370" i="1" s="1"/>
  <c r="CE406" i="1"/>
  <c r="AW391" i="1"/>
  <c r="AU391" i="1"/>
  <c r="AT391" i="1"/>
  <c r="EF391" i="1" s="1"/>
  <c r="BF378" i="1"/>
  <c r="BE378" i="1"/>
  <c r="BG378" i="1"/>
  <c r="BL378" i="1" s="1"/>
  <c r="EB383" i="1"/>
  <c r="BT383" i="1"/>
  <c r="DL383" i="1"/>
  <c r="AN383" i="1" s="1" a="1"/>
  <c r="AN383" i="1" s="1"/>
  <c r="EK379" i="1"/>
  <c r="EI379" i="1"/>
  <c r="ED375" i="1"/>
  <c r="EA375" i="1"/>
  <c r="AE368" i="1"/>
  <c r="AA368" i="1"/>
  <c r="AT365" i="1"/>
  <c r="EF365" i="1" s="1"/>
  <c r="AU365" i="1"/>
  <c r="AW365" i="1"/>
  <c r="EB348" i="1"/>
  <c r="BT348" i="1"/>
  <c r="DL348" i="1"/>
  <c r="AN348" i="1" s="1" a="1"/>
  <c r="AN348" i="1" s="1"/>
  <c r="AP348" i="1" s="1"/>
  <c r="BN348" i="1" s="1"/>
  <c r="EK372" i="1"/>
  <c r="EI372" i="1"/>
  <c r="EI353" i="1"/>
  <c r="EK353" i="1"/>
  <c r="BF363" i="1"/>
  <c r="BE363" i="1"/>
  <c r="BG363" i="1"/>
  <c r="BL363" i="1" s="1"/>
  <c r="BY350" i="1"/>
  <c r="CE350" i="1"/>
  <c r="DT334" i="1"/>
  <c r="AT354" i="1"/>
  <c r="EF354" i="1" s="1"/>
  <c r="AW354" i="1"/>
  <c r="AU354" i="1"/>
  <c r="AE332" i="1"/>
  <c r="AA332" i="1"/>
  <c r="AW335" i="1"/>
  <c r="AU335" i="1"/>
  <c r="AT335" i="1"/>
  <c r="EF335" i="1" s="1"/>
  <c r="BY325" i="1"/>
  <c r="CE325" i="1" s="1"/>
  <c r="CR325" i="1"/>
  <c r="EK323" i="1"/>
  <c r="EI323" i="1"/>
  <c r="DO328" i="1" a="1"/>
  <c r="DO328" i="1" s="1"/>
  <c r="DY328" i="1" s="1"/>
  <c r="BY336" i="1"/>
  <c r="CR336" i="1"/>
  <c r="DO336" i="1" s="1" a="1"/>
  <c r="DO336" i="1" s="1"/>
  <c r="DY336" i="1" s="1"/>
  <c r="DO307" i="1" a="1"/>
  <c r="DO307" i="1" s="1"/>
  <c r="DY307" i="1" s="1"/>
  <c r="EK332" i="1"/>
  <c r="EI332" i="1"/>
  <c r="EK322" i="1"/>
  <c r="EI322" i="1"/>
  <c r="BT313" i="1"/>
  <c r="EB313" i="1"/>
  <c r="DL313" i="1"/>
  <c r="AN313" i="1" s="1" a="1"/>
  <c r="AN313" i="1" s="1"/>
  <c r="AP313" i="1" s="1"/>
  <c r="BN313" i="1" s="1"/>
  <c r="ED321" i="1"/>
  <c r="EA321" i="1"/>
  <c r="AT311" i="1"/>
  <c r="EF311" i="1" s="1"/>
  <c r="AW311" i="1"/>
  <c r="AU311" i="1"/>
  <c r="AP306" i="1"/>
  <c r="BN306" i="1" s="1"/>
  <c r="AO306" i="1"/>
  <c r="BY312" i="1"/>
  <c r="EI312" i="1"/>
  <c r="EK312" i="1"/>
  <c r="DL309" i="1"/>
  <c r="AN309" i="1" s="1" a="1"/>
  <c r="AN309" i="1" s="1"/>
  <c r="AP309" i="1" s="1"/>
  <c r="BN309" i="1" s="1"/>
  <c r="BT309" i="1"/>
  <c r="DT309" i="1" s="1"/>
  <c r="EB309" i="1"/>
  <c r="BG308" i="1"/>
  <c r="BL308" i="1" s="1"/>
  <c r="BF308" i="1"/>
  <c r="BE308" i="1"/>
  <c r="EK293" i="1"/>
  <c r="EI293" i="1"/>
  <c r="BT298" i="1"/>
  <c r="EB298" i="1"/>
  <c r="DL298" i="1"/>
  <c r="AN298" i="1" s="1" a="1"/>
  <c r="AN298" i="1" s="1"/>
  <c r="AP298" i="1" s="1"/>
  <c r="BN298" i="1" s="1"/>
  <c r="AE291" i="1"/>
  <c r="AA291" i="1"/>
  <c r="EA296" i="1"/>
  <c r="ED296" i="1"/>
  <c r="EK290" i="1"/>
  <c r="EI290" i="1"/>
  <c r="EB279" i="1"/>
  <c r="DL279" i="1"/>
  <c r="AN279" i="1" s="1" a="1"/>
  <c r="AN279" i="1" s="1"/>
  <c r="AP279" i="1" s="1"/>
  <c r="BN279" i="1" s="1"/>
  <c r="BT279" i="1"/>
  <c r="BY285" i="1"/>
  <c r="CR285" i="1"/>
  <c r="CE290" i="1"/>
  <c r="BE273" i="1"/>
  <c r="BG273" i="1"/>
  <c r="BL273" i="1" s="1"/>
  <c r="BF273" i="1"/>
  <c r="BF283" i="1"/>
  <c r="BE283" i="1"/>
  <c r="BG283" i="1"/>
  <c r="BL283" i="1" s="1"/>
  <c r="BE278" i="1"/>
  <c r="BF278" i="1"/>
  <c r="BG278" i="1"/>
  <c r="BL278" i="1" s="1"/>
  <c r="DL273" i="1"/>
  <c r="AN273" i="1" s="1" a="1"/>
  <c r="AN273" i="1" s="1"/>
  <c r="AP273" i="1" s="1"/>
  <c r="BN273" i="1" s="1"/>
  <c r="BT273" i="1"/>
  <c r="EB273" i="1"/>
  <c r="BG285" i="1"/>
  <c r="BL285" i="1" s="1"/>
  <c r="BF285" i="1"/>
  <c r="BE285" i="1"/>
  <c r="BF281" i="1"/>
  <c r="BG281" i="1"/>
  <c r="BL281" i="1" s="1"/>
  <c r="BE281" i="1"/>
  <c r="AO275" i="1"/>
  <c r="BG277" i="1"/>
  <c r="BL277" i="1" s="1"/>
  <c r="BF277" i="1"/>
  <c r="BE277" i="1"/>
  <c r="AA274" i="1"/>
  <c r="AE274" i="1"/>
  <c r="BG272" i="1"/>
  <c r="BL272" i="1" s="1"/>
  <c r="BF272" i="1"/>
  <c r="BE272" i="1"/>
  <c r="CR275" i="1"/>
  <c r="CX267" i="1"/>
  <c r="CS267" i="1"/>
  <c r="CW267" i="1"/>
  <c r="DO252" i="1" a="1"/>
  <c r="DO252" i="1" s="1"/>
  <c r="DY252" i="1" s="1"/>
  <c r="AE262" i="1"/>
  <c r="AA262" i="1"/>
  <c r="AO261" i="1"/>
  <c r="AP253" i="1"/>
  <c r="BN253" i="1" s="1"/>
  <c r="AT232" i="1"/>
  <c r="EF232" i="1" s="1"/>
  <c r="AW232" i="1"/>
  <c r="AU232" i="1"/>
  <c r="EK255" i="1"/>
  <c r="EI255" i="1"/>
  <c r="AO248" i="1"/>
  <c r="AO249" i="1"/>
  <c r="AW211" i="1"/>
  <c r="AU211" i="1"/>
  <c r="AT211" i="1"/>
  <c r="EF211" i="1" s="1"/>
  <c r="BG250" i="1"/>
  <c r="BL250" i="1" s="1"/>
  <c r="BF250" i="1"/>
  <c r="BE250" i="1"/>
  <c r="BY232" i="1"/>
  <c r="CR232" i="1"/>
  <c r="CE232" i="1"/>
  <c r="AA233" i="1"/>
  <c r="AE233" i="1"/>
  <c r="BY250" i="1"/>
  <c r="CE250" i="1" s="1"/>
  <c r="CR250" i="1"/>
  <c r="DO250" i="1" s="1" a="1"/>
  <c r="DO250" i="1" s="1"/>
  <c r="DY250" i="1" s="1"/>
  <c r="BG233" i="1"/>
  <c r="BL233" i="1" s="1"/>
  <c r="BF233" i="1"/>
  <c r="BE233" i="1"/>
  <c r="AE226" i="1"/>
  <c r="AA226" i="1"/>
  <c r="AW210" i="1"/>
  <c r="AU210" i="1"/>
  <c r="AT210" i="1"/>
  <c r="EF210" i="1" s="1"/>
  <c r="EK196" i="1"/>
  <c r="EI196" i="1"/>
  <c r="CE215" i="1"/>
  <c r="CR215" i="1"/>
  <c r="DO215" i="1" s="1" a="1"/>
  <c r="DO215" i="1" s="1"/>
  <c r="DY215" i="1" s="1"/>
  <c r="BY215" i="1"/>
  <c r="AP209" i="1"/>
  <c r="BN209" i="1" s="1"/>
  <c r="AE215" i="1"/>
  <c r="AA215" i="1"/>
  <c r="EI195" i="1"/>
  <c r="EK195" i="1"/>
  <c r="AO214" i="1"/>
  <c r="AO181" i="1"/>
  <c r="DL182" i="1"/>
  <c r="AN182" i="1" s="1" a="1"/>
  <c r="AN182" i="1" s="1"/>
  <c r="AP182" i="1" s="1"/>
  <c r="BN182" i="1" s="1"/>
  <c r="BT182" i="1"/>
  <c r="DT182" i="1" s="1"/>
  <c r="EB182" i="1"/>
  <c r="AW183" i="1"/>
  <c r="AU183" i="1"/>
  <c r="AT183" i="1"/>
  <c r="EF183" i="1" s="1"/>
  <c r="AA185" i="1"/>
  <c r="AE185" i="1"/>
  <c r="AO196" i="1"/>
  <c r="CR186" i="1"/>
  <c r="BY186" i="1"/>
  <c r="BE170" i="1"/>
  <c r="BG170" i="1"/>
  <c r="BL170" i="1" s="1"/>
  <c r="BF170" i="1"/>
  <c r="CX171" i="1"/>
  <c r="CW171" i="1"/>
  <c r="CS171" i="1"/>
  <c r="AA163" i="1"/>
  <c r="AE163" i="1"/>
  <c r="EK164" i="1"/>
  <c r="EI164" i="1"/>
  <c r="CR142" i="1"/>
  <c r="DO142" i="1" s="1" a="1"/>
  <c r="DO142" i="1" s="1"/>
  <c r="DY142" i="1" s="1"/>
  <c r="CE142" i="1"/>
  <c r="BY142" i="1"/>
  <c r="AO152" i="1"/>
  <c r="CE147" i="1"/>
  <c r="BY147" i="1"/>
  <c r="CR147" i="1"/>
  <c r="DO147" i="1" s="1" a="1"/>
  <c r="DO147" i="1" s="1"/>
  <c r="DY147" i="1" s="1"/>
  <c r="DL146" i="1"/>
  <c r="AN146" i="1" s="1" a="1"/>
  <c r="AN146" i="1" s="1"/>
  <c r="AP146" i="1" s="1"/>
  <c r="BN146" i="1" s="1"/>
  <c r="EB146" i="1"/>
  <c r="BT146" i="1"/>
  <c r="BE145" i="1"/>
  <c r="BG145" i="1"/>
  <c r="BL145" i="1" s="1"/>
  <c r="BF145" i="1"/>
  <c r="EB149" i="1"/>
  <c r="BT149" i="1"/>
  <c r="DT149" i="1" s="1"/>
  <c r="DL149" i="1"/>
  <c r="AN149" i="1" s="1" a="1"/>
  <c r="AN149" i="1" s="1"/>
  <c r="AP149" i="1" s="1"/>
  <c r="BN149" i="1" s="1"/>
  <c r="AW172" i="1"/>
  <c r="AU172" i="1"/>
  <c r="AT172" i="1"/>
  <c r="EF172" i="1" s="1"/>
  <c r="AP139" i="1"/>
  <c r="BN139" i="1" s="1"/>
  <c r="EA141" i="1"/>
  <c r="ED141" i="1"/>
  <c r="BY166" i="1"/>
  <c r="CE166" i="1"/>
  <c r="CR137" i="1"/>
  <c r="DO137" i="1" s="1" a="1"/>
  <c r="DO137" i="1" s="1"/>
  <c r="DY137" i="1" s="1"/>
  <c r="AO142" i="1"/>
  <c r="EK131" i="1"/>
  <c r="EI131" i="1"/>
  <c r="CR141" i="1"/>
  <c r="CR128" i="1"/>
  <c r="DO128" i="1" s="1" a="1"/>
  <c r="DO128" i="1" s="1"/>
  <c r="DY128" i="1" s="1"/>
  <c r="CE128" i="1"/>
  <c r="BY128" i="1"/>
  <c r="BG129" i="1"/>
  <c r="BL129" i="1" s="1"/>
  <c r="BF129" i="1"/>
  <c r="BE129" i="1"/>
  <c r="BT90" i="1"/>
  <c r="DL90" i="1"/>
  <c r="AN90" i="1" s="1" a="1"/>
  <c r="AN90" i="1" s="1"/>
  <c r="AP90" i="1" s="1"/>
  <c r="BN90" i="1" s="1"/>
  <c r="EB90" i="1"/>
  <c r="BG119" i="1"/>
  <c r="BL119" i="1" s="1"/>
  <c r="BF119" i="1"/>
  <c r="BE119" i="1"/>
  <c r="CE118" i="1"/>
  <c r="BY118" i="1"/>
  <c r="CR118" i="1"/>
  <c r="CR124" i="1"/>
  <c r="CE124" i="1"/>
  <c r="BY124" i="1"/>
  <c r="BG116" i="1"/>
  <c r="BL116" i="1" s="1"/>
  <c r="BF116" i="1"/>
  <c r="BE116" i="1"/>
  <c r="CR120" i="1"/>
  <c r="DO120" i="1" s="1" a="1"/>
  <c r="DO120" i="1" s="1"/>
  <c r="DY120" i="1" s="1"/>
  <c r="BY120" i="1"/>
  <c r="AO125" i="1"/>
  <c r="CX103" i="1"/>
  <c r="CS103" i="1"/>
  <c r="CW103" i="1"/>
  <c r="AP123" i="1"/>
  <c r="BN123" i="1" s="1"/>
  <c r="BG103" i="1"/>
  <c r="BL103" i="1" s="1"/>
  <c r="BF103" i="1"/>
  <c r="BE103" i="1"/>
  <c r="ED107" i="1"/>
  <c r="EA107" i="1"/>
  <c r="BT64" i="1"/>
  <c r="DT64" i="1" s="1"/>
  <c r="DL64" i="1"/>
  <c r="AN64" i="1" s="1" a="1"/>
  <c r="AN64" i="1" s="1"/>
  <c r="AP64" i="1" s="1"/>
  <c r="BN64" i="1" s="1"/>
  <c r="EB64" i="1"/>
  <c r="EK56" i="1"/>
  <c r="EI56" i="1"/>
  <c r="BG91" i="1"/>
  <c r="BL91" i="1" s="1"/>
  <c r="BF91" i="1"/>
  <c r="BE91" i="1"/>
  <c r="DL86" i="1"/>
  <c r="AN86" i="1" s="1" a="1"/>
  <c r="AN86" i="1" s="1"/>
  <c r="EB86" i="1"/>
  <c r="BT86" i="1"/>
  <c r="BT93" i="1"/>
  <c r="DL93" i="1"/>
  <c r="AN93" i="1" s="1" a="1"/>
  <c r="AN93" i="1" s="1"/>
  <c r="AP93" i="1" s="1"/>
  <c r="BN93" i="1" s="1"/>
  <c r="EB93" i="1"/>
  <c r="AO64" i="1"/>
  <c r="EK58" i="1"/>
  <c r="EI58" i="1"/>
  <c r="BT37" i="1"/>
  <c r="DT37" i="1" s="1"/>
  <c r="DL37" i="1"/>
  <c r="AN37" i="1" s="1" a="1"/>
  <c r="AN37" i="1" s="1"/>
  <c r="AP37" i="1" s="1"/>
  <c r="BN37" i="1" s="1"/>
  <c r="EB37" i="1"/>
  <c r="CR59" i="1"/>
  <c r="DO59" i="1" s="1" a="1"/>
  <c r="DO59" i="1" s="1"/>
  <c r="DY59" i="1" s="1"/>
  <c r="CE59" i="1"/>
  <c r="BY59" i="1"/>
  <c r="DL60" i="1"/>
  <c r="AN60" i="1" s="1" a="1"/>
  <c r="AN60" i="1" s="1"/>
  <c r="EB60" i="1"/>
  <c r="BT60" i="1"/>
  <c r="DT60" i="1" s="1"/>
  <c r="EK54" i="1"/>
  <c r="EI54" i="1"/>
  <c r="DL45" i="1"/>
  <c r="AN45" i="1" s="1" a="1"/>
  <c r="AN45" i="1" s="1"/>
  <c r="AP45" i="1" s="1"/>
  <c r="BN45" i="1" s="1"/>
  <c r="EB45" i="1"/>
  <c r="BT45" i="1"/>
  <c r="DT45" i="1" s="1"/>
  <c r="AO57" i="1"/>
  <c r="AE81" i="1"/>
  <c r="AA81" i="1"/>
  <c r="CR68" i="1"/>
  <c r="DO68" i="1" s="1" a="1"/>
  <c r="DO68" i="1" s="1"/>
  <c r="DY68" i="1" s="1"/>
  <c r="BY68" i="1"/>
  <c r="AO67" i="1"/>
  <c r="AW46" i="1"/>
  <c r="AU46" i="1"/>
  <c r="AT46" i="1"/>
  <c r="EF46" i="1" s="1"/>
  <c r="DL28" i="1"/>
  <c r="AN28" i="1" s="1" a="1"/>
  <c r="AN28" i="1" s="1"/>
  <c r="AP28" i="1" s="1"/>
  <c r="BN28" i="1" s="1"/>
  <c r="EB28" i="1"/>
  <c r="BT28" i="1"/>
  <c r="BY38" i="1"/>
  <c r="CR38" i="1" s="1"/>
  <c r="AE36" i="1"/>
  <c r="AA36" i="1"/>
  <c r="AT42" i="1"/>
  <c r="EF42" i="1" s="1"/>
  <c r="AW42" i="1"/>
  <c r="AU42" i="1"/>
  <c r="BY31" i="1"/>
  <c r="CR31" i="1" s="1"/>
  <c r="CE19" i="1"/>
  <c r="BY19" i="1"/>
  <c r="AU45" i="1"/>
  <c r="AT45" i="1"/>
  <c r="EF45" i="1" s="1"/>
  <c r="AW45" i="1"/>
  <c r="EB18" i="1"/>
  <c r="DL18" i="1"/>
  <c r="AN18" i="1" s="1" a="1"/>
  <c r="AN18" i="1" s="1"/>
  <c r="AP18" i="1" s="1"/>
  <c r="BN18" i="1" s="1"/>
  <c r="BT18" i="1"/>
  <c r="CE13" i="1"/>
  <c r="BY13" i="1"/>
  <c r="AU16" i="1"/>
  <c r="AT16" i="1"/>
  <c r="EF16" i="1" s="1"/>
  <c r="AW16" i="1"/>
  <c r="BG21" i="1"/>
  <c r="BL21" i="1" s="1"/>
  <c r="BF21" i="1"/>
  <c r="BE21" i="1"/>
  <c r="CC399" i="1"/>
  <c r="EE399" i="1"/>
  <c r="CR399" i="1"/>
  <c r="BY390" i="1"/>
  <c r="CE390" i="1" s="1"/>
  <c r="AO393" i="1"/>
  <c r="AO379" i="1"/>
  <c r="EK369" i="1"/>
  <c r="EI369" i="1"/>
  <c r="AW364" i="1"/>
  <c r="AU364" i="1"/>
  <c r="AT364" i="1"/>
  <c r="EF364" i="1" s="1"/>
  <c r="AE378" i="1"/>
  <c r="AA378" i="1"/>
  <c r="DT406" i="1"/>
  <c r="BG403" i="1"/>
  <c r="BL403" i="1" s="1"/>
  <c r="BE403" i="1"/>
  <c r="BF403" i="1"/>
  <c r="EK399" i="1"/>
  <c r="EI399" i="1"/>
  <c r="AP409" i="1"/>
  <c r="BN409" i="1" s="1"/>
  <c r="BY394" i="1"/>
  <c r="CR394" i="1" s="1"/>
  <c r="EK402" i="1"/>
  <c r="EI402" i="1"/>
  <c r="AA404" i="1"/>
  <c r="AE404" i="1"/>
  <c r="AW409" i="1"/>
  <c r="AU409" i="1"/>
  <c r="AT409" i="1"/>
  <c r="EF409" i="1" s="1"/>
  <c r="BG404" i="1"/>
  <c r="BL404" i="1" s="1"/>
  <c r="BF404" i="1"/>
  <c r="BE404" i="1"/>
  <c r="AP398" i="1"/>
  <c r="BN398" i="1" s="1"/>
  <c r="AW384" i="1"/>
  <c r="AU384" i="1"/>
  <c r="AT384" i="1"/>
  <c r="EF384" i="1" s="1"/>
  <c r="BE389" i="1"/>
  <c r="BG389" i="1"/>
  <c r="BL389" i="1" s="1"/>
  <c r="BF389" i="1"/>
  <c r="BE406" i="1"/>
  <c r="BF406" i="1"/>
  <c r="BG406" i="1"/>
  <c r="BL406" i="1" s="1"/>
  <c r="ED392" i="1"/>
  <c r="DT392" i="1"/>
  <c r="EA392" i="1"/>
  <c r="BE380" i="1"/>
  <c r="BG380" i="1"/>
  <c r="BL380" i="1" s="1"/>
  <c r="BF380" i="1"/>
  <c r="EI377" i="1"/>
  <c r="EK377" i="1"/>
  <c r="BY380" i="1"/>
  <c r="BG369" i="1"/>
  <c r="BL369" i="1" s="1"/>
  <c r="BE369" i="1"/>
  <c r="BF369" i="1"/>
  <c r="AE374" i="1"/>
  <c r="AA374" i="1"/>
  <c r="EI361" i="1"/>
  <c r="EK361" i="1"/>
  <c r="AP366" i="1"/>
  <c r="BN366" i="1" s="1"/>
  <c r="EB349" i="1"/>
  <c r="BT349" i="1"/>
  <c r="DL349" i="1"/>
  <c r="AN349" i="1" s="1" a="1"/>
  <c r="AN349" i="1" s="1"/>
  <c r="AE354" i="1"/>
  <c r="AA354" i="1"/>
  <c r="AO360" i="1"/>
  <c r="BT342" i="1"/>
  <c r="DL342" i="1"/>
  <c r="AN342" i="1" s="1" a="1"/>
  <c r="AN342" i="1" s="1"/>
  <c r="EB342" i="1"/>
  <c r="BG350" i="1"/>
  <c r="BL350" i="1" s="1"/>
  <c r="BE350" i="1"/>
  <c r="BF350" i="1"/>
  <c r="AE358" i="1"/>
  <c r="AA358" i="1"/>
  <c r="DL341" i="1"/>
  <c r="AN341" i="1" s="1" a="1"/>
  <c r="AN341" i="1" s="1"/>
  <c r="AP341" i="1" s="1"/>
  <c r="BN341" i="1" s="1"/>
  <c r="BT341" i="1"/>
  <c r="DT341" i="1" s="1"/>
  <c r="EB341" i="1"/>
  <c r="CE337" i="1"/>
  <c r="BY337" i="1"/>
  <c r="CR337" i="1"/>
  <c r="AE349" i="1"/>
  <c r="AA349" i="1"/>
  <c r="BE340" i="1"/>
  <c r="BG340" i="1"/>
  <c r="BL340" i="1" s="1"/>
  <c r="BF340" i="1"/>
  <c r="DL340" i="1"/>
  <c r="AN340" i="1" s="1" a="1"/>
  <c r="AN340" i="1" s="1"/>
  <c r="BT340" i="1"/>
  <c r="DT340" i="1" s="1"/>
  <c r="EB340" i="1"/>
  <c r="AP324" i="1"/>
  <c r="BN324" i="1" s="1"/>
  <c r="AW319" i="1"/>
  <c r="AU319" i="1"/>
  <c r="AT319" i="1"/>
  <c r="EF319" i="1" s="1"/>
  <c r="DL308" i="1"/>
  <c r="AN308" i="1" s="1" a="1"/>
  <c r="AN308" i="1" s="1"/>
  <c r="AP308" i="1" s="1"/>
  <c r="BN308" i="1" s="1"/>
  <c r="BT308" i="1"/>
  <c r="EB308" i="1"/>
  <c r="BY327" i="1"/>
  <c r="CE327" i="1" s="1"/>
  <c r="CR327" i="1"/>
  <c r="DO327" i="1" s="1" a="1"/>
  <c r="DO327" i="1" s="1"/>
  <c r="DY327" i="1" s="1"/>
  <c r="BF322" i="1"/>
  <c r="BE322" i="1"/>
  <c r="BG322" i="1"/>
  <c r="BL322" i="1" s="1"/>
  <c r="DT324" i="1"/>
  <c r="DL319" i="1"/>
  <c r="AN319" i="1" s="1" a="1"/>
  <c r="AN319" i="1" s="1"/>
  <c r="BT319" i="1"/>
  <c r="DT319" i="1" s="1"/>
  <c r="EB319" i="1"/>
  <c r="BG321" i="1"/>
  <c r="BL321" i="1" s="1"/>
  <c r="BF321" i="1"/>
  <c r="BE321" i="1"/>
  <c r="EI306" i="1"/>
  <c r="EK306" i="1"/>
  <c r="BT310" i="1"/>
  <c r="DT310" i="1" s="1"/>
  <c r="EB310" i="1"/>
  <c r="DL310" i="1"/>
  <c r="AN310" i="1" s="1" a="1"/>
  <c r="AN310" i="1" s="1"/>
  <c r="AP310" i="1" s="1"/>
  <c r="BN310" i="1" s="1"/>
  <c r="EK309" i="1"/>
  <c r="EI309" i="1"/>
  <c r="BY304" i="1"/>
  <c r="ED306" i="1"/>
  <c r="EA306" i="1"/>
  <c r="BY317" i="1"/>
  <c r="CE317" i="1" s="1"/>
  <c r="EK298" i="1"/>
  <c r="EI298" i="1"/>
  <c r="BY299" i="1"/>
  <c r="AO302" i="1"/>
  <c r="EK279" i="1"/>
  <c r="EI279" i="1"/>
  <c r="BY291" i="1"/>
  <c r="BF300" i="1"/>
  <c r="BE300" i="1"/>
  <c r="BG300" i="1"/>
  <c r="BL300" i="1" s="1"/>
  <c r="CR290" i="1"/>
  <c r="DO290" i="1" s="1" a="1"/>
  <c r="DO290" i="1" s="1"/>
  <c r="DY290" i="1" s="1"/>
  <c r="CR278" i="1"/>
  <c r="DO278" i="1" s="1" a="1"/>
  <c r="DO278" i="1" s="1"/>
  <c r="DY278" i="1" s="1"/>
  <c r="AA285" i="1"/>
  <c r="AE285" i="1"/>
  <c r="AO273" i="1"/>
  <c r="AT271" i="1"/>
  <c r="EF271" i="1" s="1"/>
  <c r="AW271" i="1"/>
  <c r="AU271" i="1"/>
  <c r="DL300" i="1"/>
  <c r="AN300" i="1" s="1" a="1"/>
  <c r="AN300" i="1" s="1"/>
  <c r="AP300" i="1" s="1"/>
  <c r="BN300" i="1" s="1"/>
  <c r="EB300" i="1"/>
  <c r="BT300" i="1"/>
  <c r="EK272" i="1"/>
  <c r="EI272" i="1"/>
  <c r="AO282" i="1"/>
  <c r="EB272" i="1"/>
  <c r="BT272" i="1"/>
  <c r="DL272" i="1"/>
  <c r="AN272" i="1" s="1" a="1"/>
  <c r="AN272" i="1" s="1"/>
  <c r="AP272" i="1" s="1"/>
  <c r="BN272" i="1" s="1"/>
  <c r="CE260" i="1"/>
  <c r="EB260" i="1"/>
  <c r="BT260" i="1"/>
  <c r="DL260" i="1"/>
  <c r="AN260" i="1" s="1" a="1"/>
  <c r="AN260" i="1" s="1"/>
  <c r="AO277" i="1"/>
  <c r="AE272" i="1"/>
  <c r="AA272" i="1"/>
  <c r="AE267" i="1"/>
  <c r="AA267" i="1"/>
  <c r="CC267" i="1"/>
  <c r="EE267" i="1"/>
  <c r="EB243" i="1"/>
  <c r="BT243" i="1"/>
  <c r="DL243" i="1"/>
  <c r="AN243" i="1" s="1" a="1"/>
  <c r="AN243" i="1" s="1"/>
  <c r="AP243" i="1" s="1"/>
  <c r="BN243" i="1" s="1"/>
  <c r="AO269" i="1"/>
  <c r="AE269" i="1"/>
  <c r="AA269" i="1"/>
  <c r="AW259" i="1"/>
  <c r="AU259" i="1"/>
  <c r="AT259" i="1"/>
  <c r="EF259" i="1" s="1"/>
  <c r="EI258" i="1"/>
  <c r="EK258" i="1"/>
  <c r="BG258" i="1"/>
  <c r="BL258" i="1" s="1"/>
  <c r="BF258" i="1"/>
  <c r="BE258" i="1"/>
  <c r="AW234" i="1"/>
  <c r="AU234" i="1"/>
  <c r="AT234" i="1"/>
  <c r="EF234" i="1" s="1"/>
  <c r="AE251" i="1"/>
  <c r="AA251" i="1"/>
  <c r="BY231" i="1"/>
  <c r="CR231" i="1" s="1"/>
  <c r="CR233" i="1"/>
  <c r="DO233" i="1" s="1" a="1"/>
  <c r="DO233" i="1" s="1"/>
  <c r="DY233" i="1" s="1"/>
  <c r="CE233" i="1"/>
  <c r="BY233" i="1"/>
  <c r="BG257" i="1"/>
  <c r="BL257" i="1" s="1"/>
  <c r="BF257" i="1"/>
  <c r="BE257" i="1"/>
  <c r="EB228" i="1"/>
  <c r="BT228" i="1"/>
  <c r="DT228" i="1" s="1"/>
  <c r="DL228" i="1"/>
  <c r="AN228" i="1" s="1" a="1"/>
  <c r="AN228" i="1" s="1"/>
  <c r="AP228" i="1" s="1"/>
  <c r="BN228" i="1" s="1"/>
  <c r="AU209" i="1"/>
  <c r="AT209" i="1"/>
  <c r="EF209" i="1" s="1"/>
  <c r="AW209" i="1"/>
  <c r="BG238" i="1"/>
  <c r="BL238" i="1" s="1"/>
  <c r="BF238" i="1"/>
  <c r="BE238" i="1"/>
  <c r="AE211" i="1"/>
  <c r="AA211" i="1"/>
  <c r="DO204" i="1" a="1"/>
  <c r="DO204" i="1" s="1"/>
  <c r="DY204" i="1" s="1"/>
  <c r="EK191" i="1"/>
  <c r="EI191" i="1"/>
  <c r="DL229" i="1"/>
  <c r="AN229" i="1" s="1" a="1"/>
  <c r="AN229" i="1" s="1"/>
  <c r="AP229" i="1" s="1"/>
  <c r="BN229" i="1" s="1"/>
  <c r="BT229" i="1"/>
  <c r="DT229" i="1" s="1"/>
  <c r="EB229" i="1"/>
  <c r="CS214" i="1"/>
  <c r="CX214" i="1"/>
  <c r="CW214" i="1"/>
  <c r="AE231" i="1"/>
  <c r="AA231" i="1"/>
  <c r="AE212" i="1"/>
  <c r="AA212" i="1"/>
  <c r="DO196" i="1" a="1"/>
  <c r="DO196" i="1" s="1"/>
  <c r="DY196" i="1" s="1"/>
  <c r="CE226" i="1"/>
  <c r="EE191" i="1"/>
  <c r="CR191" i="1"/>
  <c r="DO191" i="1" s="1" a="1"/>
  <c r="DO191" i="1" s="1"/>
  <c r="DY191" i="1" s="1"/>
  <c r="AO204" i="1"/>
  <c r="BT203" i="1"/>
  <c r="DL203" i="1"/>
  <c r="AN203" i="1" s="1" a="1"/>
  <c r="AN203" i="1" s="1"/>
  <c r="AP203" i="1" s="1"/>
  <c r="BN203" i="1" s="1"/>
  <c r="EB203" i="1"/>
  <c r="ED213" i="1"/>
  <c r="EA213" i="1"/>
  <c r="DL208" i="1"/>
  <c r="AN208" i="1" s="1" a="1"/>
  <c r="AN208" i="1" s="1"/>
  <c r="BT208" i="1"/>
  <c r="DT208" i="1" s="1"/>
  <c r="EB208" i="1"/>
  <c r="AU190" i="1"/>
  <c r="AT190" i="1"/>
  <c r="EF190" i="1" s="1"/>
  <c r="AW190" i="1"/>
  <c r="AW197" i="1"/>
  <c r="AU197" i="1"/>
  <c r="AT197" i="1"/>
  <c r="EF197" i="1" s="1"/>
  <c r="ED202" i="1"/>
  <c r="EA202" i="1"/>
  <c r="BG199" i="1"/>
  <c r="BL199" i="1" s="1"/>
  <c r="BF199" i="1"/>
  <c r="BE199" i="1"/>
  <c r="CE180" i="1"/>
  <c r="BY180" i="1"/>
  <c r="CR180" i="1"/>
  <c r="EI182" i="1"/>
  <c r="EK182" i="1"/>
  <c r="EE170" i="1"/>
  <c r="CC170" i="1"/>
  <c r="EB161" i="1"/>
  <c r="DL161" i="1"/>
  <c r="AN161" i="1" s="1" a="1"/>
  <c r="AN161" i="1" s="1"/>
  <c r="AP161" i="1" s="1"/>
  <c r="BN161" i="1" s="1"/>
  <c r="BT161" i="1"/>
  <c r="EI159" i="1"/>
  <c r="EK159" i="1"/>
  <c r="DL154" i="1"/>
  <c r="AN154" i="1" s="1" a="1"/>
  <c r="AN154" i="1" s="1"/>
  <c r="AP154" i="1" s="1"/>
  <c r="BN154" i="1" s="1"/>
  <c r="EB154" i="1"/>
  <c r="BT154" i="1"/>
  <c r="AP174" i="1"/>
  <c r="BN174" i="1" s="1"/>
  <c r="CX162" i="1"/>
  <c r="CS162" i="1"/>
  <c r="CW162" i="1"/>
  <c r="BY173" i="1"/>
  <c r="CR173" i="1" s="1"/>
  <c r="BG162" i="1"/>
  <c r="BL162" i="1" s="1"/>
  <c r="BF162" i="1"/>
  <c r="BE162" i="1"/>
  <c r="EK137" i="1"/>
  <c r="EI137" i="1"/>
  <c r="BT150" i="1"/>
  <c r="DL150" i="1"/>
  <c r="AN150" i="1" s="1" a="1"/>
  <c r="AN150" i="1" s="1"/>
  <c r="AP150" i="1" s="1"/>
  <c r="BN150" i="1" s="1"/>
  <c r="EB150" i="1"/>
  <c r="EK146" i="1"/>
  <c r="EI146" i="1"/>
  <c r="AO169" i="1"/>
  <c r="BT156" i="1"/>
  <c r="DT156" i="1" s="1"/>
  <c r="DL156" i="1"/>
  <c r="AN156" i="1" s="1" a="1"/>
  <c r="AN156" i="1" s="1"/>
  <c r="AP156" i="1" s="1"/>
  <c r="BN156" i="1" s="1"/>
  <c r="EB156" i="1"/>
  <c r="CE157" i="1"/>
  <c r="BY157" i="1"/>
  <c r="CR157" i="1"/>
  <c r="DO157" i="1" s="1" a="1"/>
  <c r="DO157" i="1" s="1"/>
  <c r="DY157" i="1" s="1"/>
  <c r="AE145" i="1"/>
  <c r="AA145" i="1"/>
  <c r="EK149" i="1"/>
  <c r="EI149" i="1"/>
  <c r="ED159" i="1"/>
  <c r="EA159" i="1"/>
  <c r="CC152" i="1"/>
  <c r="BY110" i="1"/>
  <c r="CE110" i="1" s="1"/>
  <c r="CR110" i="1"/>
  <c r="BF140" i="1"/>
  <c r="BG140" i="1"/>
  <c r="BL140" i="1" s="1"/>
  <c r="BE140" i="1"/>
  <c r="ED158" i="1"/>
  <c r="EA158" i="1"/>
  <c r="AW101" i="1"/>
  <c r="AU101" i="1"/>
  <c r="AT101" i="1"/>
  <c r="EF101" i="1" s="1"/>
  <c r="EK128" i="1"/>
  <c r="EI128" i="1"/>
  <c r="BY130" i="1"/>
  <c r="CE141" i="1"/>
  <c r="DT131" i="1"/>
  <c r="EK121" i="1"/>
  <c r="EI121" i="1"/>
  <c r="AO126" i="1"/>
  <c r="AE116" i="1"/>
  <c r="AA116" i="1"/>
  <c r="EK106" i="1"/>
  <c r="EI106" i="1"/>
  <c r="EK90" i="1"/>
  <c r="EI90" i="1"/>
  <c r="AT103" i="1"/>
  <c r="EF103" i="1" s="1"/>
  <c r="AW103" i="1"/>
  <c r="AU103" i="1"/>
  <c r="AW115" i="1"/>
  <c r="AU115" i="1"/>
  <c r="AT115" i="1"/>
  <c r="EF115" i="1" s="1"/>
  <c r="BG99" i="1"/>
  <c r="BL99" i="1" s="1"/>
  <c r="BF99" i="1"/>
  <c r="BE99" i="1"/>
  <c r="AE117" i="1"/>
  <c r="AA117" i="1"/>
  <c r="BG128" i="1"/>
  <c r="BL128" i="1" s="1"/>
  <c r="BF128" i="1"/>
  <c r="BE128" i="1"/>
  <c r="BT122" i="1"/>
  <c r="EB122" i="1"/>
  <c r="DL122" i="1"/>
  <c r="AN122" i="1" s="1" a="1"/>
  <c r="AN122" i="1" s="1"/>
  <c r="AP122" i="1" s="1"/>
  <c r="BN122" i="1" s="1"/>
  <c r="AE123" i="1"/>
  <c r="AA123" i="1"/>
  <c r="EE103" i="1"/>
  <c r="CC103" i="1"/>
  <c r="EA123" i="1"/>
  <c r="ED123" i="1"/>
  <c r="CX83" i="1"/>
  <c r="CW83" i="1"/>
  <c r="CS83" i="1"/>
  <c r="EK78" i="1"/>
  <c r="EI78" i="1"/>
  <c r="BT78" i="1"/>
  <c r="DT78" i="1" s="1"/>
  <c r="DL78" i="1"/>
  <c r="AN78" i="1" s="1" a="1"/>
  <c r="AN78" i="1" s="1"/>
  <c r="EB78" i="1"/>
  <c r="AE65" i="1"/>
  <c r="AA65" i="1"/>
  <c r="BE84" i="1"/>
  <c r="BG84" i="1"/>
  <c r="BL84" i="1" s="1"/>
  <c r="BF84" i="1"/>
  <c r="AW92" i="1"/>
  <c r="AU92" i="1"/>
  <c r="AT92" i="1"/>
  <c r="EF92" i="1" s="1"/>
  <c r="CE73" i="1"/>
  <c r="BY73" i="1"/>
  <c r="BG93" i="1"/>
  <c r="BL93" i="1" s="1"/>
  <c r="BF93" i="1"/>
  <c r="BE93" i="1"/>
  <c r="BT56" i="1"/>
  <c r="DT56" i="1" s="1"/>
  <c r="EB56" i="1"/>
  <c r="DL56" i="1"/>
  <c r="AN56" i="1" s="1" a="1"/>
  <c r="AN56" i="1" s="1"/>
  <c r="AP56" i="1" s="1"/>
  <c r="BN56" i="1" s="1"/>
  <c r="BG85" i="1"/>
  <c r="BL85" i="1" s="1"/>
  <c r="BF85" i="1"/>
  <c r="BE85" i="1"/>
  <c r="EK93" i="1"/>
  <c r="EI93" i="1"/>
  <c r="AO63" i="1"/>
  <c r="DO83" i="1" a="1"/>
  <c r="DO83" i="1" s="1"/>
  <c r="DY83" i="1" s="1"/>
  <c r="DO58" i="1" a="1"/>
  <c r="DO58" i="1" s="1"/>
  <c r="DY58" i="1" s="1"/>
  <c r="DL63" i="1"/>
  <c r="AN63" i="1" s="1" a="1"/>
  <c r="AN63" i="1" s="1"/>
  <c r="AP63" i="1" s="1"/>
  <c r="BN63" i="1" s="1"/>
  <c r="EB63" i="1"/>
  <c r="BT63" i="1"/>
  <c r="DT63" i="1" s="1"/>
  <c r="CE40" i="1"/>
  <c r="BY40" i="1"/>
  <c r="CR40" i="1"/>
  <c r="DO40" i="1" s="1" a="1"/>
  <c r="DO40" i="1" s="1"/>
  <c r="DY40" i="1" s="1"/>
  <c r="AE88" i="1"/>
  <c r="AA88" i="1"/>
  <c r="EI26" i="1"/>
  <c r="EK26" i="1"/>
  <c r="BG65" i="1"/>
  <c r="BL65" i="1" s="1"/>
  <c r="BF65" i="1"/>
  <c r="BE65" i="1"/>
  <c r="EK60" i="1"/>
  <c r="EI60" i="1"/>
  <c r="BF72" i="1"/>
  <c r="BG72" i="1"/>
  <c r="BL72" i="1" s="1"/>
  <c r="BE72" i="1"/>
  <c r="BY65" i="1"/>
  <c r="CR65" i="1" s="1"/>
  <c r="AE63" i="1"/>
  <c r="AA63" i="1"/>
  <c r="EI47" i="1"/>
  <c r="EK47" i="1"/>
  <c r="AE42" i="1"/>
  <c r="AA42" i="1"/>
  <c r="BG38" i="1"/>
  <c r="BL38" i="1" s="1"/>
  <c r="BF38" i="1"/>
  <c r="BE38" i="1"/>
  <c r="CE30" i="1"/>
  <c r="CR30" i="1"/>
  <c r="BY30" i="1"/>
  <c r="AE32" i="1"/>
  <c r="AA32" i="1"/>
  <c r="EI18" i="1"/>
  <c r="EK18" i="1"/>
  <c r="BY36" i="1"/>
  <c r="CR36" i="1" s="1"/>
  <c r="AA29" i="1"/>
  <c r="AE29" i="1"/>
  <c r="BG29" i="1"/>
  <c r="BL29" i="1" s="1"/>
  <c r="BF29" i="1"/>
  <c r="BE29" i="1"/>
  <c r="BG13" i="1"/>
  <c r="BL13" i="1" s="1"/>
  <c r="BE13" i="1"/>
  <c r="BF13" i="1"/>
  <c r="AP19" i="1"/>
  <c r="BN19" i="1" s="1"/>
  <c r="BY405" i="1"/>
  <c r="CR405" i="1"/>
  <c r="CE405" i="1"/>
  <c r="CE404" i="1"/>
  <c r="BY404" i="1"/>
  <c r="CR404" i="1"/>
  <c r="DO404" i="1" s="1" a="1"/>
  <c r="DO404" i="1" s="1"/>
  <c r="DY404" i="1" s="1"/>
  <c r="AW401" i="1"/>
  <c r="AT401" i="1"/>
  <c r="EF401" i="1" s="1"/>
  <c r="AU401" i="1"/>
  <c r="ED409" i="1"/>
  <c r="EA409" i="1"/>
  <c r="DO402" i="1" a="1"/>
  <c r="DO402" i="1" s="1"/>
  <c r="DY402" i="1" s="1"/>
  <c r="AA407" i="1"/>
  <c r="AE407" i="1"/>
  <c r="DT385" i="1"/>
  <c r="AW403" i="1"/>
  <c r="AU403" i="1"/>
  <c r="AT403" i="1"/>
  <c r="EF403" i="1" s="1"/>
  <c r="AU386" i="1"/>
  <c r="AT386" i="1"/>
  <c r="EF386" i="1" s="1"/>
  <c r="AW386" i="1"/>
  <c r="AT392" i="1"/>
  <c r="EF392" i="1" s="1"/>
  <c r="AU392" i="1"/>
  <c r="AW392" i="1"/>
  <c r="BG397" i="1"/>
  <c r="BL397" i="1" s="1"/>
  <c r="BF397" i="1"/>
  <c r="BE397" i="1"/>
  <c r="AO389" i="1"/>
  <c r="CR403" i="1"/>
  <c r="BY403" i="1"/>
  <c r="BT396" i="1"/>
  <c r="DL396" i="1"/>
  <c r="AN396" i="1" s="1" a="1"/>
  <c r="AN396" i="1" s="1"/>
  <c r="EB396" i="1"/>
  <c r="AO399" i="1"/>
  <c r="DL391" i="1"/>
  <c r="AN391" i="1" s="1" a="1"/>
  <c r="AN391" i="1" s="1"/>
  <c r="AP391" i="1" s="1"/>
  <c r="BN391" i="1" s="1"/>
  <c r="BT391" i="1"/>
  <c r="EB391" i="1"/>
  <c r="EE406" i="1"/>
  <c r="CC406" i="1"/>
  <c r="CX378" i="1"/>
  <c r="CS378" i="1"/>
  <c r="CW378" i="1"/>
  <c r="EI393" i="1"/>
  <c r="EK393" i="1"/>
  <c r="BF362" i="1"/>
  <c r="BE362" i="1"/>
  <c r="BG362" i="1"/>
  <c r="BL362" i="1" s="1"/>
  <c r="AT376" i="1"/>
  <c r="EF376" i="1" s="1"/>
  <c r="AU376" i="1"/>
  <c r="AW376" i="1"/>
  <c r="AE367" i="1"/>
  <c r="AA367" i="1"/>
  <c r="AE384" i="1"/>
  <c r="AA384" i="1"/>
  <c r="AA369" i="1"/>
  <c r="AE369" i="1"/>
  <c r="CR365" i="1"/>
  <c r="DO365" i="1" s="1" a="1"/>
  <c r="DO365" i="1" s="1"/>
  <c r="DY365" i="1" s="1"/>
  <c r="BY365" i="1"/>
  <c r="AE381" i="1"/>
  <c r="AA381" i="1"/>
  <c r="BG361" i="1"/>
  <c r="BL361" i="1" s="1"/>
  <c r="BE361" i="1"/>
  <c r="BF361" i="1"/>
  <c r="BY356" i="1"/>
  <c r="CE356" i="1" s="1"/>
  <c r="CR356" i="1"/>
  <c r="CR345" i="1"/>
  <c r="CE345" i="1"/>
  <c r="BY345" i="1"/>
  <c r="EA347" i="1"/>
  <c r="ED347" i="1"/>
  <c r="EK341" i="1"/>
  <c r="EI341" i="1"/>
  <c r="DL352" i="1"/>
  <c r="AN352" i="1" s="1" a="1"/>
  <c r="AN352" i="1" s="1"/>
  <c r="AP352" i="1" s="1"/>
  <c r="BN352" i="1" s="1"/>
  <c r="EB352" i="1"/>
  <c r="BT352" i="1"/>
  <c r="DT352" i="1" s="1"/>
  <c r="AW343" i="1"/>
  <c r="AT343" i="1"/>
  <c r="EF343" i="1" s="1"/>
  <c r="AU343" i="1"/>
  <c r="AW345" i="1"/>
  <c r="AU345" i="1"/>
  <c r="AT345" i="1"/>
  <c r="EF345" i="1" s="1"/>
  <c r="AT338" i="1"/>
  <c r="EF338" i="1" s="1"/>
  <c r="AW338" i="1"/>
  <c r="AU338" i="1"/>
  <c r="BT339" i="1"/>
  <c r="DT339" i="1" s="1"/>
  <c r="EB339" i="1"/>
  <c r="DL339" i="1"/>
  <c r="AN339" i="1" s="1" a="1"/>
  <c r="AN339" i="1" s="1"/>
  <c r="AP339" i="1" s="1"/>
  <c r="BN339" i="1" s="1"/>
  <c r="AE334" i="1"/>
  <c r="AA334" i="1"/>
  <c r="CE331" i="1"/>
  <c r="CR331" i="1"/>
  <c r="BY331" i="1"/>
  <c r="AW318" i="1"/>
  <c r="AU318" i="1"/>
  <c r="AT318" i="1"/>
  <c r="EF318" i="1" s="1"/>
  <c r="BF335" i="1"/>
  <c r="BE335" i="1"/>
  <c r="BG335" i="1"/>
  <c r="BL335" i="1" s="1"/>
  <c r="AO322" i="1"/>
  <c r="AW327" i="1"/>
  <c r="AU327" i="1"/>
  <c r="AT327" i="1"/>
  <c r="EF327" i="1" s="1"/>
  <c r="EK313" i="1"/>
  <c r="EI313" i="1"/>
  <c r="BY311" i="1"/>
  <c r="CE311" i="1" s="1"/>
  <c r="AW321" i="1"/>
  <c r="AU321" i="1"/>
  <c r="AT321" i="1"/>
  <c r="EF321" i="1" s="1"/>
  <c r="BY301" i="1"/>
  <c r="CR301" i="1" s="1"/>
  <c r="DO298" i="1" a="1"/>
  <c r="DO298" i="1" s="1"/>
  <c r="DY298" i="1" s="1"/>
  <c r="AT292" i="1"/>
  <c r="EF292" i="1" s="1"/>
  <c r="AW292" i="1"/>
  <c r="AU292" i="1"/>
  <c r="CR303" i="1"/>
  <c r="CE303" i="1"/>
  <c r="BY303" i="1"/>
  <c r="AE299" i="1"/>
  <c r="AA299" i="1"/>
  <c r="AE296" i="1"/>
  <c r="AA296" i="1"/>
  <c r="DO279" i="1" a="1"/>
  <c r="DO279" i="1" s="1"/>
  <c r="DY279" i="1" s="1"/>
  <c r="AE297" i="1"/>
  <c r="AA297" i="1"/>
  <c r="AU277" i="1"/>
  <c r="AT277" i="1"/>
  <c r="EF277" i="1" s="1"/>
  <c r="AW277" i="1"/>
  <c r="AO285" i="1"/>
  <c r="EK300" i="1"/>
  <c r="EI300" i="1"/>
  <c r="BT276" i="1"/>
  <c r="DT276" i="1" s="1"/>
  <c r="EB276" i="1"/>
  <c r="DL276" i="1"/>
  <c r="AN276" i="1" s="1" a="1"/>
  <c r="AN276" i="1" s="1"/>
  <c r="DT269" i="1"/>
  <c r="BY271" i="1"/>
  <c r="CE271" i="1" s="1"/>
  <c r="CR260" i="1"/>
  <c r="DO260" i="1" s="1" a="1"/>
  <c r="DO260" i="1" s="1"/>
  <c r="DY260" i="1" s="1"/>
  <c r="EI260" i="1"/>
  <c r="EK260" i="1"/>
  <c r="BG269" i="1"/>
  <c r="BL269" i="1" s="1"/>
  <c r="BF269" i="1"/>
  <c r="BE269" i="1"/>
  <c r="AE264" i="1"/>
  <c r="AA264" i="1"/>
  <c r="EB246" i="1"/>
  <c r="BT246" i="1"/>
  <c r="DL246" i="1"/>
  <c r="AN246" i="1" s="1" a="1"/>
  <c r="AN246" i="1" s="1"/>
  <c r="BT254" i="1"/>
  <c r="DT254" i="1" s="1"/>
  <c r="EB254" i="1"/>
  <c r="DL254" i="1"/>
  <c r="AN254" i="1" s="1" a="1"/>
  <c r="AN254" i="1" s="1"/>
  <c r="AP254" i="1" s="1"/>
  <c r="BN254" i="1" s="1"/>
  <c r="BE245" i="1"/>
  <c r="BF245" i="1"/>
  <c r="BG245" i="1"/>
  <c r="BL245" i="1" s="1"/>
  <c r="DT262" i="1"/>
  <c r="AU233" i="1"/>
  <c r="AT233" i="1"/>
  <c r="EF233" i="1" s="1"/>
  <c r="AW233" i="1"/>
  <c r="BY235" i="1"/>
  <c r="CR235" i="1"/>
  <c r="CE235" i="1"/>
  <c r="AE243" i="1"/>
  <c r="AA243" i="1"/>
  <c r="EK204" i="1"/>
  <c r="EI204" i="1"/>
  <c r="EK229" i="1"/>
  <c r="EI229" i="1"/>
  <c r="CR217" i="1"/>
  <c r="DO217" i="1" s="1" a="1"/>
  <c r="DO217" i="1" s="1"/>
  <c r="DY217" i="1" s="1"/>
  <c r="EK250" i="1"/>
  <c r="EI250" i="1"/>
  <c r="BF207" i="1"/>
  <c r="BE207" i="1"/>
  <c r="BG207" i="1"/>
  <c r="BL207" i="1" s="1"/>
  <c r="CR226" i="1"/>
  <c r="DO226" i="1" s="1" a="1"/>
  <c r="DO226" i="1" s="1"/>
  <c r="DY226" i="1" s="1"/>
  <c r="AE197" i="1"/>
  <c r="AA197" i="1"/>
  <c r="EK203" i="1"/>
  <c r="EI203" i="1"/>
  <c r="AW213" i="1"/>
  <c r="AU213" i="1"/>
  <c r="AT213" i="1"/>
  <c r="EF213" i="1" s="1"/>
  <c r="BE192" i="1"/>
  <c r="BG192" i="1"/>
  <c r="BL192" i="1" s="1"/>
  <c r="BF192" i="1"/>
  <c r="AE220" i="1"/>
  <c r="AA220" i="1"/>
  <c r="BY190" i="1"/>
  <c r="CR190" i="1"/>
  <c r="CE190" i="1"/>
  <c r="AO199" i="1"/>
  <c r="DL168" i="1"/>
  <c r="AN168" i="1" s="1" a="1"/>
  <c r="AN168" i="1" s="1"/>
  <c r="AP168" i="1" s="1"/>
  <c r="BN168" i="1" s="1"/>
  <c r="BT168" i="1"/>
  <c r="DT168" i="1" s="1"/>
  <c r="EB168" i="1"/>
  <c r="ED183" i="1"/>
  <c r="EA183" i="1"/>
  <c r="AW173" i="1"/>
  <c r="AT173" i="1"/>
  <c r="EF173" i="1" s="1"/>
  <c r="AU173" i="1"/>
  <c r="EK184" i="1"/>
  <c r="EI184" i="1"/>
  <c r="BE168" i="1"/>
  <c r="BG168" i="1"/>
  <c r="BL168" i="1" s="1"/>
  <c r="BF168" i="1"/>
  <c r="EK163" i="1"/>
  <c r="EI163" i="1"/>
  <c r="BT175" i="1"/>
  <c r="EB175" i="1"/>
  <c r="DL175" i="1"/>
  <c r="AN175" i="1" s="1" a="1"/>
  <c r="AN175" i="1" s="1"/>
  <c r="AE171" i="1"/>
  <c r="AA171" i="1"/>
  <c r="EK165" i="1"/>
  <c r="EI165" i="1"/>
  <c r="EI141" i="1"/>
  <c r="EK141" i="1"/>
  <c r="BY153" i="1"/>
  <c r="CE153" i="1" s="1"/>
  <c r="CR153" i="1"/>
  <c r="DO153" i="1" s="1" a="1"/>
  <c r="DO153" i="1" s="1"/>
  <c r="DY153" i="1" s="1"/>
  <c r="EK150" i="1"/>
  <c r="EI150" i="1"/>
  <c r="BY145" i="1"/>
  <c r="CR145" i="1"/>
  <c r="CE145" i="1"/>
  <c r="EK156" i="1"/>
  <c r="EI156" i="1"/>
  <c r="AE153" i="1"/>
  <c r="AA153" i="1"/>
  <c r="BT116" i="1"/>
  <c r="DL116" i="1"/>
  <c r="AN116" i="1" s="1" a="1"/>
  <c r="AN116" i="1" s="1"/>
  <c r="AP116" i="1" s="1"/>
  <c r="BN116" i="1" s="1"/>
  <c r="EB116" i="1"/>
  <c r="AE147" i="1"/>
  <c r="AA147" i="1"/>
  <c r="AE132" i="1"/>
  <c r="AA132" i="1"/>
  <c r="AA154" i="1"/>
  <c r="AE154" i="1"/>
  <c r="BG142" i="1"/>
  <c r="BL142" i="1" s="1"/>
  <c r="BF142" i="1"/>
  <c r="BE142" i="1"/>
  <c r="EI108" i="1"/>
  <c r="EK108" i="1"/>
  <c r="AO155" i="1"/>
  <c r="AA138" i="1"/>
  <c r="AE138" i="1"/>
  <c r="BG149" i="1"/>
  <c r="BL149" i="1" s="1"/>
  <c r="BF149" i="1"/>
  <c r="BE149" i="1"/>
  <c r="EK130" i="1"/>
  <c r="EI130" i="1"/>
  <c r="AW127" i="1"/>
  <c r="AU127" i="1"/>
  <c r="AT127" i="1"/>
  <c r="EF127" i="1" s="1"/>
  <c r="EA136" i="1"/>
  <c r="ED136" i="1"/>
  <c r="DO121" i="1" a="1"/>
  <c r="DO121" i="1" s="1"/>
  <c r="DY121" i="1" s="1"/>
  <c r="AE141" i="1"/>
  <c r="AA141" i="1"/>
  <c r="AE113" i="1"/>
  <c r="AA113" i="1"/>
  <c r="AO131" i="1"/>
  <c r="AW118" i="1"/>
  <c r="AU118" i="1"/>
  <c r="AT118" i="1"/>
  <c r="EF118" i="1" s="1"/>
  <c r="EK101" i="1"/>
  <c r="EI101" i="1"/>
  <c r="CE122" i="1"/>
  <c r="BY122" i="1"/>
  <c r="CR122" i="1"/>
  <c r="DO122" i="1" s="1" a="1"/>
  <c r="DO122" i="1" s="1"/>
  <c r="DY122" i="1" s="1"/>
  <c r="BY82" i="1"/>
  <c r="CE82" i="1" s="1"/>
  <c r="EB85" i="1"/>
  <c r="BT85" i="1"/>
  <c r="DL85" i="1"/>
  <c r="AN85" i="1" s="1" a="1"/>
  <c r="AN85" i="1" s="1"/>
  <c r="AP85" i="1" s="1"/>
  <c r="BN85" i="1" s="1"/>
  <c r="AO84" i="1"/>
  <c r="BE76" i="1"/>
  <c r="BG76" i="1"/>
  <c r="BL76" i="1" s="1"/>
  <c r="BF76" i="1"/>
  <c r="EB79" i="1"/>
  <c r="BT79" i="1"/>
  <c r="DL79" i="1"/>
  <c r="AN79" i="1" s="1" a="1"/>
  <c r="AN79" i="1" s="1"/>
  <c r="AP79" i="1" s="1"/>
  <c r="BN79" i="1" s="1"/>
  <c r="BG98" i="1"/>
  <c r="BL98" i="1" s="1"/>
  <c r="BF98" i="1"/>
  <c r="BE98" i="1"/>
  <c r="AA98" i="1"/>
  <c r="AE98" i="1"/>
  <c r="AE59" i="1"/>
  <c r="AA59" i="1"/>
  <c r="AO53" i="1"/>
  <c r="AP54" i="1"/>
  <c r="BN54" i="1" s="1"/>
  <c r="EK63" i="1"/>
  <c r="EI63" i="1"/>
  <c r="BF54" i="1"/>
  <c r="BG54" i="1"/>
  <c r="BL54" i="1" s="1"/>
  <c r="BE54" i="1"/>
  <c r="AE44" i="1"/>
  <c r="AA44" i="1"/>
  <c r="BT50" i="1"/>
  <c r="DT50" i="1" s="1"/>
  <c r="DL50" i="1"/>
  <c r="AN50" i="1" s="1" a="1"/>
  <c r="AN50" i="1" s="1"/>
  <c r="EB50" i="1"/>
  <c r="AE75" i="1"/>
  <c r="AA75" i="1"/>
  <c r="AO72" i="1"/>
  <c r="AW83" i="1"/>
  <c r="AU83" i="1"/>
  <c r="AT83" i="1"/>
  <c r="EF83" i="1" s="1"/>
  <c r="AE38" i="1"/>
  <c r="AA38" i="1"/>
  <c r="BY46" i="1"/>
  <c r="CR46" i="1"/>
  <c r="DO46" i="1" s="1" a="1"/>
  <c r="DO46" i="1" s="1"/>
  <c r="DY46" i="1" s="1"/>
  <c r="BY18" i="1"/>
  <c r="CR18" i="1" s="1"/>
  <c r="AE34" i="1"/>
  <c r="AA34" i="1"/>
  <c r="BG37" i="1"/>
  <c r="BL37" i="1" s="1"/>
  <c r="BF37" i="1"/>
  <c r="BE37" i="1"/>
  <c r="AE17" i="1"/>
  <c r="AA17" i="1"/>
  <c r="BE20" i="1"/>
  <c r="BF20" i="1"/>
  <c r="BG20" i="1"/>
  <c r="BL20" i="1" s="1"/>
  <c r="AO22" i="1"/>
  <c r="AE19" i="1"/>
  <c r="AA19" i="1"/>
  <c r="BT377" i="1"/>
  <c r="DL377" i="1"/>
  <c r="AN377" i="1" s="1" a="1"/>
  <c r="AN377" i="1" s="1"/>
  <c r="EB377" i="1"/>
  <c r="CW366" i="1"/>
  <c r="CS366" i="1"/>
  <c r="CX366" i="1"/>
  <c r="CR379" i="1"/>
  <c r="DO379" i="1" s="1" a="1"/>
  <c r="DO379" i="1" s="1"/>
  <c r="DY379" i="1" s="1"/>
  <c r="CE379" i="1"/>
  <c r="BY379" i="1"/>
  <c r="DT369" i="1"/>
  <c r="AU373" i="1"/>
  <c r="AT373" i="1"/>
  <c r="EF373" i="1" s="1"/>
  <c r="AW373" i="1"/>
  <c r="EB365" i="1"/>
  <c r="DL365" i="1"/>
  <c r="AN365" i="1" s="1" a="1"/>
  <c r="AN365" i="1" s="1"/>
  <c r="BT365" i="1"/>
  <c r="EI354" i="1"/>
  <c r="EK354" i="1"/>
  <c r="AE346" i="1"/>
  <c r="AA346" i="1"/>
  <c r="EB351" i="1"/>
  <c r="BT351" i="1"/>
  <c r="DL351" i="1"/>
  <c r="AN351" i="1" s="1" a="1"/>
  <c r="AN351" i="1" s="1"/>
  <c r="AP351" i="1" s="1"/>
  <c r="BN351" i="1" s="1"/>
  <c r="BY347" i="1"/>
  <c r="CR347" i="1"/>
  <c r="DO347" i="1" s="1" a="1"/>
  <c r="DO347" i="1" s="1"/>
  <c r="DY347" i="1" s="1"/>
  <c r="EK339" i="1"/>
  <c r="EI339" i="1"/>
  <c r="EK308" i="1"/>
  <c r="EI308" i="1"/>
  <c r="AE319" i="1"/>
  <c r="AA319" i="1"/>
  <c r="EB325" i="1"/>
  <c r="BT325" i="1"/>
  <c r="DL325" i="1"/>
  <c r="AN325" i="1" s="1" a="1"/>
  <c r="AN325" i="1" s="1"/>
  <c r="AP325" i="1" s="1"/>
  <c r="BN325" i="1" s="1"/>
  <c r="BT336" i="1"/>
  <c r="DT336" i="1" s="1"/>
  <c r="EB336" i="1"/>
  <c r="DL336" i="1"/>
  <c r="AN336" i="1" s="1" a="1"/>
  <c r="AN336" i="1" s="1"/>
  <c r="AP336" i="1" s="1"/>
  <c r="BN336" i="1" s="1"/>
  <c r="CS315" i="1"/>
  <c r="CX315" i="1"/>
  <c r="CW315" i="1"/>
  <c r="BG324" i="1"/>
  <c r="BL324" i="1" s="1"/>
  <c r="BF324" i="1"/>
  <c r="BE324" i="1"/>
  <c r="AE313" i="1"/>
  <c r="AA313" i="1"/>
  <c r="AE321" i="1"/>
  <c r="AA321" i="1"/>
  <c r="AU307" i="1"/>
  <c r="AT307" i="1"/>
  <c r="AW307" i="1"/>
  <c r="BY310" i="1"/>
  <c r="CR310" i="1"/>
  <c r="BG312" i="1"/>
  <c r="BL312" i="1" s="1"/>
  <c r="BF312" i="1"/>
  <c r="BE312" i="1"/>
  <c r="BF309" i="1"/>
  <c r="BE309" i="1"/>
  <c r="BG309" i="1"/>
  <c r="BL309" i="1" s="1"/>
  <c r="BT291" i="1"/>
  <c r="DT291" i="1" s="1"/>
  <c r="DL291" i="1"/>
  <c r="AN291" i="1" s="1" a="1"/>
  <c r="AN291" i="1" s="1"/>
  <c r="AP291" i="1" s="1"/>
  <c r="BN291" i="1" s="1"/>
  <c r="EB291" i="1"/>
  <c r="BG310" i="1"/>
  <c r="BL310" i="1" s="1"/>
  <c r="BF310" i="1"/>
  <c r="BE310" i="1"/>
  <c r="BG302" i="1"/>
  <c r="BL302" i="1" s="1"/>
  <c r="BF302" i="1"/>
  <c r="BE302" i="1"/>
  <c r="BF292" i="1"/>
  <c r="BE292" i="1"/>
  <c r="BG292" i="1"/>
  <c r="BL292" i="1" s="1"/>
  <c r="AE287" i="1"/>
  <c r="AA287" i="1"/>
  <c r="AE300" i="1"/>
  <c r="AA300" i="1"/>
  <c r="EK296" i="1"/>
  <c r="EI296" i="1"/>
  <c r="CE269" i="1"/>
  <c r="CR269" i="1"/>
  <c r="BY269" i="1"/>
  <c r="BY263" i="1"/>
  <c r="CR263" i="1" s="1"/>
  <c r="EA269" i="1"/>
  <c r="ED269" i="1"/>
  <c r="BG266" i="1"/>
  <c r="BL266" i="1" s="1"/>
  <c r="BE266" i="1"/>
  <c r="BF266" i="1"/>
  <c r="CS241" i="1"/>
  <c r="CX241" i="1"/>
  <c r="CW241" i="1"/>
  <c r="EA241" i="1"/>
  <c r="ED241" i="1"/>
  <c r="EK246" i="1"/>
  <c r="EI246" i="1"/>
  <c r="EK254" i="1"/>
  <c r="EI254" i="1"/>
  <c r="EK236" i="1"/>
  <c r="EI236" i="1"/>
  <c r="AW261" i="1"/>
  <c r="AU261" i="1"/>
  <c r="AT261" i="1"/>
  <c r="EF261" i="1" s="1"/>
  <c r="CE239" i="1"/>
  <c r="CR239" i="1"/>
  <c r="BY239" i="1"/>
  <c r="AO243" i="1"/>
  <c r="BF231" i="1"/>
  <c r="BE231" i="1"/>
  <c r="BG231" i="1"/>
  <c r="BL231" i="1" s="1"/>
  <c r="EB207" i="1"/>
  <c r="BT207" i="1"/>
  <c r="DL207" i="1"/>
  <c r="AN207" i="1" s="1" a="1"/>
  <c r="AN207" i="1" s="1"/>
  <c r="AP207" i="1" s="1"/>
  <c r="BN207" i="1" s="1"/>
  <c r="DL232" i="1"/>
  <c r="AN232" i="1" s="1" a="1"/>
  <c r="AN232" i="1" s="1"/>
  <c r="AP232" i="1" s="1"/>
  <c r="BN232" i="1" s="1"/>
  <c r="EB232" i="1"/>
  <c r="BT232" i="1"/>
  <c r="DL205" i="1"/>
  <c r="AN205" i="1" s="1" a="1"/>
  <c r="AN205" i="1" s="1"/>
  <c r="AP205" i="1" s="1"/>
  <c r="BN205" i="1" s="1"/>
  <c r="EB205" i="1"/>
  <c r="BT205" i="1"/>
  <c r="DT205" i="1" s="1"/>
  <c r="AW196" i="1"/>
  <c r="AU196" i="1"/>
  <c r="AT196" i="1"/>
  <c r="EF196" i="1" s="1"/>
  <c r="BF195" i="1"/>
  <c r="BE195" i="1"/>
  <c r="BG195" i="1"/>
  <c r="BL195" i="1" s="1"/>
  <c r="AE210" i="1"/>
  <c r="AA210" i="1"/>
  <c r="AA209" i="1"/>
  <c r="AE209" i="1"/>
  <c r="EA212" i="1"/>
  <c r="ED212" i="1"/>
  <c r="AE202" i="1"/>
  <c r="AA202" i="1"/>
  <c r="BF190" i="1"/>
  <c r="BE190" i="1"/>
  <c r="BG190" i="1"/>
  <c r="BL190" i="1" s="1"/>
  <c r="AE191" i="1"/>
  <c r="AA191" i="1"/>
  <c r="AE182" i="1"/>
  <c r="AA182" i="1"/>
  <c r="AW202" i="1"/>
  <c r="AU202" i="1"/>
  <c r="AT202" i="1"/>
  <c r="EF202" i="1" s="1"/>
  <c r="AO184" i="1"/>
  <c r="AW186" i="1"/>
  <c r="AU186" i="1"/>
  <c r="AT186" i="1"/>
  <c r="EF186" i="1" s="1"/>
  <c r="BG174" i="1"/>
  <c r="BL174" i="1" s="1"/>
  <c r="BF174" i="1"/>
  <c r="BE174" i="1"/>
  <c r="DL151" i="1"/>
  <c r="AN151" i="1" s="1" a="1"/>
  <c r="AN151" i="1" s="1"/>
  <c r="AP151" i="1" s="1"/>
  <c r="BN151" i="1" s="1"/>
  <c r="BT151" i="1"/>
  <c r="DT151" i="1" s="1"/>
  <c r="EB151" i="1"/>
  <c r="BG172" i="1"/>
  <c r="BL172" i="1" s="1"/>
  <c r="BF172" i="1"/>
  <c r="BE172" i="1"/>
  <c r="AE178" i="1"/>
  <c r="AA178" i="1"/>
  <c r="DO141" i="1" a="1"/>
  <c r="DO141" i="1" s="1"/>
  <c r="DY141" i="1" s="1"/>
  <c r="AO147" i="1"/>
  <c r="AU154" i="1"/>
  <c r="AW154" i="1"/>
  <c r="AT154" i="1"/>
  <c r="EF154" i="1" s="1"/>
  <c r="BT160" i="1"/>
  <c r="DT160" i="1" s="1"/>
  <c r="EB160" i="1"/>
  <c r="DL160" i="1"/>
  <c r="AN160" i="1" s="1" a="1"/>
  <c r="AN160" i="1" s="1"/>
  <c r="AP160" i="1" s="1"/>
  <c r="BN160" i="1" s="1"/>
  <c r="BT147" i="1"/>
  <c r="DT147" i="1" s="1"/>
  <c r="DL147" i="1"/>
  <c r="AN147" i="1" s="1" a="1"/>
  <c r="AN147" i="1" s="1"/>
  <c r="AP147" i="1" s="1"/>
  <c r="BN147" i="1" s="1"/>
  <c r="EB147" i="1"/>
  <c r="BE153" i="1"/>
  <c r="BG153" i="1"/>
  <c r="BL153" i="1" s="1"/>
  <c r="BF153" i="1"/>
  <c r="EK157" i="1"/>
  <c r="EI157" i="1"/>
  <c r="AP158" i="1"/>
  <c r="BN158" i="1" s="1"/>
  <c r="AW131" i="1"/>
  <c r="AT131" i="1"/>
  <c r="EF131" i="1" s="1"/>
  <c r="AU131" i="1"/>
  <c r="BE137" i="1"/>
  <c r="BF137" i="1"/>
  <c r="BG137" i="1"/>
  <c r="BL137" i="1" s="1"/>
  <c r="AU144" i="1"/>
  <c r="AW144" i="1"/>
  <c r="AT144" i="1"/>
  <c r="EF144" i="1" s="1"/>
  <c r="EI143" i="1"/>
  <c r="EK143" i="1"/>
  <c r="BY127" i="1"/>
  <c r="CE127" i="1" s="1"/>
  <c r="CR127" i="1"/>
  <c r="DO127" i="1" s="1" a="1"/>
  <c r="DO127" i="1" s="1"/>
  <c r="DY127" i="1" s="1"/>
  <c r="BG111" i="1"/>
  <c r="BL111" i="1" s="1"/>
  <c r="BF111" i="1"/>
  <c r="BE111" i="1"/>
  <c r="AT123" i="1"/>
  <c r="EF123" i="1" s="1"/>
  <c r="AW123" i="1"/>
  <c r="AU123" i="1"/>
  <c r="BF104" i="1"/>
  <c r="BE104" i="1"/>
  <c r="BG104" i="1"/>
  <c r="BL104" i="1" s="1"/>
  <c r="DL118" i="1"/>
  <c r="AN118" i="1" s="1" a="1"/>
  <c r="AN118" i="1" s="1"/>
  <c r="AP118" i="1" s="1"/>
  <c r="BN118" i="1" s="1"/>
  <c r="EB118" i="1"/>
  <c r="BT118" i="1"/>
  <c r="DT118" i="1" s="1"/>
  <c r="BE131" i="1"/>
  <c r="BG131" i="1"/>
  <c r="BL131" i="1" s="1"/>
  <c r="BF131" i="1"/>
  <c r="EI124" i="1"/>
  <c r="EK124" i="1"/>
  <c r="BT82" i="1"/>
  <c r="EB82" i="1"/>
  <c r="DL82" i="1"/>
  <c r="AN82" i="1" s="1" a="1"/>
  <c r="AN82" i="1" s="1"/>
  <c r="AP82" i="1" s="1"/>
  <c r="BN82" i="1" s="1"/>
  <c r="AP128" i="1"/>
  <c r="BN128" i="1" s="1"/>
  <c r="AW113" i="1"/>
  <c r="AU113" i="1"/>
  <c r="AT113" i="1"/>
  <c r="EF113" i="1" s="1"/>
  <c r="BY135" i="1"/>
  <c r="CR135" i="1"/>
  <c r="DO135" i="1" s="1" a="1"/>
  <c r="DO135" i="1" s="1"/>
  <c r="DY135" i="1" s="1"/>
  <c r="CE135" i="1"/>
  <c r="BG123" i="1"/>
  <c r="BL123" i="1" s="1"/>
  <c r="BF123" i="1"/>
  <c r="BE123" i="1"/>
  <c r="BG102" i="1"/>
  <c r="BL102" i="1" s="1"/>
  <c r="BF102" i="1"/>
  <c r="BE102" i="1"/>
  <c r="BE86" i="1"/>
  <c r="BG86" i="1"/>
  <c r="BL86" i="1" s="1"/>
  <c r="BF86" i="1"/>
  <c r="EK61" i="1"/>
  <c r="EI61" i="1"/>
  <c r="EK85" i="1"/>
  <c r="EI85" i="1"/>
  <c r="CE70" i="1"/>
  <c r="BY70" i="1"/>
  <c r="CR70" i="1"/>
  <c r="DO70" i="1" s="1" a="1"/>
  <c r="DO70" i="1" s="1"/>
  <c r="DY70" i="1" s="1"/>
  <c r="AO93" i="1"/>
  <c r="EK79" i="1"/>
  <c r="EI79" i="1"/>
  <c r="AO90" i="1"/>
  <c r="AO85" i="1"/>
  <c r="DL89" i="1"/>
  <c r="AN89" i="1" s="1" a="1"/>
  <c r="AN89" i="1" s="1"/>
  <c r="BT89" i="1"/>
  <c r="DT89" i="1" s="1"/>
  <c r="EB89" i="1"/>
  <c r="AE97" i="1"/>
  <c r="AA97" i="1"/>
  <c r="AE57" i="1"/>
  <c r="AA57" i="1"/>
  <c r="BG80" i="1"/>
  <c r="BL80" i="1" s="1"/>
  <c r="BF80" i="1"/>
  <c r="BE80" i="1"/>
  <c r="EA54" i="1"/>
  <c r="ED54" i="1"/>
  <c r="AE86" i="1"/>
  <c r="AA86" i="1"/>
  <c r="AW81" i="1"/>
  <c r="AU81" i="1"/>
  <c r="AT81" i="1"/>
  <c r="EF81" i="1" s="1"/>
  <c r="BT59" i="1"/>
  <c r="DL59" i="1"/>
  <c r="AN59" i="1" s="1" a="1"/>
  <c r="AN59" i="1" s="1"/>
  <c r="AP59" i="1" s="1"/>
  <c r="BN59" i="1" s="1"/>
  <c r="EB59" i="1"/>
  <c r="AU56" i="1"/>
  <c r="AT56" i="1"/>
  <c r="AW56" i="1"/>
  <c r="AE68" i="1"/>
  <c r="AA68" i="1"/>
  <c r="EK50" i="1"/>
  <c r="EI50" i="1"/>
  <c r="DO57" i="1" a="1"/>
  <c r="DO57" i="1" s="1"/>
  <c r="DY57" i="1" s="1"/>
  <c r="BY55" i="1"/>
  <c r="CR55" i="1" s="1"/>
  <c r="CE55" i="1"/>
  <c r="AU50" i="1"/>
  <c r="AT50" i="1"/>
  <c r="EF50" i="1" s="1"/>
  <c r="AW50" i="1"/>
  <c r="BY45" i="1"/>
  <c r="AA58" i="1"/>
  <c r="AE58" i="1"/>
  <c r="AO58" i="1"/>
  <c r="AT18" i="1"/>
  <c r="EF18" i="1" s="1"/>
  <c r="AW18" i="1"/>
  <c r="AU18" i="1"/>
  <c r="BT38" i="1"/>
  <c r="DT38" i="1" s="1"/>
  <c r="DL38" i="1"/>
  <c r="AN38" i="1" s="1" a="1"/>
  <c r="AN38" i="1" s="1"/>
  <c r="AP38" i="1" s="1"/>
  <c r="BN38" i="1" s="1"/>
  <c r="EB38" i="1"/>
  <c r="BT31" i="1"/>
  <c r="DT31" i="1" s="1"/>
  <c r="DL31" i="1"/>
  <c r="AN31" i="1" s="1" a="1"/>
  <c r="AN31" i="1" s="1"/>
  <c r="AP31" i="1" s="1"/>
  <c r="BN31" i="1" s="1"/>
  <c r="EB31" i="1"/>
  <c r="BY24" i="1"/>
  <c r="BG14" i="1"/>
  <c r="BL14" i="1" s="1"/>
  <c r="BE14" i="1"/>
  <c r="BF14" i="1"/>
  <c r="EF20" i="1"/>
  <c r="AE35" i="1"/>
  <c r="AA35" i="1"/>
  <c r="AO15" i="1"/>
  <c r="AW22" i="1"/>
  <c r="AU22" i="1"/>
  <c r="AT22" i="1"/>
  <c r="EF22" i="1" s="1"/>
  <c r="AO21" i="1"/>
  <c r="AW27" i="1"/>
  <c r="AU27" i="1"/>
  <c r="AT27" i="1"/>
  <c r="EF27" i="1" s="1"/>
  <c r="AE373" i="1"/>
  <c r="AA373" i="1"/>
  <c r="AE389" i="1"/>
  <c r="AA389" i="1"/>
  <c r="AE391" i="1"/>
  <c r="AA391" i="1"/>
  <c r="BG390" i="1"/>
  <c r="BL390" i="1" s="1"/>
  <c r="BF390" i="1"/>
  <c r="BE390" i="1"/>
  <c r="BG371" i="1"/>
  <c r="BL371" i="1" s="1"/>
  <c r="BE371" i="1"/>
  <c r="BF371" i="1"/>
  <c r="DO366" i="1" a="1"/>
  <c r="DO366" i="1" s="1"/>
  <c r="DY366" i="1" s="1"/>
  <c r="EK365" i="1"/>
  <c r="EI365" i="1"/>
  <c r="CE363" i="1"/>
  <c r="DL372" i="1"/>
  <c r="AN372" i="1" s="1" a="1"/>
  <c r="AN372" i="1" s="1"/>
  <c r="AP372" i="1" s="1"/>
  <c r="BN372" i="1" s="1"/>
  <c r="EB372" i="1"/>
  <c r="BT372" i="1"/>
  <c r="DT372" i="1" s="1"/>
  <c r="BG341" i="1"/>
  <c r="BL341" i="1" s="1"/>
  <c r="BF341" i="1"/>
  <c r="BE341" i="1"/>
  <c r="DL343" i="1"/>
  <c r="AN343" i="1" s="1" a="1"/>
  <c r="AN343" i="1" s="1"/>
  <c r="AP343" i="1" s="1"/>
  <c r="BN343" i="1" s="1"/>
  <c r="BT343" i="1"/>
  <c r="EB343" i="1"/>
  <c r="BE356" i="1"/>
  <c r="BG356" i="1"/>
  <c r="BL356" i="1" s="1"/>
  <c r="BF356" i="1"/>
  <c r="CS338" i="1"/>
  <c r="CX338" i="1"/>
  <c r="CW338" i="1"/>
  <c r="EK329" i="1"/>
  <c r="EI329" i="1"/>
  <c r="EI314" i="1"/>
  <c r="EK314" i="1"/>
  <c r="EI325" i="1"/>
  <c r="EK325" i="1"/>
  <c r="BY314" i="1"/>
  <c r="CR314" i="1"/>
  <c r="CE314" i="1"/>
  <c r="EK336" i="1"/>
  <c r="EI336" i="1"/>
  <c r="DL327" i="1"/>
  <c r="AN327" i="1" s="1" a="1"/>
  <c r="AN327" i="1" s="1"/>
  <c r="EB327" i="1"/>
  <c r="BT327" i="1"/>
  <c r="DT327" i="1" s="1"/>
  <c r="BY321" i="1"/>
  <c r="EA323" i="1"/>
  <c r="ED323" i="1"/>
  <c r="EK327" i="1"/>
  <c r="EI327" i="1"/>
  <c r="BY313" i="1"/>
  <c r="CR313" i="1" s="1"/>
  <c r="CR292" i="1"/>
  <c r="BY292" i="1"/>
  <c r="CE292" i="1"/>
  <c r="AO309" i="1"/>
  <c r="DT312" i="1"/>
  <c r="EB317" i="1"/>
  <c r="BT317" i="1"/>
  <c r="DL317" i="1"/>
  <c r="AN317" i="1" s="1" a="1"/>
  <c r="AN317" i="1" s="1"/>
  <c r="AW299" i="1"/>
  <c r="AU299" i="1"/>
  <c r="AT299" i="1"/>
  <c r="EF299" i="1" s="1"/>
  <c r="BG301" i="1"/>
  <c r="BL301" i="1" s="1"/>
  <c r="BF301" i="1"/>
  <c r="BE301" i="1"/>
  <c r="BY265" i="1"/>
  <c r="CE265" i="1" s="1"/>
  <c r="CR295" i="1"/>
  <c r="DO295" i="1" s="1" a="1"/>
  <c r="DO295" i="1" s="1"/>
  <c r="DY295" i="1" s="1"/>
  <c r="BY295" i="1"/>
  <c r="CE295" i="1"/>
  <c r="AE308" i="1"/>
  <c r="AA308" i="1"/>
  <c r="AW281" i="1"/>
  <c r="AU281" i="1"/>
  <c r="AT281" i="1"/>
  <c r="EF281" i="1" s="1"/>
  <c r="AW291" i="1"/>
  <c r="AU291" i="1"/>
  <c r="AT291" i="1"/>
  <c r="EF291" i="1" s="1"/>
  <c r="EK270" i="1"/>
  <c r="EI270" i="1"/>
  <c r="EK266" i="1"/>
  <c r="EI266" i="1"/>
  <c r="DL267" i="1"/>
  <c r="AN267" i="1" s="1" a="1"/>
  <c r="AN267" i="1" s="1"/>
  <c r="EB267" i="1"/>
  <c r="BT267" i="1"/>
  <c r="DT267" i="1" s="1"/>
  <c r="CC278" i="1"/>
  <c r="DL257" i="1"/>
  <c r="AN257" i="1" s="1" a="1"/>
  <c r="AN257" i="1" s="1"/>
  <c r="AP257" i="1" s="1"/>
  <c r="BN257" i="1" s="1"/>
  <c r="BT257" i="1"/>
  <c r="DT257" i="1" s="1"/>
  <c r="EB257" i="1"/>
  <c r="CX283" i="1"/>
  <c r="CW283" i="1"/>
  <c r="CS283" i="1"/>
  <c r="BY256" i="1"/>
  <c r="CE256" i="1" s="1"/>
  <c r="DT249" i="1"/>
  <c r="DT241" i="1"/>
  <c r="BT230" i="1"/>
  <c r="DT230" i="1" s="1"/>
  <c r="EB230" i="1"/>
  <c r="DL230" i="1"/>
  <c r="AN230" i="1" s="1" a="1"/>
  <c r="AN230" i="1" s="1"/>
  <c r="AP230" i="1" s="1"/>
  <c r="BN230" i="1" s="1"/>
  <c r="AO256" i="1"/>
  <c r="EB220" i="1"/>
  <c r="BT220" i="1"/>
  <c r="DT220" i="1" s="1"/>
  <c r="DL220" i="1"/>
  <c r="AN220" i="1" s="1" a="1"/>
  <c r="AN220" i="1" s="1"/>
  <c r="AP220" i="1" s="1"/>
  <c r="BN220" i="1" s="1"/>
  <c r="BY207" i="1"/>
  <c r="CR207" i="1" s="1"/>
  <c r="BG223" i="1"/>
  <c r="BL223" i="1" s="1"/>
  <c r="BF223" i="1"/>
  <c r="BE223" i="1"/>
  <c r="BG244" i="1"/>
  <c r="BL244" i="1" s="1"/>
  <c r="BE244" i="1"/>
  <c r="BF244" i="1"/>
  <c r="BY228" i="1"/>
  <c r="CR228" i="1" s="1"/>
  <c r="AA241" i="1"/>
  <c r="AE241" i="1"/>
  <c r="AO203" i="1"/>
  <c r="AE194" i="1"/>
  <c r="AA194" i="1"/>
  <c r="AE206" i="1"/>
  <c r="AA206" i="1"/>
  <c r="BG217" i="1"/>
  <c r="BL217" i="1" s="1"/>
  <c r="BF217" i="1"/>
  <c r="BE217" i="1"/>
  <c r="ED194" i="1"/>
  <c r="EA194" i="1"/>
  <c r="EK200" i="1"/>
  <c r="EI200" i="1"/>
  <c r="AW187" i="1"/>
  <c r="AU187" i="1"/>
  <c r="AT187" i="1"/>
  <c r="EF187" i="1" s="1"/>
  <c r="BY192" i="1"/>
  <c r="CE192" i="1" s="1"/>
  <c r="CR192" i="1"/>
  <c r="AE200" i="1"/>
  <c r="AA200" i="1"/>
  <c r="CR177" i="1"/>
  <c r="BY177" i="1"/>
  <c r="CE177" i="1"/>
  <c r="AW168" i="1"/>
  <c r="AT168" i="1"/>
  <c r="EF168" i="1" s="1"/>
  <c r="AU168" i="1"/>
  <c r="CE175" i="1"/>
  <c r="BY175" i="1"/>
  <c r="CR175" i="1"/>
  <c r="EB164" i="1"/>
  <c r="BT164" i="1"/>
  <c r="DL164" i="1"/>
  <c r="AN164" i="1" s="1" a="1"/>
  <c r="AN164" i="1" s="1"/>
  <c r="BT153" i="1"/>
  <c r="DL153" i="1"/>
  <c r="AN153" i="1" s="1" a="1"/>
  <c r="AN153" i="1" s="1"/>
  <c r="AP153" i="1" s="1"/>
  <c r="BN153" i="1" s="1"/>
  <c r="EB153" i="1"/>
  <c r="BG144" i="1"/>
  <c r="BL144" i="1" s="1"/>
  <c r="BF144" i="1"/>
  <c r="BE144" i="1"/>
  <c r="EK147" i="1"/>
  <c r="EI147" i="1"/>
  <c r="AU134" i="1"/>
  <c r="AT134" i="1"/>
  <c r="EF134" i="1" s="1"/>
  <c r="AW134" i="1"/>
  <c r="AO167" i="1"/>
  <c r="CR152" i="1"/>
  <c r="AW141" i="1"/>
  <c r="AT141" i="1"/>
  <c r="EF141" i="1" s="1"/>
  <c r="AU141" i="1"/>
  <c r="AE150" i="1"/>
  <c r="AA150" i="1"/>
  <c r="AE139" i="1"/>
  <c r="AA139" i="1"/>
  <c r="AE160" i="1"/>
  <c r="AA160" i="1"/>
  <c r="EK123" i="1"/>
  <c r="EI123" i="1"/>
  <c r="BY131" i="1"/>
  <c r="AE126" i="1"/>
  <c r="AA126" i="1"/>
  <c r="BG126" i="1"/>
  <c r="BL126" i="1" s="1"/>
  <c r="BF126" i="1"/>
  <c r="BE126" i="1"/>
  <c r="AW139" i="1"/>
  <c r="AU139" i="1"/>
  <c r="AT139" i="1"/>
  <c r="EF139" i="1" s="1"/>
  <c r="AU128" i="1"/>
  <c r="AT128" i="1"/>
  <c r="EF128" i="1" s="1"/>
  <c r="AW128" i="1"/>
  <c r="EK118" i="1"/>
  <c r="EI118" i="1"/>
  <c r="EK99" i="1"/>
  <c r="EI99" i="1"/>
  <c r="AO106" i="1"/>
  <c r="EB144" i="1"/>
  <c r="BT144" i="1"/>
  <c r="DL144" i="1"/>
  <c r="AN144" i="1" s="1" a="1"/>
  <c r="AN144" i="1" s="1"/>
  <c r="AP144" i="1" s="1"/>
  <c r="BN144" i="1" s="1"/>
  <c r="AE99" i="1"/>
  <c r="AA99" i="1"/>
  <c r="EK122" i="1"/>
  <c r="EI122" i="1"/>
  <c r="CE101" i="1"/>
  <c r="BY101" i="1"/>
  <c r="CR101" i="1"/>
  <c r="DT117" i="1"/>
  <c r="AO82" i="1"/>
  <c r="AW96" i="1"/>
  <c r="AU96" i="1"/>
  <c r="AT96" i="1"/>
  <c r="EF96" i="1" s="1"/>
  <c r="DO85" i="1" a="1"/>
  <c r="DO85" i="1" s="1"/>
  <c r="DY85" i="1" s="1"/>
  <c r="BY64" i="1"/>
  <c r="CR64" i="1"/>
  <c r="CE64" i="1"/>
  <c r="AE83" i="1"/>
  <c r="AA83" i="1"/>
  <c r="AE93" i="1"/>
  <c r="AA93" i="1"/>
  <c r="EB80" i="1"/>
  <c r="BT80" i="1"/>
  <c r="DT80" i="1" s="1"/>
  <c r="DL80" i="1"/>
  <c r="AN80" i="1" s="1" a="1"/>
  <c r="AN80" i="1" s="1"/>
  <c r="AP80" i="1" s="1"/>
  <c r="BN80" i="1" s="1"/>
  <c r="AW64" i="1"/>
  <c r="AU64" i="1"/>
  <c r="AT64" i="1"/>
  <c r="EF64" i="1" s="1"/>
  <c r="AT76" i="1"/>
  <c r="EF76" i="1" s="1"/>
  <c r="AW76" i="1"/>
  <c r="AU76" i="1"/>
  <c r="AE62" i="1"/>
  <c r="AA62" i="1"/>
  <c r="BY34" i="1"/>
  <c r="CR34" i="1" s="1"/>
  <c r="EK43" i="1"/>
  <c r="EI43" i="1"/>
  <c r="EK59" i="1"/>
  <c r="EI59" i="1"/>
  <c r="AE78" i="1"/>
  <c r="AA78" i="1"/>
  <c r="AW63" i="1"/>
  <c r="AU63" i="1"/>
  <c r="AT63" i="1"/>
  <c r="EF63" i="1" s="1"/>
  <c r="BY66" i="1"/>
  <c r="AW55" i="1"/>
  <c r="AT55" i="1"/>
  <c r="EF55" i="1" s="1"/>
  <c r="AU55" i="1"/>
  <c r="AE73" i="1"/>
  <c r="AA73" i="1"/>
  <c r="DT54" i="1"/>
  <c r="AP77" i="1"/>
  <c r="BN77" i="1" s="1"/>
  <c r="BT65" i="1"/>
  <c r="DT65" i="1" s="1"/>
  <c r="DL65" i="1"/>
  <c r="AN65" i="1" s="1" a="1"/>
  <c r="AN65" i="1" s="1"/>
  <c r="AP65" i="1" s="1"/>
  <c r="BN65" i="1" s="1"/>
  <c r="EB65" i="1"/>
  <c r="DL33" i="1"/>
  <c r="AN33" i="1" s="1" a="1"/>
  <c r="AN33" i="1" s="1"/>
  <c r="AP33" i="1" s="1"/>
  <c r="BN33" i="1" s="1"/>
  <c r="EB33" i="1"/>
  <c r="BT33" i="1"/>
  <c r="CR35" i="1"/>
  <c r="DO35" i="1" s="1" a="1"/>
  <c r="DO35" i="1" s="1"/>
  <c r="DY35" i="1" s="1"/>
  <c r="BY35" i="1"/>
  <c r="CR39" i="1"/>
  <c r="DO39" i="1" s="1" a="1"/>
  <c r="DO39" i="1" s="1"/>
  <c r="DY39" i="1" s="1"/>
  <c r="CE39" i="1"/>
  <c r="BY39" i="1"/>
  <c r="EK21" i="1"/>
  <c r="EI21" i="1"/>
  <c r="EK38" i="1"/>
  <c r="EI38" i="1"/>
  <c r="BG32" i="1"/>
  <c r="BL32" i="1" s="1"/>
  <c r="BF32" i="1"/>
  <c r="BE32" i="1"/>
  <c r="AO37" i="1"/>
  <c r="EK31" i="1"/>
  <c r="EI31" i="1"/>
  <c r="AE43" i="1"/>
  <c r="AA43" i="1"/>
  <c r="EK24" i="1"/>
  <c r="EI24" i="1"/>
  <c r="DT19" i="1"/>
  <c r="DL36" i="1"/>
  <c r="AN36" i="1" s="1" a="1"/>
  <c r="AN36" i="1" s="1"/>
  <c r="AP36" i="1" s="1"/>
  <c r="BN36" i="1" s="1"/>
  <c r="EB36" i="1"/>
  <c r="BT36" i="1"/>
  <c r="DT36" i="1" s="1"/>
  <c r="AO26" i="1"/>
  <c r="BG22" i="1"/>
  <c r="BL22" i="1" s="1"/>
  <c r="BF22" i="1"/>
  <c r="BE22" i="1"/>
  <c r="BY12" i="1"/>
  <c r="CR12" i="1" s="1"/>
  <c r="AE12" i="1"/>
  <c r="AA12" i="1"/>
  <c r="EA399" i="1"/>
  <c r="ED399" i="1"/>
  <c r="BY371" i="1"/>
  <c r="CE371" i="1" s="1"/>
  <c r="EK391" i="1"/>
  <c r="EI391" i="1"/>
  <c r="AU385" i="1"/>
  <c r="AW385" i="1"/>
  <c r="AT385" i="1"/>
  <c r="EF385" i="1" s="1"/>
  <c r="BY382" i="1"/>
  <c r="CE382" i="1" s="1"/>
  <c r="EK380" i="1"/>
  <c r="EI380" i="1"/>
  <c r="CR364" i="1"/>
  <c r="DO364" i="1" s="1" a="1"/>
  <c r="DO364" i="1" s="1"/>
  <c r="DY364" i="1" s="1"/>
  <c r="BY364" i="1"/>
  <c r="CE364" i="1"/>
  <c r="AA363" i="1"/>
  <c r="AE363" i="1"/>
  <c r="DL357" i="1"/>
  <c r="AN357" i="1" s="1" a="1"/>
  <c r="AN357" i="1" s="1"/>
  <c r="AP357" i="1" s="1"/>
  <c r="BN357" i="1" s="1"/>
  <c r="EB357" i="1"/>
  <c r="BT357" i="1"/>
  <c r="CR363" i="1"/>
  <c r="DO363" i="1" s="1" a="1"/>
  <c r="DO363" i="1" s="1"/>
  <c r="DY363" i="1" s="1"/>
  <c r="CE372" i="1"/>
  <c r="CR372" i="1"/>
  <c r="DO372" i="1" s="1" a="1"/>
  <c r="DO372" i="1" s="1"/>
  <c r="DY372" i="1" s="1"/>
  <c r="BY372" i="1"/>
  <c r="DO360" i="1" a="1"/>
  <c r="DO360" i="1" s="1"/>
  <c r="DY360" i="1" s="1"/>
  <c r="AW360" i="1"/>
  <c r="AU360" i="1"/>
  <c r="AT360" i="1"/>
  <c r="EF360" i="1" s="1"/>
  <c r="AA365" i="1"/>
  <c r="AE365" i="1"/>
  <c r="EB356" i="1"/>
  <c r="BT356" i="1"/>
  <c r="DT356" i="1" s="1"/>
  <c r="DL356" i="1"/>
  <c r="AN356" i="1" s="1" a="1"/>
  <c r="AN356" i="1" s="1"/>
  <c r="AP356" i="1" s="1"/>
  <c r="BN356" i="1" s="1"/>
  <c r="EB344" i="1"/>
  <c r="BT344" i="1"/>
  <c r="DL344" i="1"/>
  <c r="AN344" i="1" s="1" a="1"/>
  <c r="AN344" i="1" s="1"/>
  <c r="AP344" i="1" s="1"/>
  <c r="BN344" i="1" s="1"/>
  <c r="BY351" i="1"/>
  <c r="CR351" i="1"/>
  <c r="EI352" i="1"/>
  <c r="EK352" i="1"/>
  <c r="BF355" i="1"/>
  <c r="BG355" i="1"/>
  <c r="BL355" i="1" s="1"/>
  <c r="BE355" i="1"/>
  <c r="BF343" i="1"/>
  <c r="BG343" i="1"/>
  <c r="BL343" i="1" s="1"/>
  <c r="BE343" i="1"/>
  <c r="EE334" i="1"/>
  <c r="CC334" i="1"/>
  <c r="CE339" i="1"/>
  <c r="ED334" i="1"/>
  <c r="EA334" i="1"/>
  <c r="DO325" i="1" a="1"/>
  <c r="DO325" i="1" s="1"/>
  <c r="DY325" i="1" s="1"/>
  <c r="BE319" i="1"/>
  <c r="BF319" i="1"/>
  <c r="BG319" i="1"/>
  <c r="BL319" i="1" s="1"/>
  <c r="BY318" i="1"/>
  <c r="CE318" i="1" s="1"/>
  <c r="DL335" i="1"/>
  <c r="AN335" i="1" s="1" a="1"/>
  <c r="AN335" i="1" s="1"/>
  <c r="AP335" i="1" s="1"/>
  <c r="BN335" i="1" s="1"/>
  <c r="EB335" i="1"/>
  <c r="BT335" i="1"/>
  <c r="AA315" i="1"/>
  <c r="AE315" i="1"/>
  <c r="BG320" i="1"/>
  <c r="BL320" i="1" s="1"/>
  <c r="BF320" i="1"/>
  <c r="BE320" i="1"/>
  <c r="EI317" i="1"/>
  <c r="EK317" i="1"/>
  <c r="EK291" i="1"/>
  <c r="EI291" i="1"/>
  <c r="BG286" i="1"/>
  <c r="BL286" i="1" s="1"/>
  <c r="BF286" i="1"/>
  <c r="BE286" i="1"/>
  <c r="BT266" i="1"/>
  <c r="DT266" i="1" s="1"/>
  <c r="EB266" i="1"/>
  <c r="DL266" i="1"/>
  <c r="AN266" i="1" s="1" a="1"/>
  <c r="AN266" i="1" s="1"/>
  <c r="AP266" i="1" s="1"/>
  <c r="BN266" i="1" s="1"/>
  <c r="AE282" i="1"/>
  <c r="AA282" i="1"/>
  <c r="BY287" i="1"/>
  <c r="CE287" i="1" s="1"/>
  <c r="CR287" i="1"/>
  <c r="BG299" i="1"/>
  <c r="BL299" i="1" s="1"/>
  <c r="BF299" i="1"/>
  <c r="BE299" i="1"/>
  <c r="CE278" i="1"/>
  <c r="EK280" i="1"/>
  <c r="EI280" i="1"/>
  <c r="BY262" i="1"/>
  <c r="BG259" i="1"/>
  <c r="BL259" i="1" s="1"/>
  <c r="BF259" i="1"/>
  <c r="BE259" i="1"/>
  <c r="EA274" i="1"/>
  <c r="ED274" i="1"/>
  <c r="EK256" i="1"/>
  <c r="EI256" i="1"/>
  <c r="EA261" i="1"/>
  <c r="ED261" i="1"/>
  <c r="AO264" i="1"/>
  <c r="BT239" i="1"/>
  <c r="EB239" i="1"/>
  <c r="DL239" i="1"/>
  <c r="AN239" i="1" s="1" a="1"/>
  <c r="AN239" i="1" s="1"/>
  <c r="AP239" i="1" s="1"/>
  <c r="BN239" i="1" s="1"/>
  <c r="BF248" i="1"/>
  <c r="BE248" i="1"/>
  <c r="BG248" i="1"/>
  <c r="BL248" i="1" s="1"/>
  <c r="AP242" i="1"/>
  <c r="BN242" i="1" s="1"/>
  <c r="AO242" i="1"/>
  <c r="EI230" i="1"/>
  <c r="EK230" i="1"/>
  <c r="CE253" i="1"/>
  <c r="BG234" i="1"/>
  <c r="BL234" i="1" s="1"/>
  <c r="BF234" i="1"/>
  <c r="BE234" i="1"/>
  <c r="CR257" i="1"/>
  <c r="DO257" i="1" s="1" a="1"/>
  <c r="DO257" i="1" s="1"/>
  <c r="DY257" i="1" s="1"/>
  <c r="AW227" i="1"/>
  <c r="AU227" i="1"/>
  <c r="AT227" i="1"/>
  <c r="EF227" i="1" s="1"/>
  <c r="AO237" i="1"/>
  <c r="BF228" i="1"/>
  <c r="BE228" i="1"/>
  <c r="BG228" i="1"/>
  <c r="BL228" i="1" s="1"/>
  <c r="AO225" i="1"/>
  <c r="BY224" i="1"/>
  <c r="CR224" i="1" s="1"/>
  <c r="EK228" i="1"/>
  <c r="EI228" i="1"/>
  <c r="CE218" i="1"/>
  <c r="BY218" i="1"/>
  <c r="CR218" i="1"/>
  <c r="DO218" i="1" s="1" a="1"/>
  <c r="DO218" i="1" s="1"/>
  <c r="DY218" i="1" s="1"/>
  <c r="CR213" i="1"/>
  <c r="BY213" i="1"/>
  <c r="AE239" i="1"/>
  <c r="AA239" i="1"/>
  <c r="BG209" i="1"/>
  <c r="BL209" i="1" s="1"/>
  <c r="BF209" i="1"/>
  <c r="BE209" i="1"/>
  <c r="AW229" i="1"/>
  <c r="AT229" i="1"/>
  <c r="EF229" i="1" s="1"/>
  <c r="AU229" i="1"/>
  <c r="BG205" i="1"/>
  <c r="BL205" i="1" s="1"/>
  <c r="BF205" i="1"/>
  <c r="BE205" i="1"/>
  <c r="EB188" i="1"/>
  <c r="BT188" i="1"/>
  <c r="DL188" i="1"/>
  <c r="AN188" i="1" s="1" a="1"/>
  <c r="AN188" i="1" s="1"/>
  <c r="AP188" i="1" s="1"/>
  <c r="BN188" i="1" s="1"/>
  <c r="EA199" i="1"/>
  <c r="ED199" i="1"/>
  <c r="AO210" i="1"/>
  <c r="DT198" i="1"/>
  <c r="CE189" i="1"/>
  <c r="BY189" i="1"/>
  <c r="EK208" i="1"/>
  <c r="EI208" i="1"/>
  <c r="AW200" i="1"/>
  <c r="AU200" i="1"/>
  <c r="AT200" i="1"/>
  <c r="EF200" i="1" s="1"/>
  <c r="BY197" i="1"/>
  <c r="CR197" i="1"/>
  <c r="DL190" i="1"/>
  <c r="AN190" i="1" s="1" a="1"/>
  <c r="AN190" i="1" s="1"/>
  <c r="AP190" i="1" s="1"/>
  <c r="BN190" i="1" s="1"/>
  <c r="BT190" i="1"/>
  <c r="EB190" i="1"/>
  <c r="DT200" i="1"/>
  <c r="EK181" i="1"/>
  <c r="EI181" i="1"/>
  <c r="DL178" i="1"/>
  <c r="AN178" i="1" s="1" a="1"/>
  <c r="AN178" i="1" s="1"/>
  <c r="AP178" i="1" s="1"/>
  <c r="BN178" i="1" s="1"/>
  <c r="EB178" i="1"/>
  <c r="BT178" i="1"/>
  <c r="BG187" i="1"/>
  <c r="BL187" i="1" s="1"/>
  <c r="BF187" i="1"/>
  <c r="BE187" i="1"/>
  <c r="BE184" i="1"/>
  <c r="BG184" i="1"/>
  <c r="BL184" i="1" s="1"/>
  <c r="BF184" i="1"/>
  <c r="AE189" i="1"/>
  <c r="AA189" i="1"/>
  <c r="AE186" i="1"/>
  <c r="AA186" i="1"/>
  <c r="CX170" i="1"/>
  <c r="CW170" i="1"/>
  <c r="CS170" i="1"/>
  <c r="CE154" i="1"/>
  <c r="BY154" i="1"/>
  <c r="CR154" i="1"/>
  <c r="AW181" i="1"/>
  <c r="AU181" i="1"/>
  <c r="AT181" i="1"/>
  <c r="EF181" i="1" s="1"/>
  <c r="AW155" i="1"/>
  <c r="AU155" i="1"/>
  <c r="AT155" i="1"/>
  <c r="EF155" i="1" s="1"/>
  <c r="BG157" i="1"/>
  <c r="BL157" i="1" s="1"/>
  <c r="BF157" i="1"/>
  <c r="BE157" i="1"/>
  <c r="BG151" i="1"/>
  <c r="BL151" i="1" s="1"/>
  <c r="BF151" i="1"/>
  <c r="BE151" i="1"/>
  <c r="DL137" i="1"/>
  <c r="AN137" i="1" s="1" a="1"/>
  <c r="AN137" i="1" s="1"/>
  <c r="AP137" i="1" s="1"/>
  <c r="BN137" i="1" s="1"/>
  <c r="BT137" i="1"/>
  <c r="EB137" i="1"/>
  <c r="AE183" i="1"/>
  <c r="AA183" i="1"/>
  <c r="CE160" i="1"/>
  <c r="BY160" i="1"/>
  <c r="CR160" i="1"/>
  <c r="DO160" i="1" s="1" a="1"/>
  <c r="DO160" i="1" s="1"/>
  <c r="DY160" i="1" s="1"/>
  <c r="DL145" i="1"/>
  <c r="AN145" i="1" s="1" a="1"/>
  <c r="AN145" i="1" s="1"/>
  <c r="BT145" i="1"/>
  <c r="EB145" i="1"/>
  <c r="AW160" i="1"/>
  <c r="AU160" i="1"/>
  <c r="AT160" i="1"/>
  <c r="EF160" i="1" s="1"/>
  <c r="BG147" i="1"/>
  <c r="BL147" i="1" s="1"/>
  <c r="BF147" i="1"/>
  <c r="BE147" i="1"/>
  <c r="BF167" i="1"/>
  <c r="BE167" i="1"/>
  <c r="BG167" i="1"/>
  <c r="BL167" i="1" s="1"/>
  <c r="EK127" i="1"/>
  <c r="EI127" i="1"/>
  <c r="AO149" i="1"/>
  <c r="BY129" i="1"/>
  <c r="BY100" i="1"/>
  <c r="CE100" i="1" s="1"/>
  <c r="CR100" i="1"/>
  <c r="DO100" i="1" s="1" a="1"/>
  <c r="DO100" i="1" s="1"/>
  <c r="DY100" i="1" s="1"/>
  <c r="CE102" i="1"/>
  <c r="BY102" i="1"/>
  <c r="CR102" i="1"/>
  <c r="BY126" i="1"/>
  <c r="CE126" i="1" s="1"/>
  <c r="CR126" i="1"/>
  <c r="DO126" i="1" s="1" a="1"/>
  <c r="DO126" i="1" s="1"/>
  <c r="DY126" i="1" s="1"/>
  <c r="DO118" i="1" a="1"/>
  <c r="DO118" i="1" s="1"/>
  <c r="DY118" i="1" s="1"/>
  <c r="AE120" i="1"/>
  <c r="AA120" i="1"/>
  <c r="CR138" i="1"/>
  <c r="BY138" i="1"/>
  <c r="CE138" i="1"/>
  <c r="BG114" i="1"/>
  <c r="BL114" i="1" s="1"/>
  <c r="BF114" i="1"/>
  <c r="BE114" i="1"/>
  <c r="AE125" i="1"/>
  <c r="AA125" i="1"/>
  <c r="BT120" i="1"/>
  <c r="DL120" i="1"/>
  <c r="AN120" i="1" s="1" a="1"/>
  <c r="AN120" i="1" s="1"/>
  <c r="AP120" i="1" s="1"/>
  <c r="BN120" i="1" s="1"/>
  <c r="EB120" i="1"/>
  <c r="EA128" i="1"/>
  <c r="ED128" i="1"/>
  <c r="EI107" i="1"/>
  <c r="EK107" i="1"/>
  <c r="BG120" i="1"/>
  <c r="BL120" i="1" s="1"/>
  <c r="BF120" i="1"/>
  <c r="BE120" i="1"/>
  <c r="AW89" i="1"/>
  <c r="AU89" i="1"/>
  <c r="AT89" i="1"/>
  <c r="EF89" i="1" s="1"/>
  <c r="BG75" i="1"/>
  <c r="BL75" i="1" s="1"/>
  <c r="BF75" i="1"/>
  <c r="BE75" i="1"/>
  <c r="AE94" i="1"/>
  <c r="AA94" i="1"/>
  <c r="BY81" i="1"/>
  <c r="AO80" i="1"/>
  <c r="EK34" i="1"/>
  <c r="EI34" i="1"/>
  <c r="EB40" i="1"/>
  <c r="BT40" i="1"/>
  <c r="DT40" i="1" s="1"/>
  <c r="DL40" i="1"/>
  <c r="AN40" i="1" s="1" a="1"/>
  <c r="AN40" i="1" s="1"/>
  <c r="AP40" i="1" s="1"/>
  <c r="BN40" i="1" s="1"/>
  <c r="BY43" i="1"/>
  <c r="CR43" i="1" s="1"/>
  <c r="AE54" i="1"/>
  <c r="AA54" i="1"/>
  <c r="BG61" i="1"/>
  <c r="BL61" i="1" s="1"/>
  <c r="BF61" i="1"/>
  <c r="BE61" i="1"/>
  <c r="AW62" i="1"/>
  <c r="AU62" i="1"/>
  <c r="AT62" i="1"/>
  <c r="BY49" i="1"/>
  <c r="CR49" i="1" s="1"/>
  <c r="BY42" i="1"/>
  <c r="AW37" i="1"/>
  <c r="AU37" i="1"/>
  <c r="AT37" i="1"/>
  <c r="EF37" i="1" s="1"/>
  <c r="BT68" i="1"/>
  <c r="DL68" i="1"/>
  <c r="AN68" i="1" s="1" a="1"/>
  <c r="AN68" i="1" s="1"/>
  <c r="AP68" i="1" s="1"/>
  <c r="BN68" i="1" s="1"/>
  <c r="EB68" i="1"/>
  <c r="EK65" i="1"/>
  <c r="EI65" i="1"/>
  <c r="BF58" i="1"/>
  <c r="BE58" i="1"/>
  <c r="BG58" i="1"/>
  <c r="BL58" i="1" s="1"/>
  <c r="AU29" i="1"/>
  <c r="AT29" i="1"/>
  <c r="EF29" i="1" s="1"/>
  <c r="AW29" i="1"/>
  <c r="AT26" i="1"/>
  <c r="EF26" i="1" s="1"/>
  <c r="AU26" i="1"/>
  <c r="AW26" i="1"/>
  <c r="DL46" i="1"/>
  <c r="AN46" i="1" s="1" a="1"/>
  <c r="AN46" i="1" s="1"/>
  <c r="AP46" i="1" s="1"/>
  <c r="BN46" i="1" s="1"/>
  <c r="EB46" i="1"/>
  <c r="BT46" i="1"/>
  <c r="DT46" i="1" s="1"/>
  <c r="CE25" i="1"/>
  <c r="BY25" i="1"/>
  <c r="CR25" i="1"/>
  <c r="DO25" i="1" s="1" a="1"/>
  <c r="DO25" i="1" s="1"/>
  <c r="DY25" i="1" s="1"/>
  <c r="CE22" i="1"/>
  <c r="BY22" i="1"/>
  <c r="EK36" i="1"/>
  <c r="EI36" i="1"/>
  <c r="AW41" i="1"/>
  <c r="AU41" i="1"/>
  <c r="AT41" i="1"/>
  <c r="EF41" i="1" s="1"/>
  <c r="BF15" i="1"/>
  <c r="BE15" i="1"/>
  <c r="BG15" i="1"/>
  <c r="BL15" i="1" s="1"/>
  <c r="BG16" i="1"/>
  <c r="BL16" i="1" s="1"/>
  <c r="BF16" i="1"/>
  <c r="BE16" i="1"/>
  <c r="BT380" i="1"/>
  <c r="DL380" i="1"/>
  <c r="AN380" i="1" s="1" a="1"/>
  <c r="AN380" i="1" s="1"/>
  <c r="AP380" i="1" s="1"/>
  <c r="BN380" i="1" s="1"/>
  <c r="EB380" i="1"/>
  <c r="AE387" i="1"/>
  <c r="AA387" i="1"/>
  <c r="EK364" i="1"/>
  <c r="EI364" i="1"/>
  <c r="AW352" i="1"/>
  <c r="AU352" i="1"/>
  <c r="AT352" i="1"/>
  <c r="EF352" i="1" s="1"/>
  <c r="EA355" i="1"/>
  <c r="ED355" i="1"/>
  <c r="CX358" i="1"/>
  <c r="CW358" i="1"/>
  <c r="CS358" i="1"/>
  <c r="AA347" i="1"/>
  <c r="AE347" i="1"/>
  <c r="AO343" i="1"/>
  <c r="AO341" i="1"/>
  <c r="CC339" i="1"/>
  <c r="EK343" i="1"/>
  <c r="EI343" i="1"/>
  <c r="ED345" i="1"/>
  <c r="EA345" i="1"/>
  <c r="BE327" i="1"/>
  <c r="BG327" i="1"/>
  <c r="BL327" i="1" s="1"/>
  <c r="BF327" i="1"/>
  <c r="DT323" i="1"/>
  <c r="AE341" i="1"/>
  <c r="AA341" i="1"/>
  <c r="EK335" i="1"/>
  <c r="EI335" i="1"/>
  <c r="AE311" i="1"/>
  <c r="AA311" i="1"/>
  <c r="CE324" i="1"/>
  <c r="CR324" i="1"/>
  <c r="BY324" i="1"/>
  <c r="CX308" i="1"/>
  <c r="CW308" i="1"/>
  <c r="CS308" i="1"/>
  <c r="AA316" i="1"/>
  <c r="AE316" i="1"/>
  <c r="AO312" i="1"/>
  <c r="AA320" i="1"/>
  <c r="AE320" i="1"/>
  <c r="AO310" i="1"/>
  <c r="AO301" i="1"/>
  <c r="DL289" i="1"/>
  <c r="AN289" i="1" s="1" a="1"/>
  <c r="AN289" i="1" s="1"/>
  <c r="AP289" i="1" s="1"/>
  <c r="BN289" i="1" s="1"/>
  <c r="BT289" i="1"/>
  <c r="EB289" i="1"/>
  <c r="DO308" i="1" a="1"/>
  <c r="DO308" i="1" s="1"/>
  <c r="DY308" i="1" s="1"/>
  <c r="AE289" i="1"/>
  <c r="AA289" i="1"/>
  <c r="AO279" i="1"/>
  <c r="AW288" i="1"/>
  <c r="AU288" i="1"/>
  <c r="AT288" i="1"/>
  <c r="EF288" i="1" s="1"/>
  <c r="DL281" i="1"/>
  <c r="AN281" i="1" s="1" a="1"/>
  <c r="AN281" i="1" s="1"/>
  <c r="AP281" i="1" s="1"/>
  <c r="BN281" i="1" s="1"/>
  <c r="BT281" i="1"/>
  <c r="DT281" i="1" s="1"/>
  <c r="EB281" i="1"/>
  <c r="AW293" i="1"/>
  <c r="AU293" i="1"/>
  <c r="AT293" i="1"/>
  <c r="EF293" i="1" s="1"/>
  <c r="AP290" i="1"/>
  <c r="BN290" i="1" s="1"/>
  <c r="AW273" i="1"/>
  <c r="AU273" i="1"/>
  <c r="AT273" i="1"/>
  <c r="EF273" i="1" s="1"/>
  <c r="AE280" i="1"/>
  <c r="AA280" i="1"/>
  <c r="BF264" i="1"/>
  <c r="BE264" i="1"/>
  <c r="BG264" i="1"/>
  <c r="BL264" i="1" s="1"/>
  <c r="AU274" i="1"/>
  <c r="AT274" i="1"/>
  <c r="EF274" i="1" s="1"/>
  <c r="AW274" i="1"/>
  <c r="AW248" i="1"/>
  <c r="AU248" i="1"/>
  <c r="AT248" i="1"/>
  <c r="EF248" i="1" s="1"/>
  <c r="BY247" i="1"/>
  <c r="EB233" i="1"/>
  <c r="DL233" i="1"/>
  <c r="AN233" i="1" s="1" a="1"/>
  <c r="AN233" i="1" s="1"/>
  <c r="AP233" i="1" s="1"/>
  <c r="BN233" i="1" s="1"/>
  <c r="BT233" i="1"/>
  <c r="AT230" i="1"/>
  <c r="EF230" i="1" s="1"/>
  <c r="AW230" i="1"/>
  <c r="AU230" i="1"/>
  <c r="AE261" i="1"/>
  <c r="AA261" i="1"/>
  <c r="AP258" i="1"/>
  <c r="BN258" i="1" s="1"/>
  <c r="BY240" i="1"/>
  <c r="CE240" i="1"/>
  <c r="CR240" i="1"/>
  <c r="DO240" i="1" s="1" a="1"/>
  <c r="DO240" i="1" s="1"/>
  <c r="DY240" i="1" s="1"/>
  <c r="CE257" i="1"/>
  <c r="AE237" i="1"/>
  <c r="AA237" i="1"/>
  <c r="BF237" i="1"/>
  <c r="BE237" i="1"/>
  <c r="BG237" i="1"/>
  <c r="BL237" i="1" s="1"/>
  <c r="EK207" i="1"/>
  <c r="EI207" i="1"/>
  <c r="DL206" i="1"/>
  <c r="AN206" i="1" s="1" a="1"/>
  <c r="AN206" i="1" s="1"/>
  <c r="AP206" i="1" s="1"/>
  <c r="BN206" i="1" s="1"/>
  <c r="EB206" i="1"/>
  <c r="BT206" i="1"/>
  <c r="EB223" i="1"/>
  <c r="DL223" i="1"/>
  <c r="AN223" i="1" s="1" a="1"/>
  <c r="AN223" i="1" s="1"/>
  <c r="BT223" i="1"/>
  <c r="BT225" i="1"/>
  <c r="DT225" i="1" s="1"/>
  <c r="DL225" i="1"/>
  <c r="AN225" i="1" s="1" a="1"/>
  <c r="AN225" i="1" s="1"/>
  <c r="AP225" i="1" s="1"/>
  <c r="BN225" i="1" s="1"/>
  <c r="EB225" i="1"/>
  <c r="ED221" i="1"/>
  <c r="EA221" i="1"/>
  <c r="BY229" i="1"/>
  <c r="BE216" i="1"/>
  <c r="BG216" i="1"/>
  <c r="BL216" i="1" s="1"/>
  <c r="BF216" i="1"/>
  <c r="AO205" i="1"/>
  <c r="EK188" i="1"/>
  <c r="EI188" i="1"/>
  <c r="AE205" i="1"/>
  <c r="AA205" i="1"/>
  <c r="EA196" i="1"/>
  <c r="ED196" i="1"/>
  <c r="EK190" i="1"/>
  <c r="EI190" i="1"/>
  <c r="BY194" i="1"/>
  <c r="CR194" i="1" s="1"/>
  <c r="CE223" i="1"/>
  <c r="CE183" i="1"/>
  <c r="CR183" i="1"/>
  <c r="BY183" i="1"/>
  <c r="EK169" i="1"/>
  <c r="EI169" i="1"/>
  <c r="EI174" i="1"/>
  <c r="EK174" i="1"/>
  <c r="AE175" i="1"/>
  <c r="AA175" i="1"/>
  <c r="AP185" i="1"/>
  <c r="BN185" i="1" s="1"/>
  <c r="ED167" i="1"/>
  <c r="EA167" i="1"/>
  <c r="EE169" i="1"/>
  <c r="CE169" i="1"/>
  <c r="EK175" i="1"/>
  <c r="EI175" i="1"/>
  <c r="EI151" i="1"/>
  <c r="EK151" i="1"/>
  <c r="BY165" i="1"/>
  <c r="CR165" i="1"/>
  <c r="CE165" i="1"/>
  <c r="BY148" i="1"/>
  <c r="CE148" i="1"/>
  <c r="AU165" i="1"/>
  <c r="AT165" i="1"/>
  <c r="EF165" i="1" s="1"/>
  <c r="AW165" i="1"/>
  <c r="EA177" i="1"/>
  <c r="ED177" i="1"/>
  <c r="AW152" i="1"/>
  <c r="AU152" i="1"/>
  <c r="AT152" i="1"/>
  <c r="EF152" i="1" s="1"/>
  <c r="BY164" i="1"/>
  <c r="CR164" i="1"/>
  <c r="CE152" i="1"/>
  <c r="BF148" i="1"/>
  <c r="BE148" i="1"/>
  <c r="BG148" i="1"/>
  <c r="BL148" i="1" s="1"/>
  <c r="BT166" i="1"/>
  <c r="EB166" i="1"/>
  <c r="DL166" i="1"/>
  <c r="AN166" i="1" s="1" a="1"/>
  <c r="AN166" i="1" s="1"/>
  <c r="AP166" i="1" s="1"/>
  <c r="BN166" i="1" s="1"/>
  <c r="BG141" i="1"/>
  <c r="BL141" i="1" s="1"/>
  <c r="BF141" i="1"/>
  <c r="BE141" i="1"/>
  <c r="AE151" i="1"/>
  <c r="AA151" i="1"/>
  <c r="BY125" i="1"/>
  <c r="BY143" i="1"/>
  <c r="CR143" i="1" s="1"/>
  <c r="EB127" i="1"/>
  <c r="DL127" i="1"/>
  <c r="AN127" i="1" s="1" a="1"/>
  <c r="AN127" i="1" s="1"/>
  <c r="AP127" i="1" s="1"/>
  <c r="BN127" i="1" s="1"/>
  <c r="BT127" i="1"/>
  <c r="AU110" i="1"/>
  <c r="AT110" i="1"/>
  <c r="EF110" i="1" s="1"/>
  <c r="AW110" i="1"/>
  <c r="CE112" i="1"/>
  <c r="BY112" i="1"/>
  <c r="CR112" i="1"/>
  <c r="DO112" i="1" s="1" a="1"/>
  <c r="DO112" i="1" s="1"/>
  <c r="DY112" i="1" s="1"/>
  <c r="AE137" i="1"/>
  <c r="AA137" i="1"/>
  <c r="ED129" i="1"/>
  <c r="EA129" i="1"/>
  <c r="AT124" i="1"/>
  <c r="EF124" i="1" s="1"/>
  <c r="AW124" i="1"/>
  <c r="AU124" i="1"/>
  <c r="DO162" i="1" a="1"/>
  <c r="DO162" i="1" s="1"/>
  <c r="DY162" i="1" s="1"/>
  <c r="EK120" i="1"/>
  <c r="EI120" i="1"/>
  <c r="EK109" i="1"/>
  <c r="EI109" i="1"/>
  <c r="AE115" i="1"/>
  <c r="AA115" i="1"/>
  <c r="BF100" i="1"/>
  <c r="BE100" i="1"/>
  <c r="BG100" i="1"/>
  <c r="BL100" i="1" s="1"/>
  <c r="DL135" i="1"/>
  <c r="AN135" i="1" s="1" a="1"/>
  <c r="AN135" i="1" s="1"/>
  <c r="AP135" i="1" s="1"/>
  <c r="BN135" i="1" s="1"/>
  <c r="BT135" i="1"/>
  <c r="EB135" i="1"/>
  <c r="BY94" i="1"/>
  <c r="CE94" i="1" s="1"/>
  <c r="CR94" i="1"/>
  <c r="DO94" i="1" s="1" a="1"/>
  <c r="DO94" i="1" s="1"/>
  <c r="DY94" i="1" s="1"/>
  <c r="AW90" i="1"/>
  <c r="AT90" i="1"/>
  <c r="EF90" i="1" s="1"/>
  <c r="AU90" i="1"/>
  <c r="BG88" i="1"/>
  <c r="BL88" i="1" s="1"/>
  <c r="BF88" i="1"/>
  <c r="BE88" i="1"/>
  <c r="DL73" i="1"/>
  <c r="AN73" i="1" s="1" a="1"/>
  <c r="AN73" i="1" s="1"/>
  <c r="AP73" i="1" s="1"/>
  <c r="BN73" i="1" s="1"/>
  <c r="BT73" i="1"/>
  <c r="DT73" i="1" s="1"/>
  <c r="EB73" i="1"/>
  <c r="AW84" i="1"/>
  <c r="AU84" i="1"/>
  <c r="AT84" i="1"/>
  <c r="EF84" i="1" s="1"/>
  <c r="BF79" i="1"/>
  <c r="BE79" i="1"/>
  <c r="BG79" i="1"/>
  <c r="BL79" i="1" s="1"/>
  <c r="BY77" i="1"/>
  <c r="CR91" i="1"/>
  <c r="DO91" i="1" s="1" a="1"/>
  <c r="DO91" i="1" s="1"/>
  <c r="DY91" i="1" s="1"/>
  <c r="CE91" i="1"/>
  <c r="BY91" i="1"/>
  <c r="BG69" i="1"/>
  <c r="BL69" i="1" s="1"/>
  <c r="BF69" i="1"/>
  <c r="BE69" i="1"/>
  <c r="AU72" i="1"/>
  <c r="AT72" i="1"/>
  <c r="EF72" i="1" s="1"/>
  <c r="AW72" i="1"/>
  <c r="BY62" i="1"/>
  <c r="BT55" i="1"/>
  <c r="DL55" i="1"/>
  <c r="AN55" i="1" s="1" a="1"/>
  <c r="AN55" i="1" s="1"/>
  <c r="AP55" i="1" s="1"/>
  <c r="BN55" i="1" s="1"/>
  <c r="EB55" i="1"/>
  <c r="EK45" i="1"/>
  <c r="EI45" i="1"/>
  <c r="AO35" i="1"/>
  <c r="EK68" i="1"/>
  <c r="EI68" i="1"/>
  <c r="AE30" i="1"/>
  <c r="AA30" i="1"/>
  <c r="AE31" i="1"/>
  <c r="AA31" i="1"/>
  <c r="EK46" i="1"/>
  <c r="EI46" i="1"/>
  <c r="DL17" i="1"/>
  <c r="AN17" i="1" s="1" a="1"/>
  <c r="AN17" i="1" s="1"/>
  <c r="AP17" i="1" s="1"/>
  <c r="BN17" i="1" s="1"/>
  <c r="BT17" i="1"/>
  <c r="DT17" i="1" s="1"/>
  <c r="EB17" i="1"/>
  <c r="EK30" i="1"/>
  <c r="EI30" i="1"/>
  <c r="AO32" i="1"/>
  <c r="AE49" i="1"/>
  <c r="AA49" i="1"/>
  <c r="BG34" i="1"/>
  <c r="BL34" i="1" s="1"/>
  <c r="BF34" i="1"/>
  <c r="BE34" i="1"/>
  <c r="EK13" i="1"/>
  <c r="EI13" i="1"/>
  <c r="AW54" i="1"/>
  <c r="AU54" i="1"/>
  <c r="AT54" i="1"/>
  <c r="EF54" i="1" s="1"/>
  <c r="BG51" i="1"/>
  <c r="BL51" i="1" s="1"/>
  <c r="BF51" i="1"/>
  <c r="BE51" i="1"/>
  <c r="AA376" i="1"/>
  <c r="AE376" i="1"/>
  <c r="CE376" i="1"/>
  <c r="BY376" i="1"/>
  <c r="CR376" i="1"/>
  <c r="DT377" i="1"/>
  <c r="AO362" i="1"/>
  <c r="CS354" i="1"/>
  <c r="CW354" i="1"/>
  <c r="CX354" i="1"/>
  <c r="AE351" i="1"/>
  <c r="AA351" i="1"/>
  <c r="EK351" i="1"/>
  <c r="EI351" i="1"/>
  <c r="AP355" i="1"/>
  <c r="BN355" i="1" s="1"/>
  <c r="BY352" i="1"/>
  <c r="AE348" i="1"/>
  <c r="AA348" i="1"/>
  <c r="BG347" i="1"/>
  <c r="BL347" i="1" s="1"/>
  <c r="BE347" i="1"/>
  <c r="BF347" i="1"/>
  <c r="BG346" i="1"/>
  <c r="BL346" i="1" s="1"/>
  <c r="BF346" i="1"/>
  <c r="BE346" i="1"/>
  <c r="AO339" i="1"/>
  <c r="BG342" i="1"/>
  <c r="BL342" i="1" s="1"/>
  <c r="BF342" i="1"/>
  <c r="BE342" i="1"/>
  <c r="AO348" i="1"/>
  <c r="BT314" i="1"/>
  <c r="DL314" i="1"/>
  <c r="AN314" i="1" s="1" a="1"/>
  <c r="AN314" i="1" s="1"/>
  <c r="EB314" i="1"/>
  <c r="DO316" i="1" a="1"/>
  <c r="DO316" i="1" s="1"/>
  <c r="DY316" i="1" s="1"/>
  <c r="EE315" i="1"/>
  <c r="CE315" i="1"/>
  <c r="AE327" i="1"/>
  <c r="AA327" i="1"/>
  <c r="EE308" i="1"/>
  <c r="CC308" i="1"/>
  <c r="AT316" i="1"/>
  <c r="AW316" i="1"/>
  <c r="AU316" i="1"/>
  <c r="BG307" i="1"/>
  <c r="BL307" i="1" s="1"/>
  <c r="BF307" i="1"/>
  <c r="BE307" i="1"/>
  <c r="EK304" i="1"/>
  <c r="EI304" i="1"/>
  <c r="DO315" i="1" a="1"/>
  <c r="DO315" i="1" s="1"/>
  <c r="DY315" i="1" s="1"/>
  <c r="AW303" i="1"/>
  <c r="AU303" i="1"/>
  <c r="AT303" i="1"/>
  <c r="EF303" i="1" s="1"/>
  <c r="ED305" i="1"/>
  <c r="EA305" i="1"/>
  <c r="AE318" i="1"/>
  <c r="AA318" i="1"/>
  <c r="EK297" i="1"/>
  <c r="EI297" i="1"/>
  <c r="EF307" i="1"/>
  <c r="BG315" i="1"/>
  <c r="BL315" i="1" s="1"/>
  <c r="BE315" i="1"/>
  <c r="BF315" i="1"/>
  <c r="EB295" i="1"/>
  <c r="BT295" i="1"/>
  <c r="DT295" i="1" s="1"/>
  <c r="DL295" i="1"/>
  <c r="AN295" i="1" s="1" a="1"/>
  <c r="AN295" i="1" s="1"/>
  <c r="AP295" i="1" s="1"/>
  <c r="BN295" i="1" s="1"/>
  <c r="AE275" i="1"/>
  <c r="AA275" i="1"/>
  <c r="AE294" i="1"/>
  <c r="AA294" i="1"/>
  <c r="EK281" i="1"/>
  <c r="EI281" i="1"/>
  <c r="EA290" i="1"/>
  <c r="ED290" i="1"/>
  <c r="AW270" i="1"/>
  <c r="AU270" i="1"/>
  <c r="AT270" i="1"/>
  <c r="EF270" i="1" s="1"/>
  <c r="EI259" i="1"/>
  <c r="EK259" i="1"/>
  <c r="AE271" i="1"/>
  <c r="AA271" i="1"/>
  <c r="DL245" i="1"/>
  <c r="AN245" i="1" s="1" a="1"/>
  <c r="AN245" i="1" s="1"/>
  <c r="EB245" i="1"/>
  <c r="BT245" i="1"/>
  <c r="DT245" i="1" s="1"/>
  <c r="AO232" i="1"/>
  <c r="ED258" i="1"/>
  <c r="EA258" i="1"/>
  <c r="BY251" i="1"/>
  <c r="CE251" i="1" s="1"/>
  <c r="EB231" i="1"/>
  <c r="BT231" i="1"/>
  <c r="DL231" i="1"/>
  <c r="AN231" i="1" s="1" a="1"/>
  <c r="AN231" i="1" s="1"/>
  <c r="AP231" i="1" s="1"/>
  <c r="BN231" i="1" s="1"/>
  <c r="EA242" i="1"/>
  <c r="ED242" i="1"/>
  <c r="CC253" i="1"/>
  <c r="EE253" i="1"/>
  <c r="AA252" i="1"/>
  <c r="AE252" i="1"/>
  <c r="BY206" i="1"/>
  <c r="CR206" i="1"/>
  <c r="CE206" i="1"/>
  <c r="AU252" i="1"/>
  <c r="AT252" i="1"/>
  <c r="EF252" i="1" s="1"/>
  <c r="AW252" i="1"/>
  <c r="BY225" i="1"/>
  <c r="DL235" i="1"/>
  <c r="AN235" i="1" s="1" a="1"/>
  <c r="AN235" i="1" s="1"/>
  <c r="AP235" i="1" s="1"/>
  <c r="BN235" i="1" s="1"/>
  <c r="BT235" i="1"/>
  <c r="DT235" i="1" s="1"/>
  <c r="EB235" i="1"/>
  <c r="AO239" i="1"/>
  <c r="AE213" i="1"/>
  <c r="AA213" i="1"/>
  <c r="DL218" i="1"/>
  <c r="AN218" i="1" s="1" a="1"/>
  <c r="AN218" i="1" s="1"/>
  <c r="EB218" i="1"/>
  <c r="BT218" i="1"/>
  <c r="AU225" i="1"/>
  <c r="AW225" i="1"/>
  <c r="AT225" i="1"/>
  <c r="EF225" i="1" s="1"/>
  <c r="CX202" i="1"/>
  <c r="CW202" i="1"/>
  <c r="CS202" i="1"/>
  <c r="EB193" i="1"/>
  <c r="BT193" i="1"/>
  <c r="DT193" i="1" s="1"/>
  <c r="DL193" i="1"/>
  <c r="AN193" i="1" s="1" a="1"/>
  <c r="AN193" i="1" s="1"/>
  <c r="AP193" i="1" s="1"/>
  <c r="BN193" i="1" s="1"/>
  <c r="AO217" i="1"/>
  <c r="BG210" i="1"/>
  <c r="BL210" i="1" s="1"/>
  <c r="BF210" i="1"/>
  <c r="BE210" i="1"/>
  <c r="BY201" i="1"/>
  <c r="CE201" i="1"/>
  <c r="EA191" i="1"/>
  <c r="ED191" i="1"/>
  <c r="BF211" i="1"/>
  <c r="BE211" i="1"/>
  <c r="BG211" i="1"/>
  <c r="BL211" i="1" s="1"/>
  <c r="DO190" i="1" a="1"/>
  <c r="DO190" i="1" s="1"/>
  <c r="DY190" i="1" s="1"/>
  <c r="CR223" i="1"/>
  <c r="DO223" i="1" s="1" a="1"/>
  <c r="DO223" i="1" s="1"/>
  <c r="DY223" i="1" s="1"/>
  <c r="DL192" i="1"/>
  <c r="AN192" i="1" s="1" a="1"/>
  <c r="AN192" i="1" s="1"/>
  <c r="BT192" i="1"/>
  <c r="EB192" i="1"/>
  <c r="AW199" i="1"/>
  <c r="AU199" i="1"/>
  <c r="AT199" i="1"/>
  <c r="EF199" i="1" s="1"/>
  <c r="BG182" i="1"/>
  <c r="BL182" i="1" s="1"/>
  <c r="BF182" i="1"/>
  <c r="BE182" i="1"/>
  <c r="CE178" i="1"/>
  <c r="BY178" i="1"/>
  <c r="CR178" i="1"/>
  <c r="CS169" i="1"/>
  <c r="CX169" i="1"/>
  <c r="CW169" i="1"/>
  <c r="AT161" i="1"/>
  <c r="EF161" i="1" s="1"/>
  <c r="AW161" i="1"/>
  <c r="AU161" i="1"/>
  <c r="AE170" i="1"/>
  <c r="AA170" i="1"/>
  <c r="AE180" i="1"/>
  <c r="AA180" i="1"/>
  <c r="AP177" i="1"/>
  <c r="BN177" i="1" s="1"/>
  <c r="AO151" i="1"/>
  <c r="AP172" i="1"/>
  <c r="BN172" i="1" s="1"/>
  <c r="AE152" i="1"/>
  <c r="AA152" i="1"/>
  <c r="AW157" i="1"/>
  <c r="AT157" i="1"/>
  <c r="EF157" i="1" s="1"/>
  <c r="AU157" i="1"/>
  <c r="BG159" i="1"/>
  <c r="BL159" i="1" s="1"/>
  <c r="BF159" i="1"/>
  <c r="BE159" i="1"/>
  <c r="BT133" i="1"/>
  <c r="EB133" i="1"/>
  <c r="DL133" i="1"/>
  <c r="AN133" i="1" s="1" a="1"/>
  <c r="AN133" i="1" s="1"/>
  <c r="AP133" i="1" s="1"/>
  <c r="BN133" i="1" s="1"/>
  <c r="EI166" i="1"/>
  <c r="EK166" i="1"/>
  <c r="AA144" i="1"/>
  <c r="AE144" i="1"/>
  <c r="ED140" i="1"/>
  <c r="EA140" i="1"/>
  <c r="AW136" i="1"/>
  <c r="AU136" i="1"/>
  <c r="AT136" i="1"/>
  <c r="EF136" i="1" s="1"/>
  <c r="CR123" i="1"/>
  <c r="CE123" i="1"/>
  <c r="BY123" i="1"/>
  <c r="AE136" i="1"/>
  <c r="AA136" i="1"/>
  <c r="BY115" i="1"/>
  <c r="CR115" i="1"/>
  <c r="DO115" i="1" s="1" a="1"/>
  <c r="DO115" i="1" s="1"/>
  <c r="DY115" i="1" s="1"/>
  <c r="AP99" i="1"/>
  <c r="BN99" i="1" s="1"/>
  <c r="CS111" i="1"/>
  <c r="CX111" i="1"/>
  <c r="CW111" i="1"/>
  <c r="AP129" i="1"/>
  <c r="BN129" i="1" s="1"/>
  <c r="BT101" i="1"/>
  <c r="EB101" i="1"/>
  <c r="DL101" i="1"/>
  <c r="AN101" i="1" s="1" a="1"/>
  <c r="AN101" i="1" s="1"/>
  <c r="AP101" i="1" s="1"/>
  <c r="BN101" i="1" s="1"/>
  <c r="EI135" i="1"/>
  <c r="EK135" i="1"/>
  <c r="AE118" i="1"/>
  <c r="AA118" i="1"/>
  <c r="AO114" i="1"/>
  <c r="ED97" i="1"/>
  <c r="EA97" i="1"/>
  <c r="AW119" i="1"/>
  <c r="AU119" i="1"/>
  <c r="AT119" i="1"/>
  <c r="EF119" i="1" s="1"/>
  <c r="AW73" i="1"/>
  <c r="AU73" i="1"/>
  <c r="AT73" i="1"/>
  <c r="EF73" i="1" s="1"/>
  <c r="AW107" i="1"/>
  <c r="AT107" i="1"/>
  <c r="EF107" i="1" s="1"/>
  <c r="AU107" i="1"/>
  <c r="EB98" i="1"/>
  <c r="BT98" i="1"/>
  <c r="DL98" i="1"/>
  <c r="AN98" i="1" s="1" a="1"/>
  <c r="AN98" i="1" s="1"/>
  <c r="AP98" i="1" s="1"/>
  <c r="BN98" i="1" s="1"/>
  <c r="EB70" i="1"/>
  <c r="DL70" i="1"/>
  <c r="AN70" i="1" s="1" a="1"/>
  <c r="AN70" i="1" s="1"/>
  <c r="AP70" i="1" s="1"/>
  <c r="BN70" i="1" s="1"/>
  <c r="BT70" i="1"/>
  <c r="AO79" i="1"/>
  <c r="DT93" i="1"/>
  <c r="BG95" i="1"/>
  <c r="BL95" i="1" s="1"/>
  <c r="BF95" i="1"/>
  <c r="BE95" i="1"/>
  <c r="CW90" i="1"/>
  <c r="CS90" i="1"/>
  <c r="CX90" i="1"/>
  <c r="EK75" i="1"/>
  <c r="EI75" i="1"/>
  <c r="DL52" i="1"/>
  <c r="AN52" i="1" s="1" a="1"/>
  <c r="AN52" i="1" s="1"/>
  <c r="AP52" i="1" s="1"/>
  <c r="BN52" i="1" s="1"/>
  <c r="EB52" i="1"/>
  <c r="BT52" i="1"/>
  <c r="BY71" i="1"/>
  <c r="CR71" i="1"/>
  <c r="DO71" i="1" s="1" a="1"/>
  <c r="DO71" i="1" s="1"/>
  <c r="DY71" i="1" s="1"/>
  <c r="CE71" i="1"/>
  <c r="DL66" i="1"/>
  <c r="AN66" i="1" s="1" a="1"/>
  <c r="AN66" i="1" s="1"/>
  <c r="AP66" i="1" s="1"/>
  <c r="BN66" i="1" s="1"/>
  <c r="EB66" i="1"/>
  <c r="BT66" i="1"/>
  <c r="BY74" i="1"/>
  <c r="CR74" i="1"/>
  <c r="DO74" i="1" s="1" a="1"/>
  <c r="DO74" i="1" s="1"/>
  <c r="DY74" i="1" s="1"/>
  <c r="CE74" i="1"/>
  <c r="AO52" i="1"/>
  <c r="EF61" i="1"/>
  <c r="BG56" i="1"/>
  <c r="BL56" i="1" s="1"/>
  <c r="BF56" i="1"/>
  <c r="BE56" i="1"/>
  <c r="AE46" i="1"/>
  <c r="AA46" i="1"/>
  <c r="DT26" i="1"/>
  <c r="BT35" i="1"/>
  <c r="DL35" i="1"/>
  <c r="AN35" i="1" s="1" a="1"/>
  <c r="AN35" i="1" s="1"/>
  <c r="AP35" i="1" s="1"/>
  <c r="BN35" i="1" s="1"/>
  <c r="EB35" i="1"/>
  <c r="EK28" i="1"/>
  <c r="EI28" i="1"/>
  <c r="AW19" i="1"/>
  <c r="AU19" i="1"/>
  <c r="AT19" i="1"/>
  <c r="EF19" i="1" s="1"/>
  <c r="DL39" i="1"/>
  <c r="AN39" i="1" s="1" a="1"/>
  <c r="AN39" i="1" s="1"/>
  <c r="AP39" i="1" s="1"/>
  <c r="BN39" i="1" s="1"/>
  <c r="EB39" i="1"/>
  <c r="BT39" i="1"/>
  <c r="DT39" i="1" s="1"/>
  <c r="CR21" i="1"/>
  <c r="CE21" i="1"/>
  <c r="BY21" i="1"/>
  <c r="AA45" i="1"/>
  <c r="AE45" i="1"/>
  <c r="DO30" i="1" a="1"/>
  <c r="DO30" i="1" s="1"/>
  <c r="DY30" i="1" s="1"/>
  <c r="BT13" i="1"/>
  <c r="DL13" i="1"/>
  <c r="AN13" i="1" s="1" a="1"/>
  <c r="AN13" i="1" s="1"/>
  <c r="AP13" i="1" s="1"/>
  <c r="BN13" i="1" s="1"/>
  <c r="EB13" i="1"/>
  <c r="BG39" i="1"/>
  <c r="BL39" i="1" s="1"/>
  <c r="BF39" i="1"/>
  <c r="BE39" i="1"/>
  <c r="EK20" i="1"/>
  <c r="EI20" i="1"/>
  <c r="AE15" i="1"/>
  <c r="AA15" i="1"/>
  <c r="AE14" i="1"/>
  <c r="AA14" i="1"/>
  <c r="BG408" i="1"/>
  <c r="BL408" i="1" s="1"/>
  <c r="BF408" i="1"/>
  <c r="BE408" i="1"/>
  <c r="BT400" i="1"/>
  <c r="DL400" i="1"/>
  <c r="AN400" i="1" s="1" a="1"/>
  <c r="AN400" i="1" s="1"/>
  <c r="AP400" i="1" s="1"/>
  <c r="BN400" i="1" s="1"/>
  <c r="EB400" i="1"/>
  <c r="DO403" i="1" a="1"/>
  <c r="DO403" i="1" s="1"/>
  <c r="DY403" i="1" s="1"/>
  <c r="BY373" i="1"/>
  <c r="CE373" i="1"/>
  <c r="BY377" i="1"/>
  <c r="CE377" i="1"/>
  <c r="CR377" i="1"/>
  <c r="DO377" i="1" s="1" a="1"/>
  <c r="DO377" i="1" s="1"/>
  <c r="DY377" i="1" s="1"/>
  <c r="AO353" i="1"/>
  <c r="BY344" i="1"/>
  <c r="BY395" i="1"/>
  <c r="EI410" i="1"/>
  <c r="EK410" i="1"/>
  <c r="AO407" i="1"/>
  <c r="BG398" i="1"/>
  <c r="BL398" i="1" s="1"/>
  <c r="BE398" i="1"/>
  <c r="BF398" i="1"/>
  <c r="EE384" i="1"/>
  <c r="CE384" i="1"/>
  <c r="AW406" i="1"/>
  <c r="AU406" i="1"/>
  <c r="AT406" i="1"/>
  <c r="EF406" i="1" s="1"/>
  <c r="AT394" i="1"/>
  <c r="EF394" i="1" s="1"/>
  <c r="AU394" i="1"/>
  <c r="AW394" i="1"/>
  <c r="AE399" i="1"/>
  <c r="AA399" i="1"/>
  <c r="AW398" i="1"/>
  <c r="AT398" i="1"/>
  <c r="EF398" i="1" s="1"/>
  <c r="AU398" i="1"/>
  <c r="BY389" i="1"/>
  <c r="CE389" i="1"/>
  <c r="CR389" i="1"/>
  <c r="DO389" i="1" s="1" a="1"/>
  <c r="DO389" i="1" s="1"/>
  <c r="DY389" i="1" s="1"/>
  <c r="BY386" i="1"/>
  <c r="CR386" i="1"/>
  <c r="AA385" i="1"/>
  <c r="AE385" i="1"/>
  <c r="AT368" i="1"/>
  <c r="EF368" i="1" s="1"/>
  <c r="AW368" i="1"/>
  <c r="AU368" i="1"/>
  <c r="AO382" i="1"/>
  <c r="AA390" i="1"/>
  <c r="AE390" i="1"/>
  <c r="DT383" i="1"/>
  <c r="DT375" i="1"/>
  <c r="ED366" i="1"/>
  <c r="EA366" i="1"/>
  <c r="DT366" i="1"/>
  <c r="ED367" i="1"/>
  <c r="EA367" i="1"/>
  <c r="DL361" i="1"/>
  <c r="AN361" i="1" s="1" a="1"/>
  <c r="AN361" i="1" s="1"/>
  <c r="AP361" i="1" s="1"/>
  <c r="BN361" i="1" s="1"/>
  <c r="BT361" i="1"/>
  <c r="DT361" i="1" s="1"/>
  <c r="EB361" i="1"/>
  <c r="EK362" i="1"/>
  <c r="EI362" i="1"/>
  <c r="CX342" i="1"/>
  <c r="CW342" i="1"/>
  <c r="CS342" i="1"/>
  <c r="EK350" i="1"/>
  <c r="EI350" i="1"/>
  <c r="BG339" i="1"/>
  <c r="BL339" i="1" s="1"/>
  <c r="BF339" i="1"/>
  <c r="BE339" i="1"/>
  <c r="AE342" i="1"/>
  <c r="AA342" i="1"/>
  <c r="CX349" i="1"/>
  <c r="CW349" i="1"/>
  <c r="CS349" i="1"/>
  <c r="AO337" i="1"/>
  <c r="AE336" i="1"/>
  <c r="AA336" i="1"/>
  <c r="AO334" i="1"/>
  <c r="AW310" i="1"/>
  <c r="AU310" i="1"/>
  <c r="AT310" i="1"/>
  <c r="EF310" i="1" s="1"/>
  <c r="AE322" i="1"/>
  <c r="AA322" i="1"/>
  <c r="AO329" i="1"/>
  <c r="AT312" i="1"/>
  <c r="EF312" i="1" s="1"/>
  <c r="AW312" i="1"/>
  <c r="AU312" i="1"/>
  <c r="AE339" i="1"/>
  <c r="AA339" i="1"/>
  <c r="EK326" i="1"/>
  <c r="EI326" i="1"/>
  <c r="AW322" i="1"/>
  <c r="AU322" i="1"/>
  <c r="AT322" i="1"/>
  <c r="EF322" i="1" s="1"/>
  <c r="BF305" i="1"/>
  <c r="BG305" i="1"/>
  <c r="BL305" i="1" s="1"/>
  <c r="BE305" i="1"/>
  <c r="BG318" i="1"/>
  <c r="BL318" i="1" s="1"/>
  <c r="BF318" i="1"/>
  <c r="BE318" i="1"/>
  <c r="AP318" i="1"/>
  <c r="BN318" i="1" s="1"/>
  <c r="EI305" i="1"/>
  <c r="EK305" i="1"/>
  <c r="BG304" i="1"/>
  <c r="BL304" i="1" s="1"/>
  <c r="BF304" i="1"/>
  <c r="BE304" i="1"/>
  <c r="DT290" i="1"/>
  <c r="BF303" i="1"/>
  <c r="BG303" i="1"/>
  <c r="BL303" i="1" s="1"/>
  <c r="BE303" i="1"/>
  <c r="BY286" i="1"/>
  <c r="CR286" i="1" s="1"/>
  <c r="EE282" i="1"/>
  <c r="CC282" i="1"/>
  <c r="CE282" i="1"/>
  <c r="EE288" i="1"/>
  <c r="CR288" i="1"/>
  <c r="AO315" i="1"/>
  <c r="EI295" i="1"/>
  <c r="EK295" i="1"/>
  <c r="DL299" i="1"/>
  <c r="AN299" i="1" s="1" a="1"/>
  <c r="AN299" i="1" s="1"/>
  <c r="AP299" i="1" s="1"/>
  <c r="BN299" i="1" s="1"/>
  <c r="EB299" i="1"/>
  <c r="BT299" i="1"/>
  <c r="AP288" i="1"/>
  <c r="BN288" i="1" s="1"/>
  <c r="BT271" i="1"/>
  <c r="DL271" i="1"/>
  <c r="AN271" i="1" s="1" a="1"/>
  <c r="AN271" i="1" s="1"/>
  <c r="AP271" i="1" s="1"/>
  <c r="BN271" i="1" s="1"/>
  <c r="EB271" i="1"/>
  <c r="BE265" i="1"/>
  <c r="BG265" i="1"/>
  <c r="BL265" i="1" s="1"/>
  <c r="BF265" i="1"/>
  <c r="EK274" i="1"/>
  <c r="EI274" i="1"/>
  <c r="DT274" i="1"/>
  <c r="BY270" i="1"/>
  <c r="CR270" i="1"/>
  <c r="AW296" i="1"/>
  <c r="AU296" i="1"/>
  <c r="AT296" i="1"/>
  <c r="EF296" i="1" s="1"/>
  <c r="EK248" i="1"/>
  <c r="EI248" i="1"/>
  <c r="EB263" i="1"/>
  <c r="BT263" i="1"/>
  <c r="DL263" i="1"/>
  <c r="AN263" i="1" s="1" a="1"/>
  <c r="AN263" i="1" s="1"/>
  <c r="AP263" i="1" s="1"/>
  <c r="BN263" i="1" s="1"/>
  <c r="DO244" i="1" a="1"/>
  <c r="DO244" i="1" s="1"/>
  <c r="DY244" i="1" s="1"/>
  <c r="BT244" i="1"/>
  <c r="DT244" i="1" s="1"/>
  <c r="DL244" i="1"/>
  <c r="AN244" i="1" s="1" a="1"/>
  <c r="AN244" i="1" s="1"/>
  <c r="AP244" i="1" s="1"/>
  <c r="BN244" i="1" s="1"/>
  <c r="EB244" i="1"/>
  <c r="EI263" i="1"/>
  <c r="EK263" i="1"/>
  <c r="EK257" i="1"/>
  <c r="EI257" i="1"/>
  <c r="AA266" i="1"/>
  <c r="AE266" i="1"/>
  <c r="BE240" i="1"/>
  <c r="BF240" i="1"/>
  <c r="BG240" i="1"/>
  <c r="BL240" i="1" s="1"/>
  <c r="EI264" i="1"/>
  <c r="EK264" i="1"/>
  <c r="EK237" i="1"/>
  <c r="EI237" i="1"/>
  <c r="AW264" i="1"/>
  <c r="AU264" i="1"/>
  <c r="AT264" i="1"/>
  <c r="EF264" i="1" s="1"/>
  <c r="BY230" i="1"/>
  <c r="CE230" i="1"/>
  <c r="BG253" i="1"/>
  <c r="BL253" i="1" s="1"/>
  <c r="BF253" i="1"/>
  <c r="BE253" i="1"/>
  <c r="BG255" i="1"/>
  <c r="BL255" i="1" s="1"/>
  <c r="BF255" i="1"/>
  <c r="BE255" i="1"/>
  <c r="EI206" i="1"/>
  <c r="EK206" i="1"/>
  <c r="AE221" i="1"/>
  <c r="AA221" i="1"/>
  <c r="BF229" i="1"/>
  <c r="BG229" i="1"/>
  <c r="BL229" i="1" s="1"/>
  <c r="BE229" i="1"/>
  <c r="AW231" i="1"/>
  <c r="AU231" i="1"/>
  <c r="AT231" i="1"/>
  <c r="EF231" i="1" s="1"/>
  <c r="EK226" i="1"/>
  <c r="EI226" i="1"/>
  <c r="DO241" i="1" a="1"/>
  <c r="DO241" i="1" s="1"/>
  <c r="DY241" i="1" s="1"/>
  <c r="AP241" i="1"/>
  <c r="BN241" i="1" s="1"/>
  <c r="EK235" i="1"/>
  <c r="EI235" i="1"/>
  <c r="BG239" i="1"/>
  <c r="BL239" i="1" s="1"/>
  <c r="BF239" i="1"/>
  <c r="BE239" i="1"/>
  <c r="AE245" i="1"/>
  <c r="AA245" i="1"/>
  <c r="AW247" i="1"/>
  <c r="AU247" i="1"/>
  <c r="AT247" i="1"/>
  <c r="EF247" i="1" s="1"/>
  <c r="DL227" i="1"/>
  <c r="AN227" i="1" s="1" a="1"/>
  <c r="AN227" i="1" s="1"/>
  <c r="AP227" i="1" s="1"/>
  <c r="BN227" i="1" s="1"/>
  <c r="EB227" i="1"/>
  <c r="BT227" i="1"/>
  <c r="EI214" i="1"/>
  <c r="EK214" i="1"/>
  <c r="CW196" i="1"/>
  <c r="CS196" i="1"/>
  <c r="CX196" i="1"/>
  <c r="DT194" i="1"/>
  <c r="AE207" i="1"/>
  <c r="AA207" i="1"/>
  <c r="EK193" i="1"/>
  <c r="EI193" i="1"/>
  <c r="AO191" i="1"/>
  <c r="BY200" i="1"/>
  <c r="CE200" i="1"/>
  <c r="CR200" i="1"/>
  <c r="DO200" i="1" s="1" a="1"/>
  <c r="DO200" i="1" s="1"/>
  <c r="DY200" i="1" s="1"/>
  <c r="AT198" i="1"/>
  <c r="EF198" i="1" s="1"/>
  <c r="AU198" i="1"/>
  <c r="AW198" i="1"/>
  <c r="DL187" i="1"/>
  <c r="AN187" i="1" s="1" a="1"/>
  <c r="AN187" i="1" s="1"/>
  <c r="AP187" i="1" s="1"/>
  <c r="BN187" i="1" s="1"/>
  <c r="EB187" i="1"/>
  <c r="BT187" i="1"/>
  <c r="AO211" i="1"/>
  <c r="DL189" i="1"/>
  <c r="AN189" i="1" s="1" a="1"/>
  <c r="AN189" i="1" s="1"/>
  <c r="AP189" i="1" s="1"/>
  <c r="BN189" i="1" s="1"/>
  <c r="EB189" i="1"/>
  <c r="BT189" i="1"/>
  <c r="DT189" i="1" s="1"/>
  <c r="BY184" i="1"/>
  <c r="CE184" i="1" s="1"/>
  <c r="EA180" i="1"/>
  <c r="ED180" i="1"/>
  <c r="DO170" i="1" a="1"/>
  <c r="DO170" i="1" s="1"/>
  <c r="DY170" i="1" s="1"/>
  <c r="AW148" i="1"/>
  <c r="AU148" i="1"/>
  <c r="AT148" i="1"/>
  <c r="EF148" i="1" s="1"/>
  <c r="AP165" i="1"/>
  <c r="BN165" i="1" s="1"/>
  <c r="AE148" i="1"/>
  <c r="AA148" i="1"/>
  <c r="CR156" i="1"/>
  <c r="CE156" i="1"/>
  <c r="BY156" i="1"/>
  <c r="DT157" i="1"/>
  <c r="AE155" i="1"/>
  <c r="AA155" i="1"/>
  <c r="AE142" i="1"/>
  <c r="AA142" i="1"/>
  <c r="AE131" i="1"/>
  <c r="AA131" i="1"/>
  <c r="DO133" i="1" a="1"/>
  <c r="DO133" i="1" s="1"/>
  <c r="DY133" i="1" s="1"/>
  <c r="AO141" i="1"/>
  <c r="AP140" i="1"/>
  <c r="BN140" i="1" s="1"/>
  <c r="EI125" i="1"/>
  <c r="EK125" i="1"/>
  <c r="CX119" i="1"/>
  <c r="CW119" i="1"/>
  <c r="CS119" i="1"/>
  <c r="BT100" i="1"/>
  <c r="EB100" i="1"/>
  <c r="DL100" i="1"/>
  <c r="AN100" i="1" s="1" a="1"/>
  <c r="AN100" i="1" s="1"/>
  <c r="AP100" i="1" s="1"/>
  <c r="BN100" i="1" s="1"/>
  <c r="AP110" i="1"/>
  <c r="BN110" i="1" s="1"/>
  <c r="EK96" i="1"/>
  <c r="EI96" i="1"/>
  <c r="AW109" i="1"/>
  <c r="AU109" i="1"/>
  <c r="AT109" i="1"/>
  <c r="EF109" i="1" s="1"/>
  <c r="BF113" i="1"/>
  <c r="BE113" i="1"/>
  <c r="BG113" i="1"/>
  <c r="BL113" i="1" s="1"/>
  <c r="DL96" i="1"/>
  <c r="AN96" i="1" s="1" a="1"/>
  <c r="AN96" i="1" s="1"/>
  <c r="AP96" i="1" s="1"/>
  <c r="BN96" i="1" s="1"/>
  <c r="EB96" i="1"/>
  <c r="BT96" i="1"/>
  <c r="DT96" i="1" s="1"/>
  <c r="BY134" i="1"/>
  <c r="CR134" i="1" s="1"/>
  <c r="AO127" i="1"/>
  <c r="CR105" i="1"/>
  <c r="BY105" i="1"/>
  <c r="EK144" i="1"/>
  <c r="EI144" i="1"/>
  <c r="BY113" i="1"/>
  <c r="CR113" i="1"/>
  <c r="CE113" i="1"/>
  <c r="AW122" i="1"/>
  <c r="AU122" i="1"/>
  <c r="AT122" i="1"/>
  <c r="EF122" i="1" s="1"/>
  <c r="AW97" i="1"/>
  <c r="AU97" i="1"/>
  <c r="AT97" i="1"/>
  <c r="EF97" i="1" s="1"/>
  <c r="BF81" i="1"/>
  <c r="BG81" i="1"/>
  <c r="BL81" i="1" s="1"/>
  <c r="BE81" i="1"/>
  <c r="CE78" i="1"/>
  <c r="BY78" i="1"/>
  <c r="CR78" i="1"/>
  <c r="AP103" i="1"/>
  <c r="BN103" i="1" s="1"/>
  <c r="AU77" i="1"/>
  <c r="AT77" i="1"/>
  <c r="EF77" i="1" s="1"/>
  <c r="AW77" i="1"/>
  <c r="AO96" i="1"/>
  <c r="CR98" i="1"/>
  <c r="BY98" i="1"/>
  <c r="BY88" i="1"/>
  <c r="CR88" i="1" s="1"/>
  <c r="AU102" i="1"/>
  <c r="AT102" i="1"/>
  <c r="EF102" i="1" s="1"/>
  <c r="AW102" i="1"/>
  <c r="BY89" i="1"/>
  <c r="AO95" i="1"/>
  <c r="EE90" i="1"/>
  <c r="CC90" i="1"/>
  <c r="AW68" i="1"/>
  <c r="AU68" i="1"/>
  <c r="AT68" i="1"/>
  <c r="EF68" i="1" s="1"/>
  <c r="AA50" i="1"/>
  <c r="AE50" i="1"/>
  <c r="BF50" i="1"/>
  <c r="BE50" i="1"/>
  <c r="BG50" i="1"/>
  <c r="BL50" i="1" s="1"/>
  <c r="AO69" i="1"/>
  <c r="ED57" i="1"/>
  <c r="EA57" i="1"/>
  <c r="EK52" i="1"/>
  <c r="EI52" i="1"/>
  <c r="DL42" i="1"/>
  <c r="AN42" i="1" s="1" a="1"/>
  <c r="AN42" i="1" s="1"/>
  <c r="AP42" i="1" s="1"/>
  <c r="BN42" i="1" s="1"/>
  <c r="EB42" i="1"/>
  <c r="BT42" i="1"/>
  <c r="EK66" i="1"/>
  <c r="EI66" i="1"/>
  <c r="BT49" i="1"/>
  <c r="DL49" i="1"/>
  <c r="AN49" i="1" s="1" a="1"/>
  <c r="AN49" i="1" s="1"/>
  <c r="AP49" i="1" s="1"/>
  <c r="BN49" i="1" s="1"/>
  <c r="EB49" i="1"/>
  <c r="EK32" i="1"/>
  <c r="EI32" i="1"/>
  <c r="EB74" i="1"/>
  <c r="DL74" i="1"/>
  <c r="AN74" i="1" s="1" a="1"/>
  <c r="AN74" i="1" s="1"/>
  <c r="AP74" i="1" s="1"/>
  <c r="BN74" i="1" s="1"/>
  <c r="BT74" i="1"/>
  <c r="BT32" i="1"/>
  <c r="DT32" i="1" s="1"/>
  <c r="EB32" i="1"/>
  <c r="DL32" i="1"/>
  <c r="AN32" i="1" s="1" a="1"/>
  <c r="AN32" i="1" s="1"/>
  <c r="AP32" i="1" s="1"/>
  <c r="BN32" i="1" s="1"/>
  <c r="AA72" i="1"/>
  <c r="AE72" i="1"/>
  <c r="EK35" i="1"/>
  <c r="EI35" i="1"/>
  <c r="EK39" i="1"/>
  <c r="EI39" i="1"/>
  <c r="AE20" i="1"/>
  <c r="AA20" i="1"/>
  <c r="BF23" i="1"/>
  <c r="BE23" i="1"/>
  <c r="BG23" i="1"/>
  <c r="BL23" i="1" s="1"/>
  <c r="CX27" i="1"/>
  <c r="CW27" i="1"/>
  <c r="CS27" i="1"/>
  <c r="AO34" i="1"/>
  <c r="AW38" i="1"/>
  <c r="AU38" i="1"/>
  <c r="AT38" i="1"/>
  <c r="EF38" i="1" s="1"/>
  <c r="BY44" i="1"/>
  <c r="CR44" i="1" s="1"/>
  <c r="AO51" i="1"/>
  <c r="CR41" i="1"/>
  <c r="DO41" i="1" s="1" a="1"/>
  <c r="DO41" i="1" s="1"/>
  <c r="DY41" i="1" s="1"/>
  <c r="BY41" i="1"/>
  <c r="AW44" i="1"/>
  <c r="AU44" i="1"/>
  <c r="AT44" i="1"/>
  <c r="EF44" i="1" s="1"/>
  <c r="BE28" i="1"/>
  <c r="BF28" i="1"/>
  <c r="BG28" i="1"/>
  <c r="BL28" i="1" s="1"/>
  <c r="DL16" i="1"/>
  <c r="AN16" i="1" s="1" a="1"/>
  <c r="AN16" i="1" s="1"/>
  <c r="AP16" i="1" s="1"/>
  <c r="BN16" i="1" s="1"/>
  <c r="BT16" i="1"/>
  <c r="EB16" i="1"/>
  <c r="BY15" i="1"/>
  <c r="CR15" i="1" s="1"/>
  <c r="DL14" i="1"/>
  <c r="AN14" i="1" s="1" a="1"/>
  <c r="AN14" i="1" s="1"/>
  <c r="AP14" i="1" s="1"/>
  <c r="BN14" i="1" s="1"/>
  <c r="EB14" i="1"/>
  <c r="BT14" i="1"/>
  <c r="DT14" i="1" s="1"/>
  <c r="AA16" i="1"/>
  <c r="AE16" i="1"/>
  <c r="AO12" i="1"/>
  <c r="EK407" i="1"/>
  <c r="EI407" i="1"/>
  <c r="BY396" i="1"/>
  <c r="CR396" i="1"/>
  <c r="DO396" i="1" s="1" a="1"/>
  <c r="DO396" i="1" s="1"/>
  <c r="DY396" i="1" s="1"/>
  <c r="CE396" i="1"/>
  <c r="AO385" i="1"/>
  <c r="AO390" i="1"/>
  <c r="AP390" i="1"/>
  <c r="BN390" i="1" s="1"/>
  <c r="BY362" i="1"/>
  <c r="CR362" i="1" s="1"/>
  <c r="CS357" i="1"/>
  <c r="CW357" i="1"/>
  <c r="CX357" i="1"/>
  <c r="DL350" i="1"/>
  <c r="AN350" i="1" s="1" a="1"/>
  <c r="AN350" i="1" s="1"/>
  <c r="AP350" i="1" s="1"/>
  <c r="BN350" i="1" s="1"/>
  <c r="BT350" i="1"/>
  <c r="EB350" i="1"/>
  <c r="DO406" i="1" a="1"/>
  <c r="DO406" i="1" s="1"/>
  <c r="DY406" i="1" s="1"/>
  <c r="EK408" i="1"/>
  <c r="EI408" i="1"/>
  <c r="EK406" i="1"/>
  <c r="EI406" i="1"/>
  <c r="DT409" i="1"/>
  <c r="AO408" i="1"/>
  <c r="BF409" i="1"/>
  <c r="BG409" i="1"/>
  <c r="BL409" i="1" s="1"/>
  <c r="BE409" i="1"/>
  <c r="CR400" i="1"/>
  <c r="BY400" i="1"/>
  <c r="CR384" i="1"/>
  <c r="BT388" i="1"/>
  <c r="EB388" i="1"/>
  <c r="DL388" i="1"/>
  <c r="AN388" i="1" s="1" a="1"/>
  <c r="AN388" i="1" s="1"/>
  <c r="AP388" i="1" s="1"/>
  <c r="BN388" i="1" s="1"/>
  <c r="EI389" i="1"/>
  <c r="EK389" i="1"/>
  <c r="EK403" i="1"/>
  <c r="EI403" i="1"/>
  <c r="BY374" i="1"/>
  <c r="AE393" i="1"/>
  <c r="AA393" i="1"/>
  <c r="AA382" i="1"/>
  <c r="AE382" i="1"/>
  <c r="BY381" i="1"/>
  <c r="BF382" i="1"/>
  <c r="BE382" i="1"/>
  <c r="BG382" i="1"/>
  <c r="BL382" i="1" s="1"/>
  <c r="AO395" i="1"/>
  <c r="BF385" i="1"/>
  <c r="BG385" i="1"/>
  <c r="BL385" i="1" s="1"/>
  <c r="BE385" i="1"/>
  <c r="AW377" i="1"/>
  <c r="AU377" i="1"/>
  <c r="AT377" i="1"/>
  <c r="EF377" i="1" s="1"/>
  <c r="AP367" i="1"/>
  <c r="BN367" i="1" s="1"/>
  <c r="AO367" i="1"/>
  <c r="AO375" i="1"/>
  <c r="EI348" i="1"/>
  <c r="EK348" i="1"/>
  <c r="BY348" i="1"/>
  <c r="CE348" i="1" s="1"/>
  <c r="CR348" i="1"/>
  <c r="AW355" i="1"/>
  <c r="AU355" i="1"/>
  <c r="AT355" i="1"/>
  <c r="EF355" i="1" s="1"/>
  <c r="BY353" i="1"/>
  <c r="CR353" i="1"/>
  <c r="CE353" i="1"/>
  <c r="AW366" i="1"/>
  <c r="AU366" i="1"/>
  <c r="AT366" i="1"/>
  <c r="EF366" i="1" s="1"/>
  <c r="EK355" i="1"/>
  <c r="EI355" i="1"/>
  <c r="BG374" i="1"/>
  <c r="BL374" i="1" s="1"/>
  <c r="BF374" i="1"/>
  <c r="BE374" i="1"/>
  <c r="AO351" i="1"/>
  <c r="AO346" i="1"/>
  <c r="DL338" i="1"/>
  <c r="AN338" i="1" s="1" a="1"/>
  <c r="AN338" i="1" s="1"/>
  <c r="AP338" i="1" s="1"/>
  <c r="BN338" i="1" s="1"/>
  <c r="BT338" i="1"/>
  <c r="EB338" i="1"/>
  <c r="AE335" i="1"/>
  <c r="AA335" i="1"/>
  <c r="BE330" i="1"/>
  <c r="BG330" i="1"/>
  <c r="BL330" i="1" s="1"/>
  <c r="BF330" i="1"/>
  <c r="BE348" i="1"/>
  <c r="BG348" i="1"/>
  <c r="BL348" i="1" s="1"/>
  <c r="BF348" i="1"/>
  <c r="EE349" i="1"/>
  <c r="CC349" i="1"/>
  <c r="CC338" i="1"/>
  <c r="BG334" i="1"/>
  <c r="BL334" i="1" s="1"/>
  <c r="BF334" i="1"/>
  <c r="BE334" i="1"/>
  <c r="AW309" i="1"/>
  <c r="AU309" i="1"/>
  <c r="AT309" i="1"/>
  <c r="EF309" i="1" s="1"/>
  <c r="BG329" i="1"/>
  <c r="BL329" i="1" s="1"/>
  <c r="BF329" i="1"/>
  <c r="BE329" i="1"/>
  <c r="EK315" i="1"/>
  <c r="EI315" i="1"/>
  <c r="BG331" i="1"/>
  <c r="BL331" i="1" s="1"/>
  <c r="BF331" i="1"/>
  <c r="BE331" i="1"/>
  <c r="EB304" i="1"/>
  <c r="BT304" i="1"/>
  <c r="DT304" i="1" s="1"/>
  <c r="DL304" i="1"/>
  <c r="AN304" i="1" s="1" a="1"/>
  <c r="AN304" i="1" s="1"/>
  <c r="AP304" i="1" s="1"/>
  <c r="BN304" i="1" s="1"/>
  <c r="AE304" i="1"/>
  <c r="AA304" i="1"/>
  <c r="AE305" i="1"/>
  <c r="AA305" i="1"/>
  <c r="AO307" i="1"/>
  <c r="AO316" i="1"/>
  <c r="BY302" i="1"/>
  <c r="EA318" i="1"/>
  <c r="ED318" i="1"/>
  <c r="AE326" i="1"/>
  <c r="AA326" i="1"/>
  <c r="AP305" i="1"/>
  <c r="BN305" i="1" s="1"/>
  <c r="BE297" i="1"/>
  <c r="BF297" i="1"/>
  <c r="BG297" i="1"/>
  <c r="BL297" i="1" s="1"/>
  <c r="AO303" i="1"/>
  <c r="AO298" i="1"/>
  <c r="CR282" i="1"/>
  <c r="DL286" i="1"/>
  <c r="AN286" i="1" s="1" a="1"/>
  <c r="AN286" i="1" s="1"/>
  <c r="AP286" i="1" s="1"/>
  <c r="BN286" i="1" s="1"/>
  <c r="BT286" i="1"/>
  <c r="DT286" i="1" s="1"/>
  <c r="EB286" i="1"/>
  <c r="BY277" i="1"/>
  <c r="CE277" i="1" s="1"/>
  <c r="EI271" i="1"/>
  <c r="EK271" i="1"/>
  <c r="BG280" i="1"/>
  <c r="BL280" i="1" s="1"/>
  <c r="BF280" i="1"/>
  <c r="BE280" i="1"/>
  <c r="EK284" i="1"/>
  <c r="EI284" i="1"/>
  <c r="CX272" i="1"/>
  <c r="CW272" i="1"/>
  <c r="CS272" i="1"/>
  <c r="AT284" i="1"/>
  <c r="EF284" i="1" s="1"/>
  <c r="AU284" i="1"/>
  <c r="AW284" i="1"/>
  <c r="EA293" i="1"/>
  <c r="ED293" i="1"/>
  <c r="AP292" i="1"/>
  <c r="BN292" i="1" s="1"/>
  <c r="DT280" i="1"/>
  <c r="BG274" i="1"/>
  <c r="BL274" i="1" s="1"/>
  <c r="BF274" i="1"/>
  <c r="BE274" i="1"/>
  <c r="EF242" i="1"/>
  <c r="AE258" i="1"/>
  <c r="AA258" i="1"/>
  <c r="AW269" i="1"/>
  <c r="AU269" i="1"/>
  <c r="AT269" i="1"/>
  <c r="EF269" i="1" s="1"/>
  <c r="AT258" i="1"/>
  <c r="EF258" i="1" s="1"/>
  <c r="AU258" i="1"/>
  <c r="AW258" i="1"/>
  <c r="BY245" i="1"/>
  <c r="CR245" i="1"/>
  <c r="AW262" i="1"/>
  <c r="AU262" i="1"/>
  <c r="AT262" i="1"/>
  <c r="EF262" i="1" s="1"/>
  <c r="AE256" i="1"/>
  <c r="AA256" i="1"/>
  <c r="AP238" i="1"/>
  <c r="BN238" i="1" s="1"/>
  <c r="AE260" i="1"/>
  <c r="AA260" i="1"/>
  <c r="BG252" i="1"/>
  <c r="BL252" i="1" s="1"/>
  <c r="BF252" i="1"/>
  <c r="BE252" i="1"/>
  <c r="BY234" i="1"/>
  <c r="CR234" i="1"/>
  <c r="DL240" i="1"/>
  <c r="AN240" i="1" s="1" a="1"/>
  <c r="AN240" i="1" s="1"/>
  <c r="BT240" i="1"/>
  <c r="EB240" i="1"/>
  <c r="EK233" i="1"/>
  <c r="EI233" i="1"/>
  <c r="AO255" i="1"/>
  <c r="AO229" i="1"/>
  <c r="EK225" i="1"/>
  <c r="EI225" i="1"/>
  <c r="DL224" i="1"/>
  <c r="AN224" i="1" s="1" a="1"/>
  <c r="AN224" i="1" s="1"/>
  <c r="EB224" i="1"/>
  <c r="BT224" i="1"/>
  <c r="BG241" i="1"/>
  <c r="BL241" i="1" s="1"/>
  <c r="BF241" i="1"/>
  <c r="BE241" i="1"/>
  <c r="DO235" i="1" a="1"/>
  <c r="DO235" i="1" s="1"/>
  <c r="DY235" i="1" s="1"/>
  <c r="CE211" i="1"/>
  <c r="EB250" i="1"/>
  <c r="BT250" i="1"/>
  <c r="DL250" i="1"/>
  <c r="AN250" i="1" s="1" a="1"/>
  <c r="AN250" i="1" s="1"/>
  <c r="AP250" i="1" s="1"/>
  <c r="BN250" i="1" s="1"/>
  <c r="BY227" i="1"/>
  <c r="DO214" i="1" a="1"/>
  <c r="DO214" i="1" s="1"/>
  <c r="DY214" i="1" s="1"/>
  <c r="BY193" i="1"/>
  <c r="CR193" i="1"/>
  <c r="DO193" i="1" s="1" a="1"/>
  <c r="DO193" i="1" s="1"/>
  <c r="DY193" i="1" s="1"/>
  <c r="CE193" i="1"/>
  <c r="BT215" i="1"/>
  <c r="DT215" i="1" s="1"/>
  <c r="EB215" i="1"/>
  <c r="DL215" i="1"/>
  <c r="AN215" i="1" s="1" a="1"/>
  <c r="AN215" i="1" s="1"/>
  <c r="AO213" i="1"/>
  <c r="BG191" i="1"/>
  <c r="BL191" i="1" s="1"/>
  <c r="BF191" i="1"/>
  <c r="BE191" i="1"/>
  <c r="DT213" i="1"/>
  <c r="BY219" i="1"/>
  <c r="CE219" i="1" s="1"/>
  <c r="BY205" i="1"/>
  <c r="CE205" i="1" s="1"/>
  <c r="BY187" i="1"/>
  <c r="CR187" i="1" s="1"/>
  <c r="AU217" i="1"/>
  <c r="AT217" i="1"/>
  <c r="EF217" i="1" s="1"/>
  <c r="AW217" i="1"/>
  <c r="DT183" i="1"/>
  <c r="AW184" i="1"/>
  <c r="AT184" i="1"/>
  <c r="EF184" i="1" s="1"/>
  <c r="AU184" i="1"/>
  <c r="CC169" i="1"/>
  <c r="AU185" i="1"/>
  <c r="AT185" i="1"/>
  <c r="EF185" i="1" s="1"/>
  <c r="AW185" i="1"/>
  <c r="CR181" i="1"/>
  <c r="BY181" i="1"/>
  <c r="DL186" i="1"/>
  <c r="AN186" i="1" s="1" a="1"/>
  <c r="AN186" i="1" s="1"/>
  <c r="AP186" i="1" s="1"/>
  <c r="BN186" i="1" s="1"/>
  <c r="EB186" i="1"/>
  <c r="BT186" i="1"/>
  <c r="AO182" i="1"/>
  <c r="CE167" i="1"/>
  <c r="CR167" i="1"/>
  <c r="BY167" i="1"/>
  <c r="CR159" i="1"/>
  <c r="DO159" i="1" s="1" a="1"/>
  <c r="DO159" i="1" s="1"/>
  <c r="DY159" i="1" s="1"/>
  <c r="CE159" i="1"/>
  <c r="BY159" i="1"/>
  <c r="ED170" i="1"/>
  <c r="EA170" i="1"/>
  <c r="CC174" i="1"/>
  <c r="EE174" i="1"/>
  <c r="BY132" i="1"/>
  <c r="CE132" i="1" s="1"/>
  <c r="CR132" i="1"/>
  <c r="EK158" i="1"/>
  <c r="EI158" i="1"/>
  <c r="EK153" i="1"/>
  <c r="EI153" i="1"/>
  <c r="AO171" i="1"/>
  <c r="EA172" i="1"/>
  <c r="ED172" i="1"/>
  <c r="AE173" i="1"/>
  <c r="AA173" i="1"/>
  <c r="AO134" i="1"/>
  <c r="BG135" i="1"/>
  <c r="BL135" i="1" s="1"/>
  <c r="BF135" i="1"/>
  <c r="BE135" i="1"/>
  <c r="BG143" i="1"/>
  <c r="BL143" i="1" s="1"/>
  <c r="BE143" i="1"/>
  <c r="BF143" i="1"/>
  <c r="DT139" i="1"/>
  <c r="BG115" i="1"/>
  <c r="BL115" i="1" s="1"/>
  <c r="BF115" i="1"/>
  <c r="BE115" i="1"/>
  <c r="CE111" i="1"/>
  <c r="CC111" i="1"/>
  <c r="EE111" i="1"/>
  <c r="BT104" i="1"/>
  <c r="DT104" i="1" s="1"/>
  <c r="DL104" i="1"/>
  <c r="AN104" i="1" s="1" a="1"/>
  <c r="AN104" i="1" s="1"/>
  <c r="AP104" i="1" s="1"/>
  <c r="BN104" i="1" s="1"/>
  <c r="EB104" i="1"/>
  <c r="EK100" i="1"/>
  <c r="EI100" i="1"/>
  <c r="AE108" i="1"/>
  <c r="AA108" i="1"/>
  <c r="AE129" i="1"/>
  <c r="AA129" i="1"/>
  <c r="BG108" i="1"/>
  <c r="BL108" i="1" s="1"/>
  <c r="BF108" i="1"/>
  <c r="BE108" i="1"/>
  <c r="DL112" i="1"/>
  <c r="AN112" i="1" s="1" a="1"/>
  <c r="AN112" i="1" s="1"/>
  <c r="AP112" i="1" s="1"/>
  <c r="BN112" i="1" s="1"/>
  <c r="EB112" i="1"/>
  <c r="BT112" i="1"/>
  <c r="AW114" i="1"/>
  <c r="AU114" i="1"/>
  <c r="AT114" i="1"/>
  <c r="EF114" i="1" s="1"/>
  <c r="BY96" i="1"/>
  <c r="BE127" i="1"/>
  <c r="BG127" i="1"/>
  <c r="BL127" i="1" s="1"/>
  <c r="BF127" i="1"/>
  <c r="BT138" i="1"/>
  <c r="DL138" i="1"/>
  <c r="AN138" i="1" s="1" a="1"/>
  <c r="AN138" i="1" s="1"/>
  <c r="AP138" i="1" s="1"/>
  <c r="BN138" i="1" s="1"/>
  <c r="EB138" i="1"/>
  <c r="DT120" i="1"/>
  <c r="BE110" i="1"/>
  <c r="BG110" i="1"/>
  <c r="BL110" i="1" s="1"/>
  <c r="BF110" i="1"/>
  <c r="CR117" i="1"/>
  <c r="BY117" i="1"/>
  <c r="AE112" i="1"/>
  <c r="AA112" i="1"/>
  <c r="EA77" i="1"/>
  <c r="ED77" i="1"/>
  <c r="BT94" i="1"/>
  <c r="DL94" i="1"/>
  <c r="AN94" i="1" s="1" a="1"/>
  <c r="AN94" i="1" s="1"/>
  <c r="AP94" i="1" s="1"/>
  <c r="BN94" i="1" s="1"/>
  <c r="EB94" i="1"/>
  <c r="BG96" i="1"/>
  <c r="BL96" i="1" s="1"/>
  <c r="BF96" i="1"/>
  <c r="BE96" i="1"/>
  <c r="AU87" i="1"/>
  <c r="AW87" i="1"/>
  <c r="AT87" i="1"/>
  <c r="EF87" i="1" s="1"/>
  <c r="DT99" i="1"/>
  <c r="CR56" i="1"/>
  <c r="BY56" i="1"/>
  <c r="CE56" i="1"/>
  <c r="AA79" i="1"/>
  <c r="AE79" i="1"/>
  <c r="BT91" i="1"/>
  <c r="DT91" i="1" s="1"/>
  <c r="DL91" i="1"/>
  <c r="AN91" i="1" s="1" a="1"/>
  <c r="AN91" i="1" s="1"/>
  <c r="AP91" i="1" s="1"/>
  <c r="BN91" i="1" s="1"/>
  <c r="EB91" i="1"/>
  <c r="BY37" i="1"/>
  <c r="CR37" i="1" s="1"/>
  <c r="AO62" i="1"/>
  <c r="EA51" i="1"/>
  <c r="ED51" i="1"/>
  <c r="BT62" i="1"/>
  <c r="DL62" i="1"/>
  <c r="AN62" i="1" s="1" a="1"/>
  <c r="AN62" i="1" s="1"/>
  <c r="AP62" i="1" s="1"/>
  <c r="BN62" i="1" s="1"/>
  <c r="EB62" i="1"/>
  <c r="EI42" i="1"/>
  <c r="EK42" i="1"/>
  <c r="DO52" i="1" a="1"/>
  <c r="DO52" i="1" s="1"/>
  <c r="DY52" i="1" s="1"/>
  <c r="BG77" i="1"/>
  <c r="BL77" i="1" s="1"/>
  <c r="BF77" i="1"/>
  <c r="BE77" i="1"/>
  <c r="AA56" i="1"/>
  <c r="AE56" i="1"/>
  <c r="DL29" i="1"/>
  <c r="AN29" i="1" s="1" a="1"/>
  <c r="AN29" i="1" s="1"/>
  <c r="AP29" i="1" s="1"/>
  <c r="BN29" i="1" s="1"/>
  <c r="BT29" i="1"/>
  <c r="DT29" i="1" s="1"/>
  <c r="EB29" i="1"/>
  <c r="EK74" i="1"/>
  <c r="EI74" i="1"/>
  <c r="AO61" i="1"/>
  <c r="BY87" i="1"/>
  <c r="CE87" i="1" s="1"/>
  <c r="CR87" i="1"/>
  <c r="BG70" i="1"/>
  <c r="BL70" i="1" s="1"/>
  <c r="BF70" i="1"/>
  <c r="BE70" i="1"/>
  <c r="AO56" i="1"/>
  <c r="EB24" i="1"/>
  <c r="BT24" i="1"/>
  <c r="DT24" i="1" s="1"/>
  <c r="DL24" i="1"/>
  <c r="AN24" i="1" s="1" a="1"/>
  <c r="AN24" i="1" s="1"/>
  <c r="AP24" i="1" s="1"/>
  <c r="BN24" i="1" s="1"/>
  <c r="AW43" i="1"/>
  <c r="AU43" i="1"/>
  <c r="AT43" i="1"/>
  <c r="EF43" i="1" s="1"/>
  <c r="BY17" i="1"/>
  <c r="CR17" i="1"/>
  <c r="CE17" i="1"/>
  <c r="AW39" i="1"/>
  <c r="AU39" i="1"/>
  <c r="AT39" i="1"/>
  <c r="EF39" i="1" s="1"/>
  <c r="AO44" i="1"/>
  <c r="CR32" i="1"/>
  <c r="DO32" i="1" s="1" a="1"/>
  <c r="DO32" i="1" s="1"/>
  <c r="DY32" i="1" s="1"/>
  <c r="CE33" i="1"/>
  <c r="CR33" i="1"/>
  <c r="BY33" i="1"/>
  <c r="AP27" i="1"/>
  <c r="BN27" i="1" s="1"/>
  <c r="AO39" i="1"/>
  <c r="BY20" i="1"/>
  <c r="CR20" i="1" s="1"/>
  <c r="AE27" i="1"/>
  <c r="AA27" i="1"/>
  <c r="BG30" i="1"/>
  <c r="BL30" i="1" s="1"/>
  <c r="BF30" i="1"/>
  <c r="BE30" i="1"/>
  <c r="BG24" i="1"/>
  <c r="BL24" i="1" s="1"/>
  <c r="BF24" i="1"/>
  <c r="BE24" i="1"/>
  <c r="BT12" i="1"/>
  <c r="DT12" i="1" s="1"/>
  <c r="DL12" i="1"/>
  <c r="AN12" i="1" s="1" a="1"/>
  <c r="AN12" i="1" s="1"/>
  <c r="AP12" i="1" s="1"/>
  <c r="BN12" i="1" s="1"/>
  <c r="EB12" i="1"/>
  <c r="AO368" i="1"/>
  <c r="BT410" i="1"/>
  <c r="DL410" i="1"/>
  <c r="AN410" i="1" s="1" a="1"/>
  <c r="AN410" i="1" s="1"/>
  <c r="AP410" i="1" s="1"/>
  <c r="BN410" i="1" s="1"/>
  <c r="EB410" i="1"/>
  <c r="BT405" i="1"/>
  <c r="DT405" i="1" s="1"/>
  <c r="DL405" i="1"/>
  <c r="AN405" i="1" s="1" a="1"/>
  <c r="AN405" i="1" s="1"/>
  <c r="AP405" i="1" s="1"/>
  <c r="BN405" i="1" s="1"/>
  <c r="EB405" i="1"/>
  <c r="AE403" i="1"/>
  <c r="AA403" i="1"/>
  <c r="AU407" i="1"/>
  <c r="AW407" i="1"/>
  <c r="AT407" i="1"/>
  <c r="EF407" i="1" s="1"/>
  <c r="AO384" i="1"/>
  <c r="DL373" i="1"/>
  <c r="AN373" i="1" s="1" a="1"/>
  <c r="AN373" i="1" s="1"/>
  <c r="AP373" i="1" s="1"/>
  <c r="BN373" i="1" s="1"/>
  <c r="BT373" i="1"/>
  <c r="EB373" i="1"/>
  <c r="BG381" i="1"/>
  <c r="BL381" i="1" s="1"/>
  <c r="BE381" i="1"/>
  <c r="BF381" i="1"/>
  <c r="BF373" i="1"/>
  <c r="BE373" i="1"/>
  <c r="BG373" i="1"/>
  <c r="BL373" i="1" s="1"/>
  <c r="BT363" i="1"/>
  <c r="EB363" i="1"/>
  <c r="DL363" i="1"/>
  <c r="AN363" i="1" s="1" a="1"/>
  <c r="AN363" i="1" s="1"/>
  <c r="AP363" i="1" s="1"/>
  <c r="BN363" i="1" s="1"/>
  <c r="BG375" i="1"/>
  <c r="BL375" i="1" s="1"/>
  <c r="BF375" i="1"/>
  <c r="BE375" i="1"/>
  <c r="BY359" i="1"/>
  <c r="CR359" i="1" s="1"/>
  <c r="BY355" i="1"/>
  <c r="CE355" i="1" s="1"/>
  <c r="CR355" i="1"/>
  <c r="DO355" i="1" s="1" a="1"/>
  <c r="DO355" i="1" s="1"/>
  <c r="DY355" i="1" s="1"/>
  <c r="EB346" i="1"/>
  <c r="BT346" i="1"/>
  <c r="DL346" i="1"/>
  <c r="AN346" i="1" s="1" a="1"/>
  <c r="AN346" i="1" s="1"/>
  <c r="AP346" i="1" s="1"/>
  <c r="BN346" i="1" s="1"/>
  <c r="DO358" i="1" a="1"/>
  <c r="DO358" i="1" s="1"/>
  <c r="DY358" i="1" s="1"/>
  <c r="AE359" i="1"/>
  <c r="AA359" i="1"/>
  <c r="ED354" i="1"/>
  <c r="EA354" i="1"/>
  <c r="DT354" i="1"/>
  <c r="AA350" i="1"/>
  <c r="AE350" i="1"/>
  <c r="AE355" i="1"/>
  <c r="AA355" i="1"/>
  <c r="CR346" i="1"/>
  <c r="CE346" i="1"/>
  <c r="BY346" i="1"/>
  <c r="EF351" i="1"/>
  <c r="DL333" i="1"/>
  <c r="AN333" i="1" s="1" a="1"/>
  <c r="AN333" i="1" s="1"/>
  <c r="EB333" i="1"/>
  <c r="BT333" i="1"/>
  <c r="EB329" i="1"/>
  <c r="BT329" i="1"/>
  <c r="DT329" i="1" s="1"/>
  <c r="DL329" i="1"/>
  <c r="AN329" i="1" s="1" a="1"/>
  <c r="AN329" i="1" s="1"/>
  <c r="AP329" i="1" s="1"/>
  <c r="BN329" i="1" s="1"/>
  <c r="ED337" i="1"/>
  <c r="EA337" i="1"/>
  <c r="AW342" i="1"/>
  <c r="AU342" i="1"/>
  <c r="AT342" i="1"/>
  <c r="EF342" i="1" s="1"/>
  <c r="BG337" i="1"/>
  <c r="BL337" i="1" s="1"/>
  <c r="BF337" i="1"/>
  <c r="BE337" i="1"/>
  <c r="AE329" i="1"/>
  <c r="AA329" i="1"/>
  <c r="AW329" i="1"/>
  <c r="AU329" i="1"/>
  <c r="AT329" i="1"/>
  <c r="EF329" i="1" s="1"/>
  <c r="AW334" i="1"/>
  <c r="AU334" i="1"/>
  <c r="AT334" i="1"/>
  <c r="EF334" i="1" s="1"/>
  <c r="BY332" i="1"/>
  <c r="CE332" i="1"/>
  <c r="CR332" i="1"/>
  <c r="DO332" i="1" s="1" a="1"/>
  <c r="DO332" i="1" s="1"/>
  <c r="DY332" i="1" s="1"/>
  <c r="EK319" i="1"/>
  <c r="EI319" i="1"/>
  <c r="AE310" i="1"/>
  <c r="AA310" i="1"/>
  <c r="AE302" i="1"/>
  <c r="AA302" i="1"/>
  <c r="AE324" i="1"/>
  <c r="AA324" i="1"/>
  <c r="EF316" i="1"/>
  <c r="BY296" i="1"/>
  <c r="CE296" i="1" s="1"/>
  <c r="CR296" i="1"/>
  <c r="AO304" i="1"/>
  <c r="BF289" i="1"/>
  <c r="BE289" i="1"/>
  <c r="BG289" i="1"/>
  <c r="BL289" i="1" s="1"/>
  <c r="EA288" i="1"/>
  <c r="ED288" i="1"/>
  <c r="EK277" i="1"/>
  <c r="EI277" i="1"/>
  <c r="AW278" i="1"/>
  <c r="AU278" i="1"/>
  <c r="AT278" i="1"/>
  <c r="EF278" i="1" s="1"/>
  <c r="DT289" i="1"/>
  <c r="EK283" i="1"/>
  <c r="EI283" i="1"/>
  <c r="DL287" i="1"/>
  <c r="AN287" i="1" s="1" a="1"/>
  <c r="AN287" i="1" s="1"/>
  <c r="AP287" i="1" s="1"/>
  <c r="BN287" i="1" s="1"/>
  <c r="BT287" i="1"/>
  <c r="EB287" i="1"/>
  <c r="CE275" i="1"/>
  <c r="DL278" i="1"/>
  <c r="AN278" i="1" s="1" a="1"/>
  <c r="AN278" i="1" s="1"/>
  <c r="AP278" i="1" s="1"/>
  <c r="BN278" i="1" s="1"/>
  <c r="EB278" i="1"/>
  <c r="BT278" i="1"/>
  <c r="AW254" i="1"/>
  <c r="AU254" i="1"/>
  <c r="AT254" i="1"/>
  <c r="EF254" i="1" s="1"/>
  <c r="CR268" i="1"/>
  <c r="DO268" i="1" s="1" a="1"/>
  <c r="DO268" i="1" s="1"/>
  <c r="DY268" i="1" s="1"/>
  <c r="BY268" i="1"/>
  <c r="CE268" i="1"/>
  <c r="BG261" i="1"/>
  <c r="BL261" i="1" s="1"/>
  <c r="BE261" i="1"/>
  <c r="BF261" i="1"/>
  <c r="AP265" i="1"/>
  <c r="BN265" i="1" s="1"/>
  <c r="AO265" i="1"/>
  <c r="CS266" i="1"/>
  <c r="CW266" i="1"/>
  <c r="CX266" i="1"/>
  <c r="AO235" i="1"/>
  <c r="AW237" i="1"/>
  <c r="AU237" i="1"/>
  <c r="AT237" i="1"/>
  <c r="EF237" i="1" s="1"/>
  <c r="DL251" i="1"/>
  <c r="AN251" i="1" s="1" a="1"/>
  <c r="AN251" i="1" s="1"/>
  <c r="AP251" i="1" s="1"/>
  <c r="BN251" i="1" s="1"/>
  <c r="BT251" i="1"/>
  <c r="EB251" i="1"/>
  <c r="EK239" i="1"/>
  <c r="EI239" i="1"/>
  <c r="AT238" i="1"/>
  <c r="EF238" i="1" s="1"/>
  <c r="AU238" i="1"/>
  <c r="AW238" i="1"/>
  <c r="AE249" i="1"/>
  <c r="AA249" i="1"/>
  <c r="BT222" i="1"/>
  <c r="DT222" i="1" s="1"/>
  <c r="DL222" i="1"/>
  <c r="AN222" i="1" s="1" a="1"/>
  <c r="AN222" i="1" s="1"/>
  <c r="AP222" i="1" s="1"/>
  <c r="BN222" i="1" s="1"/>
  <c r="EB222" i="1"/>
  <c r="AE229" i="1"/>
  <c r="AA229" i="1"/>
  <c r="AE247" i="1"/>
  <c r="AA247" i="1"/>
  <c r="BY216" i="1"/>
  <c r="CE216" i="1"/>
  <c r="CR216" i="1"/>
  <c r="DT232" i="1"/>
  <c r="AW228" i="1"/>
  <c r="AU228" i="1"/>
  <c r="AT228" i="1"/>
  <c r="EF228" i="1" s="1"/>
  <c r="CX211" i="1"/>
  <c r="CW211" i="1"/>
  <c r="CS211" i="1"/>
  <c r="EK221" i="1"/>
  <c r="EI221" i="1"/>
  <c r="CZ222" i="1"/>
  <c r="EM222" i="1" s="1"/>
  <c r="AO194" i="1"/>
  <c r="BG213" i="1"/>
  <c r="BL213" i="1" s="1"/>
  <c r="BF213" i="1"/>
  <c r="BE213" i="1"/>
  <c r="BG188" i="1"/>
  <c r="BL188" i="1" s="1"/>
  <c r="BF188" i="1"/>
  <c r="BE188" i="1"/>
  <c r="AA195" i="1"/>
  <c r="AE195" i="1"/>
  <c r="AE223" i="1"/>
  <c r="AA223" i="1"/>
  <c r="BG206" i="1"/>
  <c r="BL206" i="1" s="1"/>
  <c r="BF206" i="1"/>
  <c r="BE206" i="1"/>
  <c r="BY198" i="1"/>
  <c r="CE198" i="1"/>
  <c r="BT201" i="1"/>
  <c r="DT201" i="1" s="1"/>
  <c r="DL201" i="1"/>
  <c r="AN201" i="1" s="1" a="1"/>
  <c r="AN201" i="1" s="1"/>
  <c r="AP201" i="1" s="1"/>
  <c r="BN201" i="1" s="1"/>
  <c r="EB201" i="1"/>
  <c r="AT195" i="1"/>
  <c r="EF195" i="1" s="1"/>
  <c r="AW195" i="1"/>
  <c r="AU195" i="1"/>
  <c r="DT187" i="1"/>
  <c r="AA188" i="1"/>
  <c r="AE188" i="1"/>
  <c r="AE181" i="1"/>
  <c r="AA181" i="1"/>
  <c r="BG193" i="1"/>
  <c r="BL193" i="1" s="1"/>
  <c r="BF193" i="1"/>
  <c r="BE193" i="1"/>
  <c r="DT176" i="1"/>
  <c r="AU169" i="1"/>
  <c r="AT169" i="1"/>
  <c r="EF169" i="1" s="1"/>
  <c r="AW169" i="1"/>
  <c r="EA169" i="1"/>
  <c r="ED169" i="1"/>
  <c r="AP170" i="1"/>
  <c r="BN170" i="1" s="1"/>
  <c r="AU163" i="1"/>
  <c r="AT163" i="1"/>
  <c r="EF163" i="1" s="1"/>
  <c r="AW163" i="1"/>
  <c r="BY179" i="1"/>
  <c r="CE179" i="1"/>
  <c r="DL173" i="1"/>
  <c r="AN173" i="1" s="1" a="1"/>
  <c r="AN173" i="1" s="1"/>
  <c r="AP173" i="1" s="1"/>
  <c r="BN173" i="1" s="1"/>
  <c r="EB173" i="1"/>
  <c r="BT173" i="1"/>
  <c r="CR140" i="1"/>
  <c r="DO140" i="1" s="1" a="1"/>
  <c r="DO140" i="1" s="1"/>
  <c r="DY140" i="1" s="1"/>
  <c r="CE140" i="1"/>
  <c r="BY140" i="1"/>
  <c r="BF171" i="1"/>
  <c r="BE171" i="1"/>
  <c r="BG171" i="1"/>
  <c r="BL171" i="1" s="1"/>
  <c r="BY150" i="1"/>
  <c r="CR150" i="1"/>
  <c r="AW156" i="1"/>
  <c r="AU156" i="1"/>
  <c r="AT156" i="1"/>
  <c r="EF156" i="1" s="1"/>
  <c r="AW140" i="1"/>
  <c r="AT140" i="1"/>
  <c r="EF140" i="1" s="1"/>
  <c r="AU140" i="1"/>
  <c r="AW150" i="1"/>
  <c r="AU150" i="1"/>
  <c r="AT150" i="1"/>
  <c r="EF150" i="1" s="1"/>
  <c r="CC133" i="1"/>
  <c r="AO159" i="1"/>
  <c r="BT119" i="1"/>
  <c r="DT119" i="1" s="1"/>
  <c r="DL119" i="1"/>
  <c r="AN119" i="1" s="1" a="1"/>
  <c r="AN119" i="1" s="1"/>
  <c r="AP119" i="1" s="1"/>
  <c r="BN119" i="1" s="1"/>
  <c r="EB119" i="1"/>
  <c r="AW117" i="1"/>
  <c r="AU117" i="1"/>
  <c r="AT117" i="1"/>
  <c r="EF117" i="1" s="1"/>
  <c r="AE109" i="1"/>
  <c r="AA109" i="1"/>
  <c r="EE137" i="1"/>
  <c r="CC137" i="1"/>
  <c r="EF130" i="1"/>
  <c r="EK104" i="1"/>
  <c r="EI104" i="1"/>
  <c r="AO100" i="1"/>
  <c r="BG122" i="1"/>
  <c r="BL122" i="1" s="1"/>
  <c r="BF122" i="1"/>
  <c r="BE122" i="1"/>
  <c r="DL115" i="1"/>
  <c r="AN115" i="1" s="1" a="1"/>
  <c r="AN115" i="1" s="1"/>
  <c r="EB115" i="1"/>
  <c r="BT115" i="1"/>
  <c r="DT115" i="1" s="1"/>
  <c r="EK112" i="1"/>
  <c r="EI112" i="1"/>
  <c r="AE122" i="1"/>
  <c r="AA122" i="1"/>
  <c r="AA110" i="1"/>
  <c r="AE110" i="1"/>
  <c r="EI134" i="1"/>
  <c r="EK134" i="1"/>
  <c r="BY144" i="1"/>
  <c r="CR144" i="1" s="1"/>
  <c r="EK138" i="1"/>
  <c r="EI138" i="1"/>
  <c r="DL124" i="1"/>
  <c r="AN124" i="1" s="1" a="1"/>
  <c r="AN124" i="1" s="1"/>
  <c r="AP124" i="1" s="1"/>
  <c r="BN124" i="1" s="1"/>
  <c r="EB124" i="1"/>
  <c r="BT124" i="1"/>
  <c r="DT124" i="1" s="1"/>
  <c r="AT108" i="1"/>
  <c r="EF108" i="1" s="1"/>
  <c r="AW108" i="1"/>
  <c r="AU108" i="1"/>
  <c r="AT132" i="1"/>
  <c r="EF132" i="1" s="1"/>
  <c r="AU132" i="1"/>
  <c r="AW132" i="1"/>
  <c r="BY92" i="1"/>
  <c r="CR92" i="1"/>
  <c r="ED81" i="1"/>
  <c r="EA81" i="1"/>
  <c r="AA76" i="1"/>
  <c r="AE76" i="1"/>
  <c r="EK94" i="1"/>
  <c r="EI94" i="1"/>
  <c r="EK73" i="1"/>
  <c r="EI73" i="1"/>
  <c r="BY84" i="1"/>
  <c r="CE84" i="1"/>
  <c r="CR84" i="1"/>
  <c r="AU79" i="1"/>
  <c r="AW79" i="1"/>
  <c r="AT79" i="1"/>
  <c r="EF79" i="1" s="1"/>
  <c r="AO88" i="1"/>
  <c r="AW70" i="1"/>
  <c r="AU70" i="1"/>
  <c r="AT70" i="1"/>
  <c r="EF70" i="1" s="1"/>
  <c r="CE86" i="1"/>
  <c r="BY86" i="1"/>
  <c r="CR86" i="1"/>
  <c r="AE66" i="1"/>
  <c r="AA66" i="1"/>
  <c r="EK91" i="1"/>
  <c r="EI91" i="1"/>
  <c r="EF62" i="1"/>
  <c r="AO68" i="1"/>
  <c r="CR53" i="1"/>
  <c r="CE53" i="1"/>
  <c r="BY53" i="1"/>
  <c r="BY69" i="1"/>
  <c r="CR69" i="1" s="1"/>
  <c r="EK62" i="1"/>
  <c r="EI62" i="1"/>
  <c r="DL71" i="1"/>
  <c r="AN71" i="1" s="1" a="1"/>
  <c r="AN71" i="1" s="1"/>
  <c r="BT71" i="1"/>
  <c r="EB71" i="1"/>
  <c r="AW52" i="1"/>
  <c r="AU52" i="1"/>
  <c r="AT52" i="1"/>
  <c r="EF52" i="1" s="1"/>
  <c r="DT30" i="1"/>
  <c r="AW66" i="1"/>
  <c r="AU66" i="1"/>
  <c r="AT66" i="1"/>
  <c r="EF66" i="1" s="1"/>
  <c r="EF56" i="1"/>
  <c r="BG48" i="1"/>
  <c r="BL48" i="1" s="1"/>
  <c r="BF48" i="1"/>
  <c r="BE48" i="1"/>
  <c r="BG36" i="1"/>
  <c r="BL36" i="1" s="1"/>
  <c r="BF36" i="1"/>
  <c r="BE36" i="1"/>
  <c r="AO18" i="1"/>
  <c r="AO47" i="1"/>
  <c r="BG46" i="1"/>
  <c r="BL46" i="1" s="1"/>
  <c r="BF46" i="1"/>
  <c r="BE46" i="1"/>
  <c r="AT23" i="1"/>
  <c r="EF23" i="1" s="1"/>
  <c r="AW23" i="1"/>
  <c r="AU23" i="1"/>
  <c r="EA27" i="1"/>
  <c r="ED27" i="1"/>
  <c r="BY14" i="1"/>
  <c r="BE12" i="1"/>
  <c r="BG12" i="1"/>
  <c r="BL12" i="1" s="1"/>
  <c r="BF12" i="1"/>
  <c r="B6" i="3"/>
  <c r="CZ111" i="1" l="1"/>
  <c r="CZ360" i="1"/>
  <c r="EM360" i="1" s="1"/>
  <c r="CZ326" i="1"/>
  <c r="EM326" i="1" s="1"/>
  <c r="CZ136" i="1"/>
  <c r="CZ199" i="1"/>
  <c r="CZ358" i="1"/>
  <c r="EM220" i="1"/>
  <c r="CZ162" i="1"/>
  <c r="EM162" i="1" s="1"/>
  <c r="CZ366" i="1"/>
  <c r="EM366" i="1" s="1"/>
  <c r="CZ253" i="1"/>
  <c r="EM253" i="1" s="1"/>
  <c r="CZ338" i="1"/>
  <c r="CZ272" i="1"/>
  <c r="EM272" i="1" s="1"/>
  <c r="CZ342" i="1"/>
  <c r="CZ241" i="1"/>
  <c r="EM241" i="1" s="1"/>
  <c r="CZ315" i="1"/>
  <c r="EM315" i="1" s="1"/>
  <c r="CZ334" i="1"/>
  <c r="EM334" i="1" s="1"/>
  <c r="CZ57" i="1"/>
  <c r="EM57" i="1" s="1"/>
  <c r="CZ406" i="1"/>
  <c r="CZ349" i="1"/>
  <c r="EM349" i="1" s="1"/>
  <c r="CZ90" i="1"/>
  <c r="CZ103" i="1"/>
  <c r="CZ308" i="1"/>
  <c r="EM308" i="1" s="1"/>
  <c r="CZ83" i="1"/>
  <c r="EM83" i="1" s="1"/>
  <c r="CZ61" i="1"/>
  <c r="EM61" i="1" s="1"/>
  <c r="CZ170" i="1"/>
  <c r="CZ255" i="1"/>
  <c r="EM255" i="1" s="1"/>
  <c r="CZ174" i="1"/>
  <c r="CZ67" i="1"/>
  <c r="CZ211" i="1"/>
  <c r="EM211" i="1" s="1"/>
  <c r="CZ119" i="1"/>
  <c r="EM119" i="1" s="1"/>
  <c r="CZ283" i="1"/>
  <c r="EM283" i="1" s="1"/>
  <c r="CZ378" i="1"/>
  <c r="EM378" i="1" s="1"/>
  <c r="CZ169" i="1"/>
  <c r="EM169" i="1" s="1"/>
  <c r="CZ185" i="1"/>
  <c r="EM185" i="1" s="1"/>
  <c r="CX207" i="1"/>
  <c r="CS207" i="1"/>
  <c r="CW207" i="1"/>
  <c r="DO207" i="1" a="1"/>
  <c r="DO207" i="1" s="1"/>
  <c r="DY207" i="1" s="1"/>
  <c r="CX173" i="1"/>
  <c r="CS173" i="1"/>
  <c r="CW173" i="1"/>
  <c r="DO173" i="1" a="1"/>
  <c r="DO173" i="1" s="1"/>
  <c r="DY173" i="1" s="1"/>
  <c r="CX259" i="1"/>
  <c r="CW259" i="1"/>
  <c r="CS259" i="1"/>
  <c r="DO259" i="1" a="1"/>
  <c r="DO259" i="1" s="1"/>
  <c r="DY259" i="1" s="1"/>
  <c r="CX43" i="1"/>
  <c r="CW43" i="1"/>
  <c r="CS43" i="1"/>
  <c r="DO43" i="1" a="1"/>
  <c r="DO43" i="1" s="1"/>
  <c r="DY43" i="1" s="1"/>
  <c r="CS224" i="1"/>
  <c r="CX224" i="1"/>
  <c r="CW224" i="1"/>
  <c r="DO224" i="1" a="1"/>
  <c r="DO224" i="1" s="1"/>
  <c r="DY224" i="1" s="1"/>
  <c r="CX12" i="1"/>
  <c r="CW12" i="1"/>
  <c r="CS12" i="1"/>
  <c r="DO12" i="1" a="1"/>
  <c r="DO12" i="1" s="1"/>
  <c r="DY12" i="1" s="1"/>
  <c r="CX38" i="1"/>
  <c r="CW38" i="1"/>
  <c r="CS38" i="1"/>
  <c r="DO38" i="1" a="1"/>
  <c r="DO38" i="1" s="1"/>
  <c r="DY38" i="1" s="1"/>
  <c r="CX300" i="1"/>
  <c r="CW300" i="1"/>
  <c r="CS300" i="1"/>
  <c r="DO300" i="1" a="1"/>
  <c r="DO300" i="1" s="1"/>
  <c r="DY300" i="1" s="1"/>
  <c r="CX20" i="1"/>
  <c r="CW20" i="1"/>
  <c r="CS20" i="1"/>
  <c r="DO20" i="1" a="1"/>
  <c r="DO20" i="1" s="1"/>
  <c r="DY20" i="1" s="1"/>
  <c r="CX44" i="1"/>
  <c r="CW44" i="1"/>
  <c r="CS44" i="1"/>
  <c r="DO44" i="1" a="1"/>
  <c r="DO44" i="1" s="1"/>
  <c r="DY44" i="1" s="1"/>
  <c r="CX36" i="1"/>
  <c r="CW36" i="1"/>
  <c r="CS36" i="1"/>
  <c r="DO36" i="1" a="1"/>
  <c r="DO36" i="1" s="1"/>
  <c r="DY36" i="1" s="1"/>
  <c r="CS258" i="1"/>
  <c r="CX258" i="1"/>
  <c r="CW258" i="1"/>
  <c r="DO258" i="1" a="1"/>
  <c r="DO258" i="1" s="1"/>
  <c r="DY258" i="1" s="1"/>
  <c r="CX65" i="1"/>
  <c r="CW65" i="1"/>
  <c r="CS65" i="1"/>
  <c r="DO65" i="1" a="1"/>
  <c r="DO65" i="1" s="1"/>
  <c r="DY65" i="1" s="1"/>
  <c r="CX294" i="1"/>
  <c r="CW294" i="1"/>
  <c r="CS294" i="1"/>
  <c r="DO294" i="1" a="1"/>
  <c r="DO294" i="1" s="1"/>
  <c r="DY294" i="1" s="1"/>
  <c r="CX254" i="1"/>
  <c r="CW254" i="1"/>
  <c r="CS254" i="1"/>
  <c r="DO254" i="1" a="1"/>
  <c r="DO254" i="1" s="1"/>
  <c r="DY254" i="1" s="1"/>
  <c r="CX367" i="1"/>
  <c r="CW367" i="1"/>
  <c r="CS367" i="1"/>
  <c r="DO367" i="1" a="1"/>
  <c r="DO367" i="1" s="1"/>
  <c r="DY367" i="1" s="1"/>
  <c r="CX15" i="1"/>
  <c r="CS15" i="1"/>
  <c r="CW15" i="1"/>
  <c r="DO15" i="1" a="1"/>
  <c r="DO15" i="1" s="1"/>
  <c r="DY15" i="1" s="1"/>
  <c r="CX313" i="1"/>
  <c r="CW313" i="1"/>
  <c r="CS313" i="1"/>
  <c r="DO313" i="1" a="1"/>
  <c r="DO313" i="1" s="1"/>
  <c r="DY313" i="1" s="1"/>
  <c r="CX394" i="1"/>
  <c r="CS394" i="1"/>
  <c r="CW394" i="1"/>
  <c r="DO394" i="1" a="1"/>
  <c r="DO394" i="1" s="1"/>
  <c r="DY394" i="1" s="1"/>
  <c r="CS276" i="1"/>
  <c r="CX276" i="1"/>
  <c r="CW276" i="1"/>
  <c r="DO276" i="1" a="1"/>
  <c r="DO276" i="1" s="1"/>
  <c r="DY276" i="1" s="1"/>
  <c r="CS387" i="1"/>
  <c r="CX387" i="1"/>
  <c r="CW387" i="1"/>
  <c r="DO387" i="1" a="1"/>
  <c r="DO387" i="1" s="1"/>
  <c r="DY387" i="1" s="1"/>
  <c r="CX335" i="1"/>
  <c r="CW335" i="1"/>
  <c r="CS335" i="1"/>
  <c r="DO335" i="1" a="1"/>
  <c r="DO335" i="1" s="1"/>
  <c r="DY335" i="1" s="1"/>
  <c r="CX362" i="1"/>
  <c r="CW362" i="1"/>
  <c r="CS362" i="1"/>
  <c r="DO362" i="1" a="1"/>
  <c r="DO362" i="1" s="1"/>
  <c r="DY362" i="1" s="1"/>
  <c r="CX37" i="1"/>
  <c r="CW37" i="1"/>
  <c r="CS37" i="1"/>
  <c r="DO37" i="1" a="1"/>
  <c r="DO37" i="1" s="1"/>
  <c r="DY37" i="1" s="1"/>
  <c r="CX187" i="1"/>
  <c r="CW187" i="1"/>
  <c r="CS187" i="1"/>
  <c r="DO187" i="1" a="1"/>
  <c r="DO187" i="1" s="1"/>
  <c r="DY187" i="1" s="1"/>
  <c r="CX286" i="1"/>
  <c r="CW286" i="1"/>
  <c r="CS286" i="1"/>
  <c r="DO286" i="1" a="1"/>
  <c r="DO286" i="1" s="1"/>
  <c r="DY286" i="1" s="1"/>
  <c r="CX34" i="1"/>
  <c r="CW34" i="1"/>
  <c r="CS34" i="1"/>
  <c r="DO34" i="1" a="1"/>
  <c r="DO34" i="1" s="1"/>
  <c r="DY34" i="1" s="1"/>
  <c r="CW301" i="1"/>
  <c r="CS301" i="1"/>
  <c r="CX301" i="1"/>
  <c r="DO301" i="1" a="1"/>
  <c r="DO301" i="1" s="1"/>
  <c r="DY301" i="1" s="1"/>
  <c r="CW55" i="1"/>
  <c r="CS55" i="1"/>
  <c r="CX55" i="1"/>
  <c r="DO55" i="1" a="1"/>
  <c r="DO55" i="1" s="1"/>
  <c r="DY55" i="1" s="1"/>
  <c r="CX144" i="1"/>
  <c r="CW144" i="1"/>
  <c r="CS144" i="1"/>
  <c r="DO144" i="1" a="1"/>
  <c r="DO144" i="1" s="1"/>
  <c r="DY144" i="1" s="1"/>
  <c r="CX49" i="1"/>
  <c r="CW49" i="1"/>
  <c r="CS49" i="1"/>
  <c r="DO49" i="1" a="1"/>
  <c r="DO49" i="1" s="1"/>
  <c r="DY49" i="1" s="1"/>
  <c r="CW393" i="1"/>
  <c r="CX393" i="1"/>
  <c r="CS393" i="1"/>
  <c r="DO393" i="1" a="1"/>
  <c r="DO393" i="1" s="1"/>
  <c r="DY393" i="1" s="1"/>
  <c r="CX194" i="1"/>
  <c r="CW194" i="1"/>
  <c r="CS194" i="1"/>
  <c r="DO194" i="1" a="1"/>
  <c r="DO194" i="1" s="1"/>
  <c r="DY194" i="1" s="1"/>
  <c r="CX76" i="1"/>
  <c r="CS76" i="1"/>
  <c r="CW76" i="1"/>
  <c r="DO76" i="1" a="1"/>
  <c r="DO76" i="1" s="1"/>
  <c r="DY76" i="1" s="1"/>
  <c r="CW359" i="1"/>
  <c r="CS359" i="1"/>
  <c r="CX359" i="1"/>
  <c r="DO359" i="1" a="1"/>
  <c r="DO359" i="1" s="1"/>
  <c r="DY359" i="1" s="1"/>
  <c r="CW228" i="1"/>
  <c r="CS228" i="1"/>
  <c r="CX228" i="1"/>
  <c r="DO228" i="1" a="1"/>
  <c r="DO228" i="1" s="1"/>
  <c r="DY228" i="1" s="1"/>
  <c r="CX322" i="1"/>
  <c r="CW322" i="1"/>
  <c r="CS322" i="1"/>
  <c r="DO322" i="1" a="1"/>
  <c r="DO322" i="1" s="1"/>
  <c r="DY322" i="1" s="1"/>
  <c r="CW88" i="1"/>
  <c r="CS88" i="1"/>
  <c r="CX88" i="1"/>
  <c r="DO88" i="1" a="1"/>
  <c r="DO88" i="1" s="1"/>
  <c r="DY88" i="1" s="1"/>
  <c r="CX134" i="1"/>
  <c r="CS134" i="1"/>
  <c r="CW134" i="1"/>
  <c r="DO134" i="1" a="1"/>
  <c r="DO134" i="1" s="1"/>
  <c r="DY134" i="1" s="1"/>
  <c r="CS18" i="1"/>
  <c r="CX18" i="1"/>
  <c r="CW18" i="1"/>
  <c r="DO18" i="1" a="1"/>
  <c r="DO18" i="1" s="1"/>
  <c r="DY18" i="1" s="1"/>
  <c r="CX231" i="1"/>
  <c r="CW231" i="1"/>
  <c r="CS231" i="1"/>
  <c r="DO231" i="1" a="1"/>
  <c r="DO231" i="1" s="1"/>
  <c r="DY231" i="1" s="1"/>
  <c r="CX329" i="1"/>
  <c r="CW329" i="1"/>
  <c r="CS329" i="1"/>
  <c r="DO329" i="1" a="1"/>
  <c r="DO329" i="1" s="1"/>
  <c r="DY329" i="1" s="1"/>
  <c r="CS69" i="1"/>
  <c r="CX69" i="1"/>
  <c r="CW69" i="1"/>
  <c r="DO69" i="1" a="1"/>
  <c r="DO69" i="1" s="1"/>
  <c r="DY69" i="1" s="1"/>
  <c r="CS263" i="1"/>
  <c r="CX263" i="1"/>
  <c r="CW263" i="1"/>
  <c r="DO263" i="1" a="1"/>
  <c r="DO263" i="1" s="1"/>
  <c r="DY263" i="1" s="1"/>
  <c r="CX31" i="1"/>
  <c r="CW31" i="1"/>
  <c r="CS31" i="1"/>
  <c r="DO31" i="1" a="1"/>
  <c r="DO31" i="1" s="1"/>
  <c r="DY31" i="1" s="1"/>
  <c r="CS143" i="1"/>
  <c r="CX143" i="1"/>
  <c r="CW143" i="1"/>
  <c r="DO143" i="1" a="1"/>
  <c r="DO143" i="1" s="1"/>
  <c r="DY143" i="1" s="1"/>
  <c r="CS238" i="1"/>
  <c r="CX238" i="1"/>
  <c r="CW238" i="1"/>
  <c r="DO238" i="1" a="1"/>
  <c r="DO238" i="1" s="1"/>
  <c r="DY238" i="1" s="1"/>
  <c r="CS284" i="1"/>
  <c r="CX284" i="1"/>
  <c r="CW284" i="1"/>
  <c r="DO284" i="1" a="1"/>
  <c r="DO284" i="1" s="1"/>
  <c r="DY284" i="1" s="1"/>
  <c r="CX297" i="1"/>
  <c r="CW297" i="1"/>
  <c r="CS297" i="1"/>
  <c r="DO297" i="1" a="1"/>
  <c r="DO297" i="1" s="1"/>
  <c r="DY297" i="1" s="1"/>
  <c r="AP115" i="1"/>
  <c r="BN115" i="1" s="1"/>
  <c r="AO115" i="1"/>
  <c r="EE150" i="1"/>
  <c r="CC150" i="1"/>
  <c r="ED251" i="1"/>
  <c r="EA251" i="1"/>
  <c r="CX296" i="1"/>
  <c r="CW296" i="1"/>
  <c r="CS296" i="1"/>
  <c r="DO296" i="1" a="1"/>
  <c r="DO296" i="1" s="1"/>
  <c r="DY296" i="1" s="1"/>
  <c r="CE20" i="1"/>
  <c r="EE181" i="1"/>
  <c r="CC181" i="1"/>
  <c r="CE187" i="1"/>
  <c r="ED240" i="1"/>
  <c r="EA240" i="1"/>
  <c r="DT240" i="1"/>
  <c r="EE53" i="1"/>
  <c r="CC53" i="1"/>
  <c r="EE268" i="1"/>
  <c r="CC268" i="1"/>
  <c r="ED373" i="1"/>
  <c r="EA373" i="1"/>
  <c r="DT373" i="1"/>
  <c r="ED410" i="1"/>
  <c r="EA410" i="1"/>
  <c r="ED91" i="1"/>
  <c r="EA91" i="1"/>
  <c r="AO74" i="1"/>
  <c r="ED112" i="1"/>
  <c r="EA112" i="1"/>
  <c r="CE181" i="1"/>
  <c r="AP240" i="1"/>
  <c r="BN240" i="1" s="1"/>
  <c r="AO240" i="1"/>
  <c r="CS282" i="1"/>
  <c r="CW282" i="1"/>
  <c r="CX282" i="1"/>
  <c r="EE78" i="1"/>
  <c r="CC78" i="1"/>
  <c r="EE113" i="1"/>
  <c r="CC113" i="1"/>
  <c r="EE200" i="1"/>
  <c r="CC200" i="1"/>
  <c r="EA13" i="1"/>
  <c r="ED13" i="1"/>
  <c r="EE74" i="1"/>
  <c r="CC74" i="1"/>
  <c r="EE123" i="1"/>
  <c r="CC123" i="1"/>
  <c r="CZ202" i="1"/>
  <c r="EM202" i="1" s="1"/>
  <c r="AO266" i="1"/>
  <c r="EE160" i="1"/>
  <c r="CC160" i="1"/>
  <c r="ED190" i="1"/>
  <c r="EA190" i="1"/>
  <c r="DT190" i="1"/>
  <c r="EE364" i="1"/>
  <c r="CC364" i="1"/>
  <c r="EE39" i="1"/>
  <c r="CC39" i="1"/>
  <c r="EE177" i="1"/>
  <c r="CC177" i="1"/>
  <c r="AP317" i="1"/>
  <c r="BN317" i="1" s="1"/>
  <c r="AO317" i="1"/>
  <c r="AO168" i="1"/>
  <c r="AO228" i="1"/>
  <c r="AO116" i="1"/>
  <c r="EE303" i="1"/>
  <c r="CC303" i="1"/>
  <c r="CC331" i="1"/>
  <c r="EE331" i="1"/>
  <c r="EE30" i="1"/>
  <c r="CC30" i="1"/>
  <c r="EE40" i="1"/>
  <c r="CC40" i="1"/>
  <c r="EA156" i="1"/>
  <c r="ED156" i="1"/>
  <c r="CX191" i="1"/>
  <c r="CW191" i="1"/>
  <c r="CS191" i="1"/>
  <c r="EE118" i="1"/>
  <c r="CC118" i="1"/>
  <c r="ED149" i="1"/>
  <c r="EA149" i="1"/>
  <c r="EE215" i="1"/>
  <c r="CC215" i="1"/>
  <c r="CZ267" i="1"/>
  <c r="EM267" i="1" s="1"/>
  <c r="AO42" i="1"/>
  <c r="AO197" i="1"/>
  <c r="ED360" i="1"/>
  <c r="EA360" i="1"/>
  <c r="ED26" i="1"/>
  <c r="EA26" i="1"/>
  <c r="EE151" i="1"/>
  <c r="CC151" i="1"/>
  <c r="EE306" i="1"/>
  <c r="CC306" i="1"/>
  <c r="EE60" i="1"/>
  <c r="CC60" i="1"/>
  <c r="EA43" i="1"/>
  <c r="ED43" i="1"/>
  <c r="AO117" i="1"/>
  <c r="AO122" i="1"/>
  <c r="EE176" i="1"/>
  <c r="CC176" i="1"/>
  <c r="EA264" i="1"/>
  <c r="ED264" i="1"/>
  <c r="DT264" i="1"/>
  <c r="AO143" i="1"/>
  <c r="ED200" i="1"/>
  <c r="EA200" i="1"/>
  <c r="AO405" i="1"/>
  <c r="CX150" i="1"/>
  <c r="CW150" i="1"/>
  <c r="CS150" i="1"/>
  <c r="EE144" i="1"/>
  <c r="CC144" i="1"/>
  <c r="EA119" i="1"/>
  <c r="ED119" i="1"/>
  <c r="EE20" i="1"/>
  <c r="CC20" i="1"/>
  <c r="CX181" i="1"/>
  <c r="CW181" i="1"/>
  <c r="CS181" i="1"/>
  <c r="EA224" i="1"/>
  <c r="ED224" i="1"/>
  <c r="DT224" i="1"/>
  <c r="CX245" i="1"/>
  <c r="CS245" i="1"/>
  <c r="CW245" i="1"/>
  <c r="DO245" i="1" a="1"/>
  <c r="DO245" i="1" s="1"/>
  <c r="DY245" i="1" s="1"/>
  <c r="CS348" i="1"/>
  <c r="CX348" i="1"/>
  <c r="CW348" i="1"/>
  <c r="EE15" i="1"/>
  <c r="CC15" i="1"/>
  <c r="EE44" i="1"/>
  <c r="CC44" i="1"/>
  <c r="ED49" i="1"/>
  <c r="EA49" i="1"/>
  <c r="DT49" i="1"/>
  <c r="EE88" i="1"/>
  <c r="CC88" i="1"/>
  <c r="EE286" i="1"/>
  <c r="CC286" i="1"/>
  <c r="EE344" i="1"/>
  <c r="CC344" i="1"/>
  <c r="EA133" i="1"/>
  <c r="ED133" i="1"/>
  <c r="EE225" i="1"/>
  <c r="CC225" i="1"/>
  <c r="EE194" i="1"/>
  <c r="CC194" i="1"/>
  <c r="EE229" i="1"/>
  <c r="CC229" i="1"/>
  <c r="ED206" i="1"/>
  <c r="EA206" i="1"/>
  <c r="DT206" i="1"/>
  <c r="EE42" i="1"/>
  <c r="CC42" i="1"/>
  <c r="EE43" i="1"/>
  <c r="CC43" i="1"/>
  <c r="CX126" i="1"/>
  <c r="CW126" i="1"/>
  <c r="CS126" i="1"/>
  <c r="CW287" i="1"/>
  <c r="CS287" i="1"/>
  <c r="CX287" i="1"/>
  <c r="CW364" i="1"/>
  <c r="CX364" i="1"/>
  <c r="CS364" i="1"/>
  <c r="CS177" i="1"/>
  <c r="CX177" i="1"/>
  <c r="CW177" i="1"/>
  <c r="DO177" i="1" a="1"/>
  <c r="DO177" i="1" s="1"/>
  <c r="DY177" i="1" s="1"/>
  <c r="AP267" i="1"/>
  <c r="BN267" i="1" s="1"/>
  <c r="AO267" i="1"/>
  <c r="EA317" i="1"/>
  <c r="ED317" i="1"/>
  <c r="EE321" i="1"/>
  <c r="CC321" i="1"/>
  <c r="ED59" i="1"/>
  <c r="EA59" i="1"/>
  <c r="CX347" i="1"/>
  <c r="CW347" i="1"/>
  <c r="CS347" i="1"/>
  <c r="EE18" i="1"/>
  <c r="CC18" i="1"/>
  <c r="AO153" i="1"/>
  <c r="AP175" i="1"/>
  <c r="BN175" i="1" s="1"/>
  <c r="AO175" i="1"/>
  <c r="EE311" i="1"/>
  <c r="CC311" i="1"/>
  <c r="CX331" i="1"/>
  <c r="CS331" i="1"/>
  <c r="CW331" i="1"/>
  <c r="DO331" i="1" a="1"/>
  <c r="DO331" i="1" s="1"/>
  <c r="DY331" i="1" s="1"/>
  <c r="CX356" i="1"/>
  <c r="CW356" i="1"/>
  <c r="CS356" i="1"/>
  <c r="CX30" i="1"/>
  <c r="CW30" i="1"/>
  <c r="CS30" i="1"/>
  <c r="CX110" i="1"/>
  <c r="CS110" i="1"/>
  <c r="CW110" i="1"/>
  <c r="DO110" i="1" a="1"/>
  <c r="DO110" i="1" s="1"/>
  <c r="DY110" i="1" s="1"/>
  <c r="ED300" i="1"/>
  <c r="EA300" i="1"/>
  <c r="EE291" i="1"/>
  <c r="CC291" i="1"/>
  <c r="EE317" i="1"/>
  <c r="CC317" i="1"/>
  <c r="AP342" i="1"/>
  <c r="BN342" i="1" s="1"/>
  <c r="AO342" i="1"/>
  <c r="CX215" i="1"/>
  <c r="CW215" i="1"/>
  <c r="CS215" i="1"/>
  <c r="CW336" i="1"/>
  <c r="CX336" i="1"/>
  <c r="CS336" i="1"/>
  <c r="AP383" i="1"/>
  <c r="BN383" i="1" s="1"/>
  <c r="AO383" i="1"/>
  <c r="EA67" i="1"/>
  <c r="ED67" i="1"/>
  <c r="ED234" i="1"/>
  <c r="EA234" i="1"/>
  <c r="EE242" i="1"/>
  <c r="CC242" i="1"/>
  <c r="EE294" i="1"/>
  <c r="CC294" i="1"/>
  <c r="AO357" i="1"/>
  <c r="EE341" i="1"/>
  <c r="CC341" i="1"/>
  <c r="AO156" i="1"/>
  <c r="ED155" i="1"/>
  <c r="EA155" i="1"/>
  <c r="DT155" i="1"/>
  <c r="ED226" i="1"/>
  <c r="EA226" i="1"/>
  <c r="DT226" i="1"/>
  <c r="ED401" i="1"/>
  <c r="EA401" i="1"/>
  <c r="CX116" i="1"/>
  <c r="CW116" i="1"/>
  <c r="CS116" i="1"/>
  <c r="ED216" i="1"/>
  <c r="EA216" i="1"/>
  <c r="DT216" i="1"/>
  <c r="EE320" i="1"/>
  <c r="CC320" i="1"/>
  <c r="CX107" i="1"/>
  <c r="CW107" i="1"/>
  <c r="CS107" i="1"/>
  <c r="ED283" i="1"/>
  <c r="EA283" i="1"/>
  <c r="DT283" i="1"/>
  <c r="EA301" i="1"/>
  <c r="ED301" i="1"/>
  <c r="DT13" i="1"/>
  <c r="ED316" i="1"/>
  <c r="EA316" i="1"/>
  <c r="DT316" i="1"/>
  <c r="EE393" i="1"/>
  <c r="CC393" i="1"/>
  <c r="EE69" i="1"/>
  <c r="CC69" i="1"/>
  <c r="CX268" i="1"/>
  <c r="CW268" i="1"/>
  <c r="CS268" i="1"/>
  <c r="ED329" i="1"/>
  <c r="EA329" i="1"/>
  <c r="CS53" i="1"/>
  <c r="CW53" i="1"/>
  <c r="CX53" i="1"/>
  <c r="CE144" i="1"/>
  <c r="EE87" i="1"/>
  <c r="CC87" i="1"/>
  <c r="CR205" i="1"/>
  <c r="CS193" i="1"/>
  <c r="CX193" i="1"/>
  <c r="CW193" i="1"/>
  <c r="CX234" i="1"/>
  <c r="CW234" i="1"/>
  <c r="CS234" i="1"/>
  <c r="EE245" i="1"/>
  <c r="CC245" i="1"/>
  <c r="EE348" i="1"/>
  <c r="CC348" i="1"/>
  <c r="EE381" i="1"/>
  <c r="CC381" i="1"/>
  <c r="CW396" i="1"/>
  <c r="CX396" i="1"/>
  <c r="CS396" i="1"/>
  <c r="CE88" i="1"/>
  <c r="CE286" i="1"/>
  <c r="CX386" i="1"/>
  <c r="CW386" i="1"/>
  <c r="CS386" i="1"/>
  <c r="CR344" i="1"/>
  <c r="AO17" i="1"/>
  <c r="ED66" i="1"/>
  <c r="EA66" i="1"/>
  <c r="DT66" i="1"/>
  <c r="CX123" i="1"/>
  <c r="CW123" i="1"/>
  <c r="CS123" i="1"/>
  <c r="DO123" i="1" a="1"/>
  <c r="DO123" i="1" s="1"/>
  <c r="DY123" i="1" s="1"/>
  <c r="EE201" i="1"/>
  <c r="CC201" i="1"/>
  <c r="CE225" i="1"/>
  <c r="EA127" i="1"/>
  <c r="ED127" i="1"/>
  <c r="DT127" i="1"/>
  <c r="CE194" i="1"/>
  <c r="CE229" i="1"/>
  <c r="EA380" i="1"/>
  <c r="ED380" i="1"/>
  <c r="CE42" i="1"/>
  <c r="CE43" i="1"/>
  <c r="ED120" i="1"/>
  <c r="EA120" i="1"/>
  <c r="EE126" i="1"/>
  <c r="CC126" i="1"/>
  <c r="CX197" i="1"/>
  <c r="CW197" i="1"/>
  <c r="CS197" i="1"/>
  <c r="DO197" i="1" a="1"/>
  <c r="DO197" i="1" s="1"/>
  <c r="DY197" i="1" s="1"/>
  <c r="DO234" i="1" a="1"/>
  <c r="DO234" i="1" s="1"/>
  <c r="DY234" i="1" s="1"/>
  <c r="EE287" i="1"/>
  <c r="CC287" i="1"/>
  <c r="CX39" i="1"/>
  <c r="CW39" i="1"/>
  <c r="CS39" i="1"/>
  <c r="EA80" i="1"/>
  <c r="ED80" i="1"/>
  <c r="EE131" i="1"/>
  <c r="CC131" i="1"/>
  <c r="ED153" i="1"/>
  <c r="EA153" i="1"/>
  <c r="DT153" i="1"/>
  <c r="CR321" i="1"/>
  <c r="ED31" i="1"/>
  <c r="EA31" i="1"/>
  <c r="CW310" i="1"/>
  <c r="CS310" i="1"/>
  <c r="CX310" i="1"/>
  <c r="EE347" i="1"/>
  <c r="CC347" i="1"/>
  <c r="CX46" i="1"/>
  <c r="CW46" i="1"/>
  <c r="CS46" i="1"/>
  <c r="AP50" i="1"/>
  <c r="BN50" i="1" s="1"/>
  <c r="AO50" i="1"/>
  <c r="EA85" i="1"/>
  <c r="ED85" i="1"/>
  <c r="CS217" i="1"/>
  <c r="CX217" i="1"/>
  <c r="CW217" i="1"/>
  <c r="AO231" i="1"/>
  <c r="CX303" i="1"/>
  <c r="CW303" i="1"/>
  <c r="CS303" i="1"/>
  <c r="CR311" i="1"/>
  <c r="EE356" i="1"/>
  <c r="CC356" i="1"/>
  <c r="ED63" i="1"/>
  <c r="EA63" i="1"/>
  <c r="EE130" i="1"/>
  <c r="CC130" i="1"/>
  <c r="EE110" i="1"/>
  <c r="CC110" i="1"/>
  <c r="CR291" i="1"/>
  <c r="CR317" i="1"/>
  <c r="ED308" i="1"/>
  <c r="EA308" i="1"/>
  <c r="DT308" i="1"/>
  <c r="ED342" i="1"/>
  <c r="EA342" i="1"/>
  <c r="DT342" i="1"/>
  <c r="EE380" i="1"/>
  <c r="CC380" i="1"/>
  <c r="AO14" i="1"/>
  <c r="ED45" i="1"/>
  <c r="EA45" i="1"/>
  <c r="EA37" i="1"/>
  <c r="ED37" i="1"/>
  <c r="CS285" i="1"/>
  <c r="CX285" i="1"/>
  <c r="CW285" i="1"/>
  <c r="EA298" i="1"/>
  <c r="ED298" i="1"/>
  <c r="EE336" i="1"/>
  <c r="CC336" i="1"/>
  <c r="ED383" i="1"/>
  <c r="EA383" i="1"/>
  <c r="ED30" i="1"/>
  <c r="EA30" i="1"/>
  <c r="CX47" i="1"/>
  <c r="CW47" i="1"/>
  <c r="CS47" i="1"/>
  <c r="CR242" i="1"/>
  <c r="CE294" i="1"/>
  <c r="ED23" i="1"/>
  <c r="EA23" i="1"/>
  <c r="DT23" i="1"/>
  <c r="CX52" i="1"/>
  <c r="CW52" i="1"/>
  <c r="CS52" i="1"/>
  <c r="EE106" i="1"/>
  <c r="CC106" i="1"/>
  <c r="EE221" i="1"/>
  <c r="CC221" i="1"/>
  <c r="CS306" i="1"/>
  <c r="CW306" i="1"/>
  <c r="CX306" i="1"/>
  <c r="AO352" i="1"/>
  <c r="AO31" i="1"/>
  <c r="ED47" i="1"/>
  <c r="EA47" i="1"/>
  <c r="EE116" i="1"/>
  <c r="CC116" i="1"/>
  <c r="EA198" i="1"/>
  <c r="ED198" i="1"/>
  <c r="EA211" i="1"/>
  <c r="ED211" i="1"/>
  <c r="AP216" i="1"/>
  <c r="BN216" i="1" s="1"/>
  <c r="AO216" i="1"/>
  <c r="CR320" i="1"/>
  <c r="CX109" i="1"/>
  <c r="CW109" i="1"/>
  <c r="CS109" i="1"/>
  <c r="CW133" i="1"/>
  <c r="CS133" i="1"/>
  <c r="CX133" i="1"/>
  <c r="EE48" i="1"/>
  <c r="CC48" i="1"/>
  <c r="ED134" i="1"/>
  <c r="EA134" i="1"/>
  <c r="DT134" i="1"/>
  <c r="AO146" i="1"/>
  <c r="ED184" i="1"/>
  <c r="EA184" i="1"/>
  <c r="DT184" i="1"/>
  <c r="AP200" i="1"/>
  <c r="BN200" i="1" s="1"/>
  <c r="AO200" i="1"/>
  <c r="EA303" i="1"/>
  <c r="ED303" i="1"/>
  <c r="DT303" i="1"/>
  <c r="CX408" i="1"/>
  <c r="CW408" i="1"/>
  <c r="CS408" i="1"/>
  <c r="CE393" i="1"/>
  <c r="EE14" i="1"/>
  <c r="CC14" i="1"/>
  <c r="CX87" i="1"/>
  <c r="CW87" i="1"/>
  <c r="CS87" i="1"/>
  <c r="CX92" i="1"/>
  <c r="CW92" i="1"/>
  <c r="CS92" i="1"/>
  <c r="DO92" i="1" a="1"/>
  <c r="DO92" i="1" s="1"/>
  <c r="DY92" i="1" s="1"/>
  <c r="EE92" i="1"/>
  <c r="CC92" i="1"/>
  <c r="EE17" i="1"/>
  <c r="CC17" i="1"/>
  <c r="EE193" i="1"/>
  <c r="CC193" i="1"/>
  <c r="CC234" i="1"/>
  <c r="EE234" i="1"/>
  <c r="CR381" i="1"/>
  <c r="EE396" i="1"/>
  <c r="CC396" i="1"/>
  <c r="EA16" i="1"/>
  <c r="ED16" i="1"/>
  <c r="EE98" i="1"/>
  <c r="CC98" i="1"/>
  <c r="EE105" i="1"/>
  <c r="CC105" i="1"/>
  <c r="EE230" i="1"/>
  <c r="CC230" i="1"/>
  <c r="ED271" i="1"/>
  <c r="EA271" i="1"/>
  <c r="DT271" i="1"/>
  <c r="EE386" i="1"/>
  <c r="CC386" i="1"/>
  <c r="CE344" i="1"/>
  <c r="EA101" i="1"/>
  <c r="ED101" i="1"/>
  <c r="CR201" i="1"/>
  <c r="CR225" i="1"/>
  <c r="ED135" i="1"/>
  <c r="EA135" i="1"/>
  <c r="EA166" i="1"/>
  <c r="ED166" i="1"/>
  <c r="DT166" i="1"/>
  <c r="CR229" i="1"/>
  <c r="EE22" i="1"/>
  <c r="CC22" i="1"/>
  <c r="CR42" i="1"/>
  <c r="CS102" i="1"/>
  <c r="CX102" i="1"/>
  <c r="CW102" i="1"/>
  <c r="DO102" i="1" a="1"/>
  <c r="DO102" i="1" s="1"/>
  <c r="DY102" i="1" s="1"/>
  <c r="EE197" i="1"/>
  <c r="CC197" i="1"/>
  <c r="EE213" i="1"/>
  <c r="CC213" i="1"/>
  <c r="CE12" i="1"/>
  <c r="EE35" i="1"/>
  <c r="CC35" i="1"/>
  <c r="CE34" i="1"/>
  <c r="CR131" i="1"/>
  <c r="AP164" i="1"/>
  <c r="BN164" i="1" s="1"/>
  <c r="AO164" i="1"/>
  <c r="CE207" i="1"/>
  <c r="CE321" i="1"/>
  <c r="ED205" i="1"/>
  <c r="EA205" i="1"/>
  <c r="AO287" i="1"/>
  <c r="EE310" i="1"/>
  <c r="CC310" i="1"/>
  <c r="CE347" i="1"/>
  <c r="EE46" i="1"/>
  <c r="CC46" i="1"/>
  <c r="EA50" i="1"/>
  <c r="ED50" i="1"/>
  <c r="CX145" i="1"/>
  <c r="CW145" i="1"/>
  <c r="CS145" i="1"/>
  <c r="DO145" i="1" a="1"/>
  <c r="DO145" i="1" s="1"/>
  <c r="DY145" i="1" s="1"/>
  <c r="EA175" i="1"/>
  <c r="ED175" i="1"/>
  <c r="AO410" i="1"/>
  <c r="CE130" i="1"/>
  <c r="CE291" i="1"/>
  <c r="CX337" i="1"/>
  <c r="CW337" i="1"/>
  <c r="CS337" i="1"/>
  <c r="DO337" i="1" a="1"/>
  <c r="DO337" i="1" s="1"/>
  <c r="DY337" i="1" s="1"/>
  <c r="CE380" i="1"/>
  <c r="EE19" i="1"/>
  <c r="CC19" i="1"/>
  <c r="ED28" i="1"/>
  <c r="EA28" i="1"/>
  <c r="DT28" i="1"/>
  <c r="EE120" i="1"/>
  <c r="CC120" i="1"/>
  <c r="CX275" i="1"/>
  <c r="CW275" i="1"/>
  <c r="CS275" i="1"/>
  <c r="DO275" i="1" a="1"/>
  <c r="DO275" i="1" s="1"/>
  <c r="DY275" i="1" s="1"/>
  <c r="EE285" i="1"/>
  <c r="CC285" i="1"/>
  <c r="CE336" i="1"/>
  <c r="EE47" i="1"/>
  <c r="CC47" i="1"/>
  <c r="EE139" i="1"/>
  <c r="CC139" i="1"/>
  <c r="CE242" i="1"/>
  <c r="EE52" i="1"/>
  <c r="CC52" i="1"/>
  <c r="CR106" i="1"/>
  <c r="CZ204" i="1"/>
  <c r="EM204" i="1" s="1"/>
  <c r="CE221" i="1"/>
  <c r="AP226" i="1"/>
  <c r="BN226" i="1" s="1"/>
  <c r="AO226" i="1"/>
  <c r="ED297" i="1"/>
  <c r="EA297" i="1"/>
  <c r="AP401" i="1"/>
  <c r="BN401" i="1" s="1"/>
  <c r="AO401" i="1"/>
  <c r="ED84" i="1"/>
  <c r="EA84" i="1"/>
  <c r="DT84" i="1"/>
  <c r="EA95" i="1"/>
  <c r="ED95" i="1"/>
  <c r="DT95" i="1"/>
  <c r="CR273" i="1"/>
  <c r="DT298" i="1"/>
  <c r="EE75" i="1"/>
  <c r="CC75" i="1"/>
  <c r="EE109" i="1"/>
  <c r="CC109" i="1"/>
  <c r="EE195" i="1"/>
  <c r="CC195" i="1"/>
  <c r="DO287" i="1" a="1"/>
  <c r="DO287" i="1" s="1"/>
  <c r="DY287" i="1" s="1"/>
  <c r="CE48" i="1"/>
  <c r="AO121" i="1"/>
  <c r="EA320" i="1"/>
  <c r="ED320" i="1"/>
  <c r="ED403" i="1"/>
  <c r="EA403" i="1"/>
  <c r="EE408" i="1"/>
  <c r="CC408" i="1"/>
  <c r="EE205" i="1"/>
  <c r="CC205" i="1"/>
  <c r="CX17" i="1"/>
  <c r="CW17" i="1"/>
  <c r="CS17" i="1"/>
  <c r="EA333" i="1"/>
  <c r="ED333" i="1"/>
  <c r="ED94" i="1"/>
  <c r="EA94" i="1"/>
  <c r="AP224" i="1"/>
  <c r="BN224" i="1" s="1"/>
  <c r="AO224" i="1"/>
  <c r="CE245" i="1"/>
  <c r="CE92" i="1"/>
  <c r="EE140" i="1"/>
  <c r="CC140" i="1"/>
  <c r="EA222" i="1"/>
  <c r="ED222" i="1"/>
  <c r="ED12" i="1"/>
  <c r="EA12" i="1"/>
  <c r="EE33" i="1"/>
  <c r="CC33" i="1"/>
  <c r="ED62" i="1"/>
  <c r="EA62" i="1"/>
  <c r="EE56" i="1"/>
  <c r="CC56" i="1"/>
  <c r="DT94" i="1"/>
  <c r="EE159" i="1"/>
  <c r="CC159" i="1"/>
  <c r="CE234" i="1"/>
  <c r="CE381" i="1"/>
  <c r="ED388" i="1"/>
  <c r="EA388" i="1"/>
  <c r="DT388" i="1"/>
  <c r="ED42" i="1"/>
  <c r="EA42" i="1"/>
  <c r="CE98" i="1"/>
  <c r="CE105" i="1"/>
  <c r="ED189" i="1"/>
  <c r="EA189" i="1"/>
  <c r="CR230" i="1"/>
  <c r="CE386" i="1"/>
  <c r="AO16" i="1"/>
  <c r="ED35" i="1"/>
  <c r="EA35" i="1"/>
  <c r="EM170" i="1"/>
  <c r="AO187" i="1"/>
  <c r="ED231" i="1"/>
  <c r="EA231" i="1"/>
  <c r="DT231" i="1"/>
  <c r="EE91" i="1"/>
  <c r="CC91" i="1"/>
  <c r="ED73" i="1"/>
  <c r="EA73" i="1"/>
  <c r="ED289" i="1"/>
  <c r="EA289" i="1"/>
  <c r="EE324" i="1"/>
  <c r="CC324" i="1"/>
  <c r="CR22" i="1"/>
  <c r="EE102" i="1"/>
  <c r="CC102" i="1"/>
  <c r="CE197" i="1"/>
  <c r="CE213" i="1"/>
  <c r="EE372" i="1"/>
  <c r="CC372" i="1"/>
  <c r="CE35" i="1"/>
  <c r="CE131" i="1"/>
  <c r="CX152" i="1"/>
  <c r="CW152" i="1"/>
  <c r="CS152" i="1"/>
  <c r="EA164" i="1"/>
  <c r="ED164" i="1"/>
  <c r="EE295" i="1"/>
  <c r="CC295" i="1"/>
  <c r="ED327" i="1"/>
  <c r="EA327" i="1"/>
  <c r="AO350" i="1"/>
  <c r="AO13" i="1"/>
  <c r="ED89" i="1"/>
  <c r="EA89" i="1"/>
  <c r="EE269" i="1"/>
  <c r="CC269" i="1"/>
  <c r="CE310" i="1"/>
  <c r="EA336" i="1"/>
  <c r="ED336" i="1"/>
  <c r="EE379" i="1"/>
  <c r="CC379" i="1"/>
  <c r="CE46" i="1"/>
  <c r="EE145" i="1"/>
  <c r="CC145" i="1"/>
  <c r="ED168" i="1"/>
  <c r="EA168" i="1"/>
  <c r="ED352" i="1"/>
  <c r="EA352" i="1"/>
  <c r="AO59" i="1"/>
  <c r="EA56" i="1"/>
  <c r="ED56" i="1"/>
  <c r="AO112" i="1"/>
  <c r="CR130" i="1"/>
  <c r="EE233" i="1"/>
  <c r="CC233" i="1"/>
  <c r="EE337" i="1"/>
  <c r="CC337" i="1"/>
  <c r="CR380" i="1"/>
  <c r="CR19" i="1"/>
  <c r="CE120" i="1"/>
  <c r="CX137" i="1"/>
  <c r="CW137" i="1"/>
  <c r="CS137" i="1"/>
  <c r="CZ171" i="1"/>
  <c r="EM171" i="1" s="1"/>
  <c r="ED182" i="1"/>
  <c r="EA182" i="1"/>
  <c r="DT234" i="1"/>
  <c r="CE285" i="1"/>
  <c r="EA348" i="1"/>
  <c r="ED348" i="1"/>
  <c r="DT348" i="1"/>
  <c r="EE50" i="1"/>
  <c r="CC50" i="1"/>
  <c r="AO87" i="1"/>
  <c r="EE85" i="1"/>
  <c r="CC85" i="1"/>
  <c r="DO152" i="1" a="1"/>
  <c r="DO152" i="1" s="1"/>
  <c r="DY152" i="1" s="1"/>
  <c r="CR139" i="1"/>
  <c r="AO338" i="1"/>
  <c r="EA353" i="1"/>
  <c r="ED353" i="1"/>
  <c r="AP23" i="1"/>
  <c r="BN23" i="1" s="1"/>
  <c r="AO23" i="1"/>
  <c r="CE52" i="1"/>
  <c r="CE106" i="1"/>
  <c r="CR221" i="1"/>
  <c r="EA152" i="1"/>
  <c r="ED152" i="1"/>
  <c r="AO163" i="1"/>
  <c r="CZ252" i="1"/>
  <c r="ED20" i="1"/>
  <c r="EA20" i="1"/>
  <c r="CR75" i="1"/>
  <c r="CE109" i="1"/>
  <c r="CR195" i="1"/>
  <c r="EA393" i="1"/>
  <c r="ED393" i="1"/>
  <c r="ED44" i="1"/>
  <c r="EA44" i="1"/>
  <c r="CR48" i="1"/>
  <c r="ED88" i="1"/>
  <c r="EA88" i="1"/>
  <c r="EE237" i="1"/>
  <c r="CC237" i="1"/>
  <c r="AO311" i="1"/>
  <c r="EA397" i="1"/>
  <c r="ED397" i="1"/>
  <c r="DT397" i="1"/>
  <c r="CR388" i="1"/>
  <c r="CZ397" i="1"/>
  <c r="EM397" i="1" s="1"/>
  <c r="CE408" i="1"/>
  <c r="CE387" i="1"/>
  <c r="EE219" i="1"/>
  <c r="CC219" i="1"/>
  <c r="EE227" i="1"/>
  <c r="CC227" i="1"/>
  <c r="CW384" i="1"/>
  <c r="CS384" i="1"/>
  <c r="CX384" i="1"/>
  <c r="DO384" i="1" a="1"/>
  <c r="DO384" i="1" s="1"/>
  <c r="DY384" i="1" s="1"/>
  <c r="CX98" i="1"/>
  <c r="CW98" i="1"/>
  <c r="CS98" i="1"/>
  <c r="CW105" i="1"/>
  <c r="CX105" i="1"/>
  <c r="CS105" i="1"/>
  <c r="CX270" i="1"/>
  <c r="CW270" i="1"/>
  <c r="CS270" i="1"/>
  <c r="ED299" i="1"/>
  <c r="EA299" i="1"/>
  <c r="CS389" i="1"/>
  <c r="CX389" i="1"/>
  <c r="CW389" i="1"/>
  <c r="CW377" i="1"/>
  <c r="CX377" i="1"/>
  <c r="CS377" i="1"/>
  <c r="ED218" i="1"/>
  <c r="EA218" i="1"/>
  <c r="ED17" i="1"/>
  <c r="EA17" i="1"/>
  <c r="CX324" i="1"/>
  <c r="CW324" i="1"/>
  <c r="CS324" i="1"/>
  <c r="DO324" i="1" a="1"/>
  <c r="DO324" i="1" s="1"/>
  <c r="DY324" i="1" s="1"/>
  <c r="EE49" i="1"/>
  <c r="CC49" i="1"/>
  <c r="EA40" i="1"/>
  <c r="ED40" i="1"/>
  <c r="ED137" i="1"/>
  <c r="EA137" i="1"/>
  <c r="DT137" i="1"/>
  <c r="EA188" i="1"/>
  <c r="ED188" i="1"/>
  <c r="CX213" i="1"/>
  <c r="CW213" i="1"/>
  <c r="CS213" i="1"/>
  <c r="DO213" i="1" a="1"/>
  <c r="DO213" i="1" s="1"/>
  <c r="DY213" i="1" s="1"/>
  <c r="EE262" i="1"/>
  <c r="CC262" i="1"/>
  <c r="CX351" i="1"/>
  <c r="CW351" i="1"/>
  <c r="CS351" i="1"/>
  <c r="CW372" i="1"/>
  <c r="CX372" i="1"/>
  <c r="CS372" i="1"/>
  <c r="EE382" i="1"/>
  <c r="CC382" i="1"/>
  <c r="EE12" i="1"/>
  <c r="CC12" i="1"/>
  <c r="CX35" i="1"/>
  <c r="CW35" i="1"/>
  <c r="CS35" i="1"/>
  <c r="EE66" i="1"/>
  <c r="CC66" i="1"/>
  <c r="EE34" i="1"/>
  <c r="CC34" i="1"/>
  <c r="CX192" i="1"/>
  <c r="CW192" i="1"/>
  <c r="CS192" i="1"/>
  <c r="DO192" i="1" a="1"/>
  <c r="DO192" i="1" s="1"/>
  <c r="DY192" i="1" s="1"/>
  <c r="DT218" i="1"/>
  <c r="EE207" i="1"/>
  <c r="CC207" i="1"/>
  <c r="EE256" i="1"/>
  <c r="CC256" i="1"/>
  <c r="CS295" i="1"/>
  <c r="CX295" i="1"/>
  <c r="CW295" i="1"/>
  <c r="DO351" i="1" a="1"/>
  <c r="DO351" i="1" s="1"/>
  <c r="DY351" i="1" s="1"/>
  <c r="ED38" i="1"/>
  <c r="EA38" i="1"/>
  <c r="AP89" i="1"/>
  <c r="BN89" i="1" s="1"/>
  <c r="AO89" i="1"/>
  <c r="ED147" i="1"/>
  <c r="EA147" i="1"/>
  <c r="CW269" i="1"/>
  <c r="CS269" i="1"/>
  <c r="CX269" i="1"/>
  <c r="DO269" i="1" a="1"/>
  <c r="DO269" i="1" s="1"/>
  <c r="DY269" i="1" s="1"/>
  <c r="AO335" i="1"/>
  <c r="DT188" i="1"/>
  <c r="AO325" i="1"/>
  <c r="ED391" i="1"/>
  <c r="EA391" i="1"/>
  <c r="DT391" i="1"/>
  <c r="AP78" i="1"/>
  <c r="BN78" i="1" s="1"/>
  <c r="AO78" i="1"/>
  <c r="EE304" i="1"/>
  <c r="CC304" i="1"/>
  <c r="AO372" i="1"/>
  <c r="EA64" i="1"/>
  <c r="ED64" i="1"/>
  <c r="CX120" i="1"/>
  <c r="CW120" i="1"/>
  <c r="CS120" i="1"/>
  <c r="EA146" i="1"/>
  <c r="ED146" i="1"/>
  <c r="ED273" i="1"/>
  <c r="EA273" i="1"/>
  <c r="CX50" i="1"/>
  <c r="CS50" i="1"/>
  <c r="CW50" i="1"/>
  <c r="AO91" i="1"/>
  <c r="CS85" i="1"/>
  <c r="CX85" i="1"/>
  <c r="CW85" i="1"/>
  <c r="CW149" i="1"/>
  <c r="CS149" i="1"/>
  <c r="CX149" i="1"/>
  <c r="CW203" i="1"/>
  <c r="CX203" i="1"/>
  <c r="CS203" i="1"/>
  <c r="EA249" i="1"/>
  <c r="ED249" i="1"/>
  <c r="AP297" i="1"/>
  <c r="BN297" i="1" s="1"/>
  <c r="AO297" i="1"/>
  <c r="CX319" i="1"/>
  <c r="CW319" i="1"/>
  <c r="CS319" i="1"/>
  <c r="AO344" i="1"/>
  <c r="AP41" i="1"/>
  <c r="BN41" i="1" s="1"/>
  <c r="AO41" i="1"/>
  <c r="ED163" i="1"/>
  <c r="EA163" i="1"/>
  <c r="DT163" i="1"/>
  <c r="EA204" i="1"/>
  <c r="ED204" i="1"/>
  <c r="EE273" i="1"/>
  <c r="CC273" i="1"/>
  <c r="DO303" i="1" a="1"/>
  <c r="DO303" i="1" s="1"/>
  <c r="DY303" i="1" s="1"/>
  <c r="AP20" i="1"/>
  <c r="BN20" i="1" s="1"/>
  <c r="AO20" i="1"/>
  <c r="EE26" i="1"/>
  <c r="CC26" i="1"/>
  <c r="DT67" i="1"/>
  <c r="AO373" i="1"/>
  <c r="DT85" i="1"/>
  <c r="AP259" i="1"/>
  <c r="BN259" i="1" s="1"/>
  <c r="AO259" i="1"/>
  <c r="AO313" i="1"/>
  <c r="EE407" i="1"/>
  <c r="CC407" i="1"/>
  <c r="AO388" i="1"/>
  <c r="AP333" i="1"/>
  <c r="BN333" i="1" s="1"/>
  <c r="AO333" i="1"/>
  <c r="ED363" i="1"/>
  <c r="EA363" i="1"/>
  <c r="DT363" i="1"/>
  <c r="CX33" i="1"/>
  <c r="CW33" i="1"/>
  <c r="CS33" i="1"/>
  <c r="CS56" i="1"/>
  <c r="CX56" i="1"/>
  <c r="CW56" i="1"/>
  <c r="EA138" i="1"/>
  <c r="ED138" i="1"/>
  <c r="DT138" i="1"/>
  <c r="CS159" i="1"/>
  <c r="CX159" i="1"/>
  <c r="CW159" i="1"/>
  <c r="CE227" i="1"/>
  <c r="EE400" i="1"/>
  <c r="CC400" i="1"/>
  <c r="ED350" i="1"/>
  <c r="EA350" i="1"/>
  <c r="EE270" i="1"/>
  <c r="CC270" i="1"/>
  <c r="CS71" i="1"/>
  <c r="CX71" i="1"/>
  <c r="CW71" i="1"/>
  <c r="CR251" i="1"/>
  <c r="ED295" i="1"/>
  <c r="EA295" i="1"/>
  <c r="CZ354" i="1"/>
  <c r="EM354" i="1" s="1"/>
  <c r="ED55" i="1"/>
  <c r="EA55" i="1"/>
  <c r="DT55" i="1"/>
  <c r="CX91" i="1"/>
  <c r="CW91" i="1"/>
  <c r="CS91" i="1"/>
  <c r="CE143" i="1"/>
  <c r="EE148" i="1"/>
  <c r="CC148" i="1"/>
  <c r="CE49" i="1"/>
  <c r="CX154" i="1"/>
  <c r="CW154" i="1"/>
  <c r="CS154" i="1"/>
  <c r="CX218" i="1"/>
  <c r="CW218" i="1"/>
  <c r="CS218" i="1"/>
  <c r="CE262" i="1"/>
  <c r="EE351" i="1"/>
  <c r="CC351" i="1"/>
  <c r="CR382" i="1"/>
  <c r="ED33" i="1"/>
  <c r="EA33" i="1"/>
  <c r="CE66" i="1"/>
  <c r="CW101" i="1"/>
  <c r="CS101" i="1"/>
  <c r="CX101" i="1"/>
  <c r="DO101" i="1" a="1"/>
  <c r="DO101" i="1" s="1"/>
  <c r="DY101" i="1" s="1"/>
  <c r="EE192" i="1"/>
  <c r="CC192" i="1"/>
  <c r="CR256" i="1"/>
  <c r="CR265" i="1"/>
  <c r="AP327" i="1"/>
  <c r="BN327" i="1" s="1"/>
  <c r="AO327" i="1"/>
  <c r="ED372" i="1"/>
  <c r="EA372" i="1"/>
  <c r="AO29" i="1"/>
  <c r="EE55" i="1"/>
  <c r="CC55" i="1"/>
  <c r="ED82" i="1"/>
  <c r="EA82" i="1"/>
  <c r="DT82" i="1"/>
  <c r="DT112" i="1"/>
  <c r="DO150" i="1" a="1"/>
  <c r="DO150" i="1" s="1"/>
  <c r="DY150" i="1" s="1"/>
  <c r="ED351" i="1"/>
  <c r="EA351" i="1"/>
  <c r="DT351" i="1"/>
  <c r="CX379" i="1"/>
  <c r="CW379" i="1"/>
  <c r="CS379" i="1"/>
  <c r="CS404" i="1"/>
  <c r="CX404" i="1"/>
  <c r="CW404" i="1"/>
  <c r="DT35" i="1"/>
  <c r="ED78" i="1"/>
  <c r="EA78" i="1"/>
  <c r="ED150" i="1"/>
  <c r="EA150" i="1"/>
  <c r="DT150" i="1"/>
  <c r="CW180" i="1"/>
  <c r="CS180" i="1"/>
  <c r="CX180" i="1"/>
  <c r="DO180" i="1" a="1"/>
  <c r="DO180" i="1" s="1"/>
  <c r="DY180" i="1" s="1"/>
  <c r="AO207" i="1"/>
  <c r="CS233" i="1"/>
  <c r="CX233" i="1"/>
  <c r="CW233" i="1"/>
  <c r="AP260" i="1"/>
  <c r="BN260" i="1" s="1"/>
  <c r="AO260" i="1"/>
  <c r="CR304" i="1"/>
  <c r="AO336" i="1"/>
  <c r="AP349" i="1"/>
  <c r="BN349" i="1" s="1"/>
  <c r="AO349" i="1"/>
  <c r="CE31" i="1"/>
  <c r="EE166" i="1"/>
  <c r="CC166" i="1"/>
  <c r="AO160" i="1"/>
  <c r="CX232" i="1"/>
  <c r="CW232" i="1"/>
  <c r="CS232" i="1"/>
  <c r="DO232" i="1" a="1"/>
  <c r="DO232" i="1" s="1"/>
  <c r="DY232" i="1" s="1"/>
  <c r="EA279" i="1"/>
  <c r="ED279" i="1"/>
  <c r="DT279" i="1"/>
  <c r="EE350" i="1"/>
  <c r="CC350" i="1"/>
  <c r="EE398" i="1"/>
  <c r="CC398" i="1"/>
  <c r="AP25" i="1"/>
  <c r="BN25" i="1" s="1"/>
  <c r="AO25" i="1"/>
  <c r="DO53" i="1" a="1"/>
  <c r="DO53" i="1" s="1"/>
  <c r="DY53" i="1" s="1"/>
  <c r="DO56" i="1" a="1"/>
  <c r="DO56" i="1" s="1"/>
  <c r="DY56" i="1" s="1"/>
  <c r="DT59" i="1"/>
  <c r="EE149" i="1"/>
  <c r="CC149" i="1"/>
  <c r="ED197" i="1"/>
  <c r="EA197" i="1"/>
  <c r="DT197" i="1"/>
  <c r="EE246" i="1"/>
  <c r="CC246" i="1"/>
  <c r="EA362" i="1"/>
  <c r="ED362" i="1"/>
  <c r="DT362" i="1"/>
  <c r="CW383" i="1"/>
  <c r="CS383" i="1"/>
  <c r="CX383" i="1"/>
  <c r="CE76" i="1"/>
  <c r="EA121" i="1"/>
  <c r="ED121" i="1"/>
  <c r="EE203" i="1"/>
  <c r="CC203" i="1"/>
  <c r="CE300" i="1"/>
  <c r="AO284" i="1"/>
  <c r="EE319" i="1"/>
  <c r="CC319" i="1"/>
  <c r="CX339" i="1"/>
  <c r="CW339" i="1"/>
  <c r="CS339" i="1"/>
  <c r="ED41" i="1"/>
  <c r="EA41" i="1"/>
  <c r="EA72" i="1"/>
  <c r="ED72" i="1"/>
  <c r="DO105" i="1" a="1"/>
  <c r="DO105" i="1" s="1"/>
  <c r="DY105" i="1" s="1"/>
  <c r="CC330" i="1"/>
  <c r="EE330" i="1"/>
  <c r="CR26" i="1"/>
  <c r="EE172" i="1"/>
  <c r="CC172" i="1"/>
  <c r="EE259" i="1"/>
  <c r="CC259" i="1"/>
  <c r="CE284" i="1"/>
  <c r="AO30" i="1"/>
  <c r="EE23" i="1"/>
  <c r="CC23" i="1"/>
  <c r="DT62" i="1"/>
  <c r="AO135" i="1"/>
  <c r="CX237" i="1"/>
  <c r="CW237" i="1"/>
  <c r="CS237" i="1"/>
  <c r="CE335" i="1"/>
  <c r="CW392" i="1"/>
  <c r="CS392" i="1"/>
  <c r="CX392" i="1"/>
  <c r="EE388" i="1"/>
  <c r="CC388" i="1"/>
  <c r="ED387" i="1"/>
  <c r="EA387" i="1"/>
  <c r="DT387" i="1"/>
  <c r="ED407" i="1"/>
  <c r="EA407" i="1"/>
  <c r="DT407" i="1"/>
  <c r="CE407" i="1"/>
  <c r="EA379" i="1"/>
  <c r="ED379" i="1"/>
  <c r="DT379" i="1"/>
  <c r="AO400" i="1"/>
  <c r="EE387" i="1"/>
  <c r="CC387" i="1"/>
  <c r="ED278" i="1"/>
  <c r="EA278" i="1"/>
  <c r="ED346" i="1"/>
  <c r="EA346" i="1"/>
  <c r="DT346" i="1"/>
  <c r="CR14" i="1"/>
  <c r="CX140" i="1"/>
  <c r="CS140" i="1"/>
  <c r="CW140" i="1"/>
  <c r="CZ266" i="1"/>
  <c r="CR219" i="1"/>
  <c r="CE14" i="1"/>
  <c r="ED71" i="1"/>
  <c r="EA71" i="1"/>
  <c r="DT71" i="1"/>
  <c r="EE84" i="1"/>
  <c r="CC84" i="1"/>
  <c r="ED173" i="1"/>
  <c r="EA173" i="1"/>
  <c r="DT173" i="1"/>
  <c r="EE346" i="1"/>
  <c r="CC346" i="1"/>
  <c r="ED29" i="1"/>
  <c r="EA29" i="1"/>
  <c r="AO94" i="1"/>
  <c r="EE167" i="1"/>
  <c r="CC167" i="1"/>
  <c r="CR227" i="1"/>
  <c r="EA304" i="1"/>
  <c r="ED304" i="1"/>
  <c r="CE400" i="1"/>
  <c r="CZ27" i="1"/>
  <c r="EM27" i="1" s="1"/>
  <c r="CE270" i="1"/>
  <c r="EE389" i="1"/>
  <c r="CC389" i="1"/>
  <c r="EE377" i="1"/>
  <c r="CC377" i="1"/>
  <c r="EE21" i="1"/>
  <c r="CC21" i="1"/>
  <c r="EE71" i="1"/>
  <c r="CC71" i="1"/>
  <c r="ED192" i="1"/>
  <c r="EA192" i="1"/>
  <c r="AP218" i="1"/>
  <c r="BN218" i="1" s="1"/>
  <c r="AO218" i="1"/>
  <c r="DT251" i="1"/>
  <c r="CR148" i="1"/>
  <c r="ED281" i="1"/>
  <c r="EA281" i="1"/>
  <c r="EE154" i="1"/>
  <c r="CC154" i="1"/>
  <c r="ED178" i="1"/>
  <c r="EA178" i="1"/>
  <c r="EE218" i="1"/>
  <c r="CC218" i="1"/>
  <c r="CR262" i="1"/>
  <c r="EA266" i="1"/>
  <c r="ED266" i="1"/>
  <c r="AO356" i="1"/>
  <c r="CE351" i="1"/>
  <c r="CR66" i="1"/>
  <c r="EE101" i="1"/>
  <c r="CC101" i="1"/>
  <c r="DO154" i="1" a="1"/>
  <c r="DO154" i="1" s="1"/>
  <c r="DY154" i="1" s="1"/>
  <c r="EA220" i="1"/>
  <c r="ED220" i="1"/>
  <c r="EE292" i="1"/>
  <c r="CC292" i="1"/>
  <c r="EM209" i="1"/>
  <c r="EE239" i="1"/>
  <c r="CC239" i="1"/>
  <c r="EA325" i="1"/>
  <c r="ED325" i="1"/>
  <c r="DT325" i="1"/>
  <c r="AO104" i="1"/>
  <c r="EE404" i="1"/>
  <c r="CC404" i="1"/>
  <c r="ED122" i="1"/>
  <c r="EA122" i="1"/>
  <c r="DT122" i="1"/>
  <c r="EA154" i="1"/>
  <c r="ED154" i="1"/>
  <c r="DT154" i="1"/>
  <c r="EE180" i="1"/>
  <c r="CC180" i="1"/>
  <c r="ED208" i="1"/>
  <c r="EA208" i="1"/>
  <c r="EA260" i="1"/>
  <c r="ED260" i="1"/>
  <c r="DT260" i="1"/>
  <c r="AO281" i="1"/>
  <c r="CE304" i="1"/>
  <c r="ED349" i="1"/>
  <c r="EA349" i="1"/>
  <c r="ED60" i="1"/>
  <c r="EA60" i="1"/>
  <c r="CR166" i="1"/>
  <c r="EE232" i="1"/>
  <c r="CC232" i="1"/>
  <c r="EM274" i="1"/>
  <c r="CR350" i="1"/>
  <c r="AP402" i="1"/>
  <c r="BN402" i="1" s="1"/>
  <c r="AO402" i="1"/>
  <c r="CE398" i="1"/>
  <c r="ED25" i="1"/>
  <c r="EA25" i="1"/>
  <c r="CE149" i="1"/>
  <c r="ED195" i="1"/>
  <c r="EA195" i="1"/>
  <c r="DT195" i="1"/>
  <c r="EM236" i="1"/>
  <c r="CR246" i="1"/>
  <c r="EE383" i="1"/>
  <c r="CC383" i="1"/>
  <c r="EA21" i="1"/>
  <c r="ED21" i="1"/>
  <c r="DO47" i="1" a="1"/>
  <c r="DO47" i="1" s="1"/>
  <c r="DY47" i="1" s="1"/>
  <c r="AO66" i="1"/>
  <c r="DO116" i="1" a="1"/>
  <c r="DO116" i="1" s="1"/>
  <c r="DY116" i="1" s="1"/>
  <c r="AO234" i="1"/>
  <c r="AO308" i="1"/>
  <c r="EE29" i="1"/>
  <c r="CC29" i="1"/>
  <c r="ED69" i="1"/>
  <c r="EA69" i="1"/>
  <c r="EM103" i="1"/>
  <c r="EE182" i="1"/>
  <c r="CC182" i="1"/>
  <c r="AO251" i="1"/>
  <c r="AP268" i="1"/>
  <c r="BN268" i="1" s="1"/>
  <c r="AO268" i="1"/>
  <c r="AO291" i="1"/>
  <c r="ED282" i="1"/>
  <c r="EA282" i="1"/>
  <c r="DT282" i="1"/>
  <c r="EA285" i="1"/>
  <c r="ED285" i="1"/>
  <c r="EM323" i="1"/>
  <c r="CE330" i="1"/>
  <c r="AO46" i="1"/>
  <c r="AO33" i="1"/>
  <c r="EA143" i="1"/>
  <c r="ED143" i="1"/>
  <c r="CR172" i="1"/>
  <c r="EE343" i="1"/>
  <c r="CC343" i="1"/>
  <c r="CR23" i="1"/>
  <c r="EM67" i="1"/>
  <c r="AP113" i="1"/>
  <c r="BN113" i="1" s="1"/>
  <c r="AO113" i="1"/>
  <c r="DT146" i="1"/>
  <c r="ED259" i="1"/>
  <c r="EA259" i="1"/>
  <c r="DT259" i="1"/>
  <c r="DT403" i="1"/>
  <c r="EA369" i="1"/>
  <c r="ED369" i="1"/>
  <c r="CR407" i="1"/>
  <c r="CE367" i="1"/>
  <c r="CW400" i="1"/>
  <c r="CX400" i="1"/>
  <c r="CS400" i="1"/>
  <c r="EE134" i="1"/>
  <c r="CC134" i="1"/>
  <c r="ED100" i="1"/>
  <c r="EA100" i="1"/>
  <c r="DT100" i="1"/>
  <c r="ED187" i="1"/>
  <c r="EA187" i="1"/>
  <c r="ED52" i="1"/>
  <c r="EA52" i="1"/>
  <c r="DT52" i="1"/>
  <c r="AP192" i="1"/>
  <c r="BN192" i="1" s="1"/>
  <c r="AO192" i="1"/>
  <c r="EE251" i="1"/>
  <c r="CC251" i="1"/>
  <c r="EE62" i="1"/>
  <c r="CC62" i="1"/>
  <c r="EE143" i="1"/>
  <c r="CC143" i="1"/>
  <c r="AO244" i="1"/>
  <c r="EA233" i="1"/>
  <c r="ED233" i="1"/>
  <c r="CX25" i="1"/>
  <c r="CW25" i="1"/>
  <c r="CS25" i="1"/>
  <c r="CX100" i="1"/>
  <c r="CW100" i="1"/>
  <c r="CS100" i="1"/>
  <c r="CS363" i="1"/>
  <c r="CX363" i="1"/>
  <c r="CW363" i="1"/>
  <c r="CX175" i="1"/>
  <c r="CW175" i="1"/>
  <c r="CS175" i="1"/>
  <c r="EE265" i="1"/>
  <c r="CC265" i="1"/>
  <c r="CS292" i="1"/>
  <c r="CX292" i="1"/>
  <c r="CW292" i="1"/>
  <c r="DO292" i="1" a="1"/>
  <c r="DO292" i="1" s="1"/>
  <c r="DY292" i="1" s="1"/>
  <c r="ED151" i="1"/>
  <c r="EA151" i="1"/>
  <c r="ED232" i="1"/>
  <c r="EA232" i="1"/>
  <c r="CX239" i="1"/>
  <c r="CW239" i="1"/>
  <c r="CS239" i="1"/>
  <c r="DO239" i="1" a="1"/>
  <c r="DO239" i="1" s="1"/>
  <c r="DY239" i="1" s="1"/>
  <c r="EE82" i="1"/>
  <c r="CC82" i="1"/>
  <c r="AO119" i="1"/>
  <c r="ED116" i="1"/>
  <c r="EA116" i="1"/>
  <c r="CX153" i="1"/>
  <c r="CW153" i="1"/>
  <c r="CS153" i="1"/>
  <c r="AO190" i="1"/>
  <c r="CX260" i="1"/>
  <c r="CW260" i="1"/>
  <c r="CS260" i="1"/>
  <c r="EE301" i="1"/>
  <c r="CC301" i="1"/>
  <c r="EA339" i="1"/>
  <c r="ED339" i="1"/>
  <c r="EE36" i="1"/>
  <c r="CC36" i="1"/>
  <c r="AP208" i="1"/>
  <c r="BN208" i="1" s="1"/>
  <c r="AO208" i="1"/>
  <c r="EE231" i="1"/>
  <c r="CC231" i="1"/>
  <c r="ED319" i="1"/>
  <c r="EA319" i="1"/>
  <c r="EE394" i="1"/>
  <c r="CC394" i="1"/>
  <c r="EE31" i="1"/>
  <c r="CC31" i="1"/>
  <c r="ED90" i="1"/>
  <c r="EA90" i="1"/>
  <c r="DT90" i="1"/>
  <c r="CW147" i="1"/>
  <c r="CS147" i="1"/>
  <c r="CX147" i="1"/>
  <c r="CS325" i="1"/>
  <c r="CX325" i="1"/>
  <c r="CW325" i="1"/>
  <c r="EA402" i="1"/>
  <c r="ED402" i="1"/>
  <c r="CX398" i="1"/>
  <c r="CW398" i="1"/>
  <c r="CS398" i="1"/>
  <c r="DO398" i="1" a="1"/>
  <c r="DO398" i="1" s="1"/>
  <c r="DY398" i="1" s="1"/>
  <c r="EE79" i="1"/>
  <c r="CC79" i="1"/>
  <c r="AO118" i="1"/>
  <c r="CX168" i="1"/>
  <c r="CW168" i="1"/>
  <c r="CS168" i="1"/>
  <c r="DO168" i="1" a="1"/>
  <c r="DO168" i="1" s="1"/>
  <c r="DY168" i="1" s="1"/>
  <c r="EE264" i="1"/>
  <c r="CC264" i="1"/>
  <c r="ED284" i="1"/>
  <c r="EA284" i="1"/>
  <c r="DT284" i="1"/>
  <c r="EE76" i="1"/>
  <c r="CC76" i="1"/>
  <c r="EA130" i="1"/>
  <c r="ED130" i="1"/>
  <c r="DT130" i="1"/>
  <c r="EE300" i="1"/>
  <c r="CC300" i="1"/>
  <c r="EE361" i="1"/>
  <c r="CC361" i="1"/>
  <c r="CX28" i="1"/>
  <c r="CW28" i="1"/>
  <c r="CS28" i="1"/>
  <c r="CS29" i="1"/>
  <c r="CX29" i="1"/>
  <c r="CW29" i="1"/>
  <c r="CS146" i="1"/>
  <c r="CX146" i="1"/>
  <c r="CW146" i="1"/>
  <c r="CS182" i="1"/>
  <c r="CX182" i="1"/>
  <c r="CW182" i="1"/>
  <c r="ED268" i="1"/>
  <c r="EA268" i="1"/>
  <c r="DT268" i="1"/>
  <c r="CS330" i="1"/>
  <c r="CX330" i="1"/>
  <c r="CW330" i="1"/>
  <c r="DO330" i="1" a="1"/>
  <c r="DO330" i="1" s="1"/>
  <c r="DY330" i="1" s="1"/>
  <c r="AO24" i="1"/>
  <c r="EE51" i="1"/>
  <c r="CC51" i="1"/>
  <c r="CX58" i="1"/>
  <c r="CW58" i="1"/>
  <c r="CS58" i="1"/>
  <c r="ED219" i="1"/>
  <c r="EA219" i="1"/>
  <c r="DT219" i="1"/>
  <c r="EE248" i="1"/>
  <c r="CC248" i="1"/>
  <c r="EE284" i="1"/>
  <c r="CC284" i="1"/>
  <c r="AO49" i="1"/>
  <c r="EM95" i="1"/>
  <c r="ED113" i="1"/>
  <c r="EA113" i="1"/>
  <c r="EA171" i="1"/>
  <c r="ED171" i="1"/>
  <c r="ED237" i="1"/>
  <c r="EA237" i="1"/>
  <c r="CX309" i="1"/>
  <c r="CS309" i="1"/>
  <c r="CW309" i="1"/>
  <c r="EE335" i="1"/>
  <c r="CC335" i="1"/>
  <c r="EE329" i="1"/>
  <c r="CC329" i="1"/>
  <c r="DO386" i="1" a="1"/>
  <c r="DO386" i="1" s="1"/>
  <c r="DY386" i="1" s="1"/>
  <c r="ED386" i="1"/>
  <c r="EA386" i="1"/>
  <c r="DT386" i="1"/>
  <c r="EE375" i="1"/>
  <c r="CC375" i="1"/>
  <c r="CS346" i="1"/>
  <c r="CX346" i="1"/>
  <c r="CW346" i="1"/>
  <c r="EE355" i="1"/>
  <c r="CC355" i="1"/>
  <c r="CW32" i="1"/>
  <c r="CS32" i="1"/>
  <c r="CX32" i="1"/>
  <c r="EA24" i="1"/>
  <c r="ED24" i="1"/>
  <c r="AO201" i="1"/>
  <c r="EA250" i="1"/>
  <c r="ED250" i="1"/>
  <c r="ED338" i="1"/>
  <c r="EA338" i="1"/>
  <c r="DT338" i="1"/>
  <c r="EE374" i="1"/>
  <c r="CC374" i="1"/>
  <c r="CZ357" i="1"/>
  <c r="EM357" i="1" s="1"/>
  <c r="EA32" i="1"/>
  <c r="ED32" i="1"/>
  <c r="CE134" i="1"/>
  <c r="EE373" i="1"/>
  <c r="CC373" i="1"/>
  <c r="CS21" i="1"/>
  <c r="CX21" i="1"/>
  <c r="CW21" i="1"/>
  <c r="CX223" i="1"/>
  <c r="CS223" i="1"/>
  <c r="CW223" i="1"/>
  <c r="CX206" i="1"/>
  <c r="CS206" i="1"/>
  <c r="CW206" i="1"/>
  <c r="AP314" i="1"/>
  <c r="BN314" i="1" s="1"/>
  <c r="AO314" i="1"/>
  <c r="CE62" i="1"/>
  <c r="EE77" i="1"/>
  <c r="CC77" i="1"/>
  <c r="EE125" i="1"/>
  <c r="CC125" i="1"/>
  <c r="CX165" i="1"/>
  <c r="CW165" i="1"/>
  <c r="CS165" i="1"/>
  <c r="DO181" i="1" a="1"/>
  <c r="DO181" i="1" s="1"/>
  <c r="DY181" i="1" s="1"/>
  <c r="AO299" i="1"/>
  <c r="EE25" i="1"/>
  <c r="CC25" i="1"/>
  <c r="EE138" i="1"/>
  <c r="CC138" i="1"/>
  <c r="EE100" i="1"/>
  <c r="CC100" i="1"/>
  <c r="CX257" i="1"/>
  <c r="CW257" i="1"/>
  <c r="CS257" i="1"/>
  <c r="EA239" i="1"/>
  <c r="ED239" i="1"/>
  <c r="DT239" i="1"/>
  <c r="DO270" i="1" a="1"/>
  <c r="DO270" i="1" s="1"/>
  <c r="DY270" i="1" s="1"/>
  <c r="EA344" i="1"/>
  <c r="ED344" i="1"/>
  <c r="EE175" i="1"/>
  <c r="CC175" i="1"/>
  <c r="AO257" i="1"/>
  <c r="ED343" i="1"/>
  <c r="EA343" i="1"/>
  <c r="DT343" i="1"/>
  <c r="AO120" i="1"/>
  <c r="EA160" i="1"/>
  <c r="ED160" i="1"/>
  <c r="AO286" i="1"/>
  <c r="CR82" i="1"/>
  <c r="EA254" i="1"/>
  <c r="ED254" i="1"/>
  <c r="CE301" i="1"/>
  <c r="AO363" i="1"/>
  <c r="AP396" i="1"/>
  <c r="BN396" i="1" s="1"/>
  <c r="AO396" i="1"/>
  <c r="CE36" i="1"/>
  <c r="EE73" i="1"/>
  <c r="CC73" i="1"/>
  <c r="CZ214" i="1"/>
  <c r="EM214" i="1" s="1"/>
  <c r="CE231" i="1"/>
  <c r="AP319" i="1"/>
  <c r="BN319" i="1" s="1"/>
  <c r="AO319" i="1"/>
  <c r="EA341" i="1"/>
  <c r="ED341" i="1"/>
  <c r="CE394" i="1"/>
  <c r="EE13" i="1"/>
  <c r="CC13" i="1"/>
  <c r="AP60" i="1"/>
  <c r="BN60" i="1" s="1"/>
  <c r="AO60" i="1"/>
  <c r="EE124" i="1"/>
  <c r="CC124" i="1"/>
  <c r="EE147" i="1"/>
  <c r="CC147" i="1"/>
  <c r="EA309" i="1"/>
  <c r="ED309" i="1"/>
  <c r="EA313" i="1"/>
  <c r="ED313" i="1"/>
  <c r="EE325" i="1"/>
  <c r="CC325" i="1"/>
  <c r="EE409" i="1"/>
  <c r="CC409" i="1"/>
  <c r="CR79" i="1"/>
  <c r="EE168" i="1"/>
  <c r="CC168" i="1"/>
  <c r="AP195" i="1"/>
  <c r="BN195" i="1" s="1"/>
  <c r="AO195" i="1"/>
  <c r="CR264" i="1"/>
  <c r="CX340" i="1"/>
  <c r="CW340" i="1"/>
  <c r="CS340" i="1"/>
  <c r="EE72" i="1"/>
  <c r="CC72" i="1"/>
  <c r="ED61" i="1"/>
  <c r="EA61" i="1"/>
  <c r="AP130" i="1"/>
  <c r="BN130" i="1" s="1"/>
  <c r="AO130" i="1"/>
  <c r="ED214" i="1"/>
  <c r="EA214" i="1"/>
  <c r="DT214" i="1"/>
  <c r="CW280" i="1"/>
  <c r="CS280" i="1"/>
  <c r="CX280" i="1"/>
  <c r="DO280" i="1" a="1"/>
  <c r="DO280" i="1" s="1"/>
  <c r="DY280" i="1" s="1"/>
  <c r="EA312" i="1"/>
  <c r="ED312" i="1"/>
  <c r="CR361" i="1"/>
  <c r="AO109" i="1"/>
  <c r="EE114" i="1"/>
  <c r="CC114" i="1"/>
  <c r="EE146" i="1"/>
  <c r="CC146" i="1"/>
  <c r="AO250" i="1"/>
  <c r="DO346" i="1" a="1"/>
  <c r="DO346" i="1" s="1"/>
  <c r="DY346" i="1" s="1"/>
  <c r="CR51" i="1"/>
  <c r="EE58" i="1"/>
  <c r="CC58" i="1"/>
  <c r="AP219" i="1"/>
  <c r="BN219" i="1" s="1"/>
  <c r="AO219" i="1"/>
  <c r="CR248" i="1"/>
  <c r="CE322" i="1"/>
  <c r="CW343" i="1"/>
  <c r="CS343" i="1"/>
  <c r="CX343" i="1"/>
  <c r="EA368" i="1"/>
  <c r="DT368" i="1"/>
  <c r="ED368" i="1"/>
  <c r="AO108" i="1"/>
  <c r="EE309" i="1"/>
  <c r="CC309" i="1"/>
  <c r="CE329" i="1"/>
  <c r="AO391" i="1"/>
  <c r="DT410" i="1"/>
  <c r="CR375" i="1"/>
  <c r="EE391" i="1"/>
  <c r="CC391" i="1"/>
  <c r="ED389" i="1"/>
  <c r="EA389" i="1"/>
  <c r="ED404" i="1"/>
  <c r="EA404" i="1"/>
  <c r="DT404" i="1"/>
  <c r="DO400" i="1" a="1"/>
  <c r="DO400" i="1" s="1"/>
  <c r="DY400" i="1" s="1"/>
  <c r="EE367" i="1"/>
  <c r="CC367" i="1"/>
  <c r="ED408" i="1"/>
  <c r="EA408" i="1"/>
  <c r="AP71" i="1"/>
  <c r="BN71" i="1" s="1"/>
  <c r="AO71" i="1"/>
  <c r="CX167" i="1"/>
  <c r="CW167" i="1"/>
  <c r="CS167" i="1"/>
  <c r="DO167" i="1" a="1"/>
  <c r="DO167" i="1" s="1"/>
  <c r="DY167" i="1" s="1"/>
  <c r="EA201" i="1"/>
  <c r="ED201" i="1"/>
  <c r="CS216" i="1"/>
  <c r="CX216" i="1"/>
  <c r="CW216" i="1"/>
  <c r="DO216" i="1" a="1"/>
  <c r="DO216" i="1" s="1"/>
  <c r="DY216" i="1" s="1"/>
  <c r="EE277" i="1"/>
  <c r="CC277" i="1"/>
  <c r="CS353" i="1"/>
  <c r="CW353" i="1"/>
  <c r="CX353" i="1"/>
  <c r="CR374" i="1"/>
  <c r="ED74" i="1"/>
  <c r="EA74" i="1"/>
  <c r="DT74" i="1"/>
  <c r="EE89" i="1"/>
  <c r="CC89" i="1"/>
  <c r="ED96" i="1"/>
  <c r="EA96" i="1"/>
  <c r="EA244" i="1"/>
  <c r="ED244" i="1"/>
  <c r="ED361" i="1"/>
  <c r="EA361" i="1"/>
  <c r="CR373" i="1"/>
  <c r="ED39" i="1"/>
  <c r="EA39" i="1"/>
  <c r="ED70" i="1"/>
  <c r="EA70" i="1"/>
  <c r="CX115" i="1"/>
  <c r="CW115" i="1"/>
  <c r="CS115" i="1"/>
  <c r="EE206" i="1"/>
  <c r="CC206" i="1"/>
  <c r="ED314" i="1"/>
  <c r="EA314" i="1"/>
  <c r="DT314" i="1"/>
  <c r="CR62" i="1"/>
  <c r="CE77" i="1"/>
  <c r="CE125" i="1"/>
  <c r="CW164" i="1"/>
  <c r="CS164" i="1"/>
  <c r="CX164" i="1"/>
  <c r="EE165" i="1"/>
  <c r="CC165" i="1"/>
  <c r="EE81" i="1"/>
  <c r="CC81" i="1"/>
  <c r="CW138" i="1"/>
  <c r="CS138" i="1"/>
  <c r="CX138" i="1"/>
  <c r="EE129" i="1"/>
  <c r="CC129" i="1"/>
  <c r="EA357" i="1"/>
  <c r="ED357" i="1"/>
  <c r="EE228" i="1"/>
  <c r="CC228" i="1"/>
  <c r="EE313" i="1"/>
  <c r="CC313" i="1"/>
  <c r="CS314" i="1"/>
  <c r="CX314" i="1"/>
  <c r="CW314" i="1"/>
  <c r="DO314" i="1" a="1"/>
  <c r="DO314" i="1" s="1"/>
  <c r="DY314" i="1" s="1"/>
  <c r="AO144" i="1"/>
  <c r="DO165" i="1" a="1"/>
  <c r="DO165" i="1" s="1"/>
  <c r="DY165" i="1" s="1"/>
  <c r="AO361" i="1"/>
  <c r="DT116" i="1"/>
  <c r="EE153" i="1"/>
  <c r="CC153" i="1"/>
  <c r="CX190" i="1"/>
  <c r="CW190" i="1"/>
  <c r="CS190" i="1"/>
  <c r="CX235" i="1"/>
  <c r="CW235" i="1"/>
  <c r="CS235" i="1"/>
  <c r="EE271" i="1"/>
  <c r="CC271" i="1"/>
  <c r="EM338" i="1"/>
  <c r="ED396" i="1"/>
  <c r="EA396" i="1"/>
  <c r="CX405" i="1"/>
  <c r="CW405" i="1"/>
  <c r="CS405" i="1"/>
  <c r="DO405" i="1" a="1"/>
  <c r="DO405" i="1" s="1"/>
  <c r="DY405" i="1" s="1"/>
  <c r="EE299" i="1"/>
  <c r="CC299" i="1"/>
  <c r="ED340" i="1"/>
  <c r="EA340" i="1"/>
  <c r="DO353" i="1" a="1"/>
  <c r="DO353" i="1" s="1"/>
  <c r="DY353" i="1" s="1"/>
  <c r="EA93" i="1"/>
  <c r="ED93" i="1"/>
  <c r="EE186" i="1"/>
  <c r="CC186" i="1"/>
  <c r="CE409" i="1"/>
  <c r="ED58" i="1"/>
  <c r="EA58" i="1"/>
  <c r="DT58" i="1"/>
  <c r="EE121" i="1"/>
  <c r="CC121" i="1"/>
  <c r="DT175" i="1"/>
  <c r="CZ210" i="1"/>
  <c r="EM210" i="1" s="1"/>
  <c r="EA217" i="1"/>
  <c r="ED217" i="1"/>
  <c r="CE264" i="1"/>
  <c r="EE340" i="1"/>
  <c r="CC340" i="1"/>
  <c r="EA382" i="1"/>
  <c r="ED382" i="1"/>
  <c r="CE72" i="1"/>
  <c r="CS161" i="1"/>
  <c r="CX161" i="1"/>
  <c r="CW161" i="1"/>
  <c r="DO161" i="1" a="1"/>
  <c r="DO161" i="1" s="1"/>
  <c r="DY161" i="1" s="1"/>
  <c r="EE280" i="1"/>
  <c r="CC280" i="1"/>
  <c r="DT350" i="1"/>
  <c r="DT33" i="1"/>
  <c r="EE28" i="1"/>
  <c r="CC28" i="1"/>
  <c r="ED53" i="1"/>
  <c r="EA53" i="1"/>
  <c r="CE114" i="1"/>
  <c r="EA179" i="1"/>
  <c r="DT179" i="1"/>
  <c r="ED179" i="1"/>
  <c r="EA255" i="1"/>
  <c r="ED255" i="1"/>
  <c r="AO272" i="1"/>
  <c r="EE279" i="1"/>
  <c r="CC279" i="1"/>
  <c r="EE298" i="1"/>
  <c r="CC298" i="1"/>
  <c r="ED15" i="1"/>
  <c r="EA15" i="1"/>
  <c r="CE51" i="1"/>
  <c r="AO189" i="1"/>
  <c r="AO206" i="1"/>
  <c r="AP75" i="1"/>
  <c r="BN75" i="1" s="1"/>
  <c r="AO75" i="1"/>
  <c r="CW261" i="1"/>
  <c r="CX261" i="1"/>
  <c r="CS261" i="1"/>
  <c r="DT278" i="1"/>
  <c r="DT396" i="1"/>
  <c r="CS368" i="1"/>
  <c r="CX368" i="1"/>
  <c r="CW368" i="1"/>
  <c r="DO368" i="1" a="1"/>
  <c r="DO368" i="1" s="1"/>
  <c r="DY368" i="1" s="1"/>
  <c r="CE375" i="1"/>
  <c r="CR391" i="1"/>
  <c r="CX84" i="1"/>
  <c r="CW84" i="1"/>
  <c r="CS84" i="1"/>
  <c r="DO84" i="1" a="1"/>
  <c r="DO84" i="1" s="1"/>
  <c r="DY84" i="1" s="1"/>
  <c r="CX355" i="1"/>
  <c r="CS355" i="1"/>
  <c r="CW355" i="1"/>
  <c r="CX332" i="1"/>
  <c r="CW332" i="1"/>
  <c r="CS332" i="1"/>
  <c r="EE96" i="1"/>
  <c r="CC96" i="1"/>
  <c r="EE198" i="1"/>
  <c r="CC198" i="1"/>
  <c r="CE359" i="1"/>
  <c r="DO33" i="1" a="1"/>
  <c r="DO33" i="1" s="1"/>
  <c r="DY33" i="1" s="1"/>
  <c r="CE37" i="1"/>
  <c r="DO98" i="1" a="1"/>
  <c r="DO98" i="1" s="1"/>
  <c r="DY98" i="1" s="1"/>
  <c r="EE117" i="1"/>
  <c r="CC117" i="1"/>
  <c r="CR96" i="1"/>
  <c r="CR277" i="1"/>
  <c r="EE353" i="1"/>
  <c r="CC353" i="1"/>
  <c r="CE374" i="1"/>
  <c r="CE362" i="1"/>
  <c r="EE41" i="1"/>
  <c r="CC41" i="1"/>
  <c r="CE89" i="1"/>
  <c r="CR184" i="1"/>
  <c r="CZ196" i="1"/>
  <c r="EM196" i="1" s="1"/>
  <c r="CW288" i="1"/>
  <c r="CX288" i="1"/>
  <c r="CS288" i="1"/>
  <c r="DO288" i="1" a="1"/>
  <c r="DO288" i="1" s="1"/>
  <c r="DY288" i="1" s="1"/>
  <c r="EE115" i="1"/>
  <c r="CC115" i="1"/>
  <c r="CX178" i="1"/>
  <c r="CW178" i="1"/>
  <c r="CS178" i="1"/>
  <c r="DO178" i="1" a="1"/>
  <c r="DO178" i="1" s="1"/>
  <c r="DY178" i="1" s="1"/>
  <c r="DO206" i="1" a="1"/>
  <c r="DO206" i="1" s="1"/>
  <c r="DY206" i="1" s="1"/>
  <c r="AO289" i="1"/>
  <c r="CW376" i="1"/>
  <c r="CX376" i="1"/>
  <c r="CS376" i="1"/>
  <c r="CR77" i="1"/>
  <c r="CX112" i="1"/>
  <c r="CW112" i="1"/>
  <c r="CS112" i="1"/>
  <c r="CR125" i="1"/>
  <c r="EE164" i="1"/>
  <c r="CC164" i="1"/>
  <c r="DT233" i="1"/>
  <c r="CR81" i="1"/>
  <c r="CE129" i="1"/>
  <c r="EE189" i="1"/>
  <c r="CC189" i="1"/>
  <c r="CE224" i="1"/>
  <c r="ED335" i="1"/>
  <c r="EA335" i="1"/>
  <c r="DT335" i="1"/>
  <c r="ED36" i="1"/>
  <c r="EA36" i="1"/>
  <c r="CX64" i="1"/>
  <c r="CW64" i="1"/>
  <c r="CS64" i="1"/>
  <c r="AO137" i="1"/>
  <c r="CE228" i="1"/>
  <c r="CE313" i="1"/>
  <c r="EE314" i="1"/>
  <c r="CC314" i="1"/>
  <c r="CX70" i="1"/>
  <c r="CW70" i="1"/>
  <c r="CS70" i="1"/>
  <c r="AO178" i="1"/>
  <c r="ED291" i="1"/>
  <c r="EA291" i="1"/>
  <c r="DT317" i="1"/>
  <c r="AP377" i="1"/>
  <c r="BN377" i="1" s="1"/>
  <c r="AO377" i="1"/>
  <c r="ED79" i="1"/>
  <c r="EA79" i="1"/>
  <c r="DT79" i="1"/>
  <c r="CW122" i="1"/>
  <c r="CX122" i="1"/>
  <c r="CS122" i="1"/>
  <c r="DT133" i="1"/>
  <c r="EE190" i="1"/>
  <c r="CC190" i="1"/>
  <c r="CS226" i="1"/>
  <c r="CX226" i="1"/>
  <c r="CW226" i="1"/>
  <c r="EE235" i="1"/>
  <c r="CC235" i="1"/>
  <c r="AP246" i="1"/>
  <c r="BN246" i="1" s="1"/>
  <c r="AO246" i="1"/>
  <c r="CR271" i="1"/>
  <c r="DO310" i="1" a="1"/>
  <c r="DO310" i="1" s="1"/>
  <c r="DY310" i="1" s="1"/>
  <c r="EE365" i="1"/>
  <c r="CC365" i="1"/>
  <c r="EE403" i="1"/>
  <c r="CC403" i="1"/>
  <c r="EE405" i="1"/>
  <c r="CC405" i="1"/>
  <c r="CR73" i="1"/>
  <c r="CW157" i="1"/>
  <c r="CX157" i="1"/>
  <c r="CS157" i="1"/>
  <c r="ED272" i="1"/>
  <c r="EA272" i="1"/>
  <c r="DT272" i="1"/>
  <c r="CX278" i="1"/>
  <c r="CW278" i="1"/>
  <c r="CS278" i="1"/>
  <c r="CR299" i="1"/>
  <c r="AP340" i="1"/>
  <c r="BN340" i="1" s="1"/>
  <c r="AO340" i="1"/>
  <c r="CR390" i="1"/>
  <c r="CR13" i="1"/>
  <c r="EE68" i="1"/>
  <c r="CC68" i="1"/>
  <c r="AO55" i="1"/>
  <c r="ED86" i="1"/>
  <c r="EA86" i="1"/>
  <c r="DT86" i="1"/>
  <c r="CS124" i="1"/>
  <c r="CX124" i="1"/>
  <c r="CW124" i="1"/>
  <c r="DO124" i="1" a="1"/>
  <c r="DO124" i="1" s="1"/>
  <c r="DY124" i="1" s="1"/>
  <c r="CX186" i="1"/>
  <c r="CW186" i="1"/>
  <c r="CS186" i="1"/>
  <c r="DO186" i="1" a="1"/>
  <c r="DO186" i="1" s="1"/>
  <c r="DY186" i="1" s="1"/>
  <c r="AO222" i="1"/>
  <c r="AP370" i="1"/>
  <c r="BN370" i="1" s="1"/>
  <c r="AO370" i="1"/>
  <c r="CX409" i="1"/>
  <c r="CW409" i="1"/>
  <c r="CS409" i="1"/>
  <c r="DO409" i="1" a="1"/>
  <c r="DO409" i="1" s="1"/>
  <c r="DY409" i="1" s="1"/>
  <c r="CX121" i="1"/>
  <c r="CW121" i="1"/>
  <c r="CS121" i="1"/>
  <c r="CC155" i="1"/>
  <c r="EE155" i="1"/>
  <c r="AO254" i="1"/>
  <c r="CE276" i="1"/>
  <c r="DT349" i="1"/>
  <c r="AO380" i="1"/>
  <c r="DT16" i="1"/>
  <c r="DO87" i="1" a="1"/>
  <c r="DO87" i="1" s="1"/>
  <c r="DY87" i="1" s="1"/>
  <c r="ED34" i="1"/>
  <c r="EA34" i="1"/>
  <c r="CS72" i="1"/>
  <c r="CX72" i="1"/>
  <c r="CW72" i="1"/>
  <c r="CX208" i="1"/>
  <c r="CW208" i="1"/>
  <c r="CS208" i="1"/>
  <c r="EE212" i="1"/>
  <c r="CC212" i="1"/>
  <c r="CR243" i="1"/>
  <c r="EE80" i="1"/>
  <c r="CC80" i="1"/>
  <c r="CW114" i="1"/>
  <c r="CS114" i="1"/>
  <c r="CX114" i="1"/>
  <c r="DO114" i="1" a="1"/>
  <c r="DO114" i="1" s="1"/>
  <c r="DY114" i="1" s="1"/>
  <c r="AP179" i="1"/>
  <c r="BN179" i="1" s="1"/>
  <c r="AO179" i="1"/>
  <c r="AO161" i="1"/>
  <c r="AO198" i="1"/>
  <c r="CE254" i="1"/>
  <c r="DO285" i="1" a="1"/>
  <c r="DO285" i="1" s="1"/>
  <c r="DY285" i="1" s="1"/>
  <c r="CS279" i="1"/>
  <c r="CW279" i="1"/>
  <c r="CX279" i="1"/>
  <c r="CS298" i="1"/>
  <c r="CW298" i="1"/>
  <c r="CX298" i="1"/>
  <c r="EA332" i="1"/>
  <c r="ED332" i="1"/>
  <c r="AO70" i="1"/>
  <c r="EE249" i="1"/>
  <c r="CC249" i="1"/>
  <c r="EE322" i="1"/>
  <c r="CC322" i="1"/>
  <c r="EA359" i="1"/>
  <c r="ED359" i="1"/>
  <c r="EE16" i="1"/>
  <c r="CC16" i="1"/>
  <c r="EE104" i="1"/>
  <c r="CC104" i="1"/>
  <c r="CE258" i="1"/>
  <c r="AO294" i="1"/>
  <c r="CS328" i="1"/>
  <c r="CX328" i="1"/>
  <c r="CW328" i="1"/>
  <c r="CX402" i="1"/>
  <c r="CW402" i="1"/>
  <c r="CS402" i="1"/>
  <c r="CS370" i="1"/>
  <c r="CX370" i="1"/>
  <c r="CW370" i="1"/>
  <c r="DO370" i="1" a="1"/>
  <c r="DO370" i="1" s="1"/>
  <c r="DY370" i="1" s="1"/>
  <c r="CX86" i="1"/>
  <c r="CW86" i="1"/>
  <c r="CS86" i="1"/>
  <c r="DO86" i="1" a="1"/>
  <c r="DO86" i="1" s="1"/>
  <c r="DY86" i="1" s="1"/>
  <c r="ED124" i="1"/>
  <c r="EA124" i="1"/>
  <c r="EE179" i="1"/>
  <c r="CC179" i="1"/>
  <c r="EA287" i="1"/>
  <c r="ED287" i="1"/>
  <c r="DT287" i="1"/>
  <c r="EE86" i="1"/>
  <c r="CC86" i="1"/>
  <c r="ED115" i="1"/>
  <c r="EA115" i="1"/>
  <c r="CR179" i="1"/>
  <c r="CR198" i="1"/>
  <c r="EE216" i="1"/>
  <c r="CC216" i="1"/>
  <c r="EE332" i="1"/>
  <c r="CC332" i="1"/>
  <c r="EA405" i="1"/>
  <c r="ED405" i="1"/>
  <c r="CE117" i="1"/>
  <c r="CE96" i="1"/>
  <c r="ED186" i="1"/>
  <c r="EA186" i="1"/>
  <c r="ED14" i="1"/>
  <c r="EA14" i="1"/>
  <c r="CE41" i="1"/>
  <c r="CR89" i="1"/>
  <c r="EE156" i="1"/>
  <c r="CC156" i="1"/>
  <c r="EM342" i="1"/>
  <c r="CE115" i="1"/>
  <c r="EE178" i="1"/>
  <c r="CC178" i="1"/>
  <c r="EA193" i="1"/>
  <c r="ED193" i="1"/>
  <c r="EE376" i="1"/>
  <c r="CC376" i="1"/>
  <c r="EM90" i="1"/>
  <c r="EE112" i="1"/>
  <c r="CC112" i="1"/>
  <c r="CE164" i="1"/>
  <c r="EE183" i="1"/>
  <c r="CC183" i="1"/>
  <c r="ED46" i="1"/>
  <c r="EA46" i="1"/>
  <c r="CE81" i="1"/>
  <c r="CR129" i="1"/>
  <c r="ED145" i="1"/>
  <c r="EA145" i="1"/>
  <c r="DT145" i="1"/>
  <c r="DT186" i="1"/>
  <c r="CR189" i="1"/>
  <c r="EA356" i="1"/>
  <c r="ED356" i="1"/>
  <c r="ED65" i="1"/>
  <c r="EA65" i="1"/>
  <c r="EE64" i="1"/>
  <c r="CC64" i="1"/>
  <c r="ED257" i="1"/>
  <c r="EA257" i="1"/>
  <c r="AO271" i="1"/>
  <c r="EE70" i="1"/>
  <c r="CC70" i="1"/>
  <c r="EA377" i="1"/>
  <c r="ED377" i="1"/>
  <c r="EE122" i="1"/>
  <c r="CC122" i="1"/>
  <c r="ED246" i="1"/>
  <c r="EA246" i="1"/>
  <c r="DT246" i="1"/>
  <c r="EE345" i="1"/>
  <c r="CC345" i="1"/>
  <c r="CE365" i="1"/>
  <c r="CE403" i="1"/>
  <c r="EE157" i="1"/>
  <c r="CC157" i="1"/>
  <c r="CS290" i="1"/>
  <c r="CX290" i="1"/>
  <c r="CW290" i="1"/>
  <c r="CE299" i="1"/>
  <c r="EM358" i="1"/>
  <c r="EA18" i="1"/>
  <c r="ED18" i="1"/>
  <c r="DT18" i="1"/>
  <c r="CE68" i="1"/>
  <c r="EE59" i="1"/>
  <c r="CC59" i="1"/>
  <c r="EE128" i="1"/>
  <c r="CC128" i="1"/>
  <c r="EE142" i="1"/>
  <c r="CC142" i="1"/>
  <c r="CE186" i="1"/>
  <c r="AO227" i="1"/>
  <c r="DT357" i="1"/>
  <c r="CE155" i="1"/>
  <c r="EM199" i="1"/>
  <c r="AO230" i="1"/>
  <c r="EE161" i="1"/>
  <c r="CC161" i="1"/>
  <c r="EE208" i="1"/>
  <c r="CC208" i="1"/>
  <c r="CR212" i="1"/>
  <c r="AO278" i="1"/>
  <c r="CZ307" i="1"/>
  <c r="EM307" i="1" s="1"/>
  <c r="EA328" i="1"/>
  <c r="ED328" i="1"/>
  <c r="DT344" i="1"/>
  <c r="EE54" i="1"/>
  <c r="CC54" i="1"/>
  <c r="CR80" i="1"/>
  <c r="EE108" i="1"/>
  <c r="CC108" i="1"/>
  <c r="EE158" i="1"/>
  <c r="CC158" i="1"/>
  <c r="DT178" i="1"/>
  <c r="EE289" i="1"/>
  <c r="CC289" i="1"/>
  <c r="AP332" i="1"/>
  <c r="BN332" i="1" s="1"/>
  <c r="AO332" i="1"/>
  <c r="DT135" i="1"/>
  <c r="EE163" i="1"/>
  <c r="CC163" i="1"/>
  <c r="CR249" i="1"/>
  <c r="ED294" i="1"/>
  <c r="EA294" i="1"/>
  <c r="EE305" i="1"/>
  <c r="CC305" i="1"/>
  <c r="AP359" i="1"/>
  <c r="BN359" i="1" s="1"/>
  <c r="AO359" i="1"/>
  <c r="ED381" i="1"/>
  <c r="EA381" i="1"/>
  <c r="CR16" i="1"/>
  <c r="EA75" i="1"/>
  <c r="ED75" i="1"/>
  <c r="DT75" i="1"/>
  <c r="CE104" i="1"/>
  <c r="DO208" i="1" a="1"/>
  <c r="DO208" i="1" s="1"/>
  <c r="DY208" i="1" s="1"/>
  <c r="EE328" i="1"/>
  <c r="CC328" i="1"/>
  <c r="EE401" i="1"/>
  <c r="CC401" i="1"/>
  <c r="ED385" i="1"/>
  <c r="EA385" i="1"/>
  <c r="EE402" i="1"/>
  <c r="CC402" i="1"/>
  <c r="AO404" i="1"/>
  <c r="EE370" i="1"/>
  <c r="CC370" i="1"/>
  <c r="ED384" i="1"/>
  <c r="EA384" i="1"/>
  <c r="EE359" i="1"/>
  <c r="CC359" i="1"/>
  <c r="CX117" i="1"/>
  <c r="CW117" i="1"/>
  <c r="CS117" i="1"/>
  <c r="AP215" i="1"/>
  <c r="BN215" i="1" s="1"/>
  <c r="AO215" i="1"/>
  <c r="CC302" i="1"/>
  <c r="EE302" i="1"/>
  <c r="EE362" i="1"/>
  <c r="CC362" i="1"/>
  <c r="CX41" i="1"/>
  <c r="CW41" i="1"/>
  <c r="CS41" i="1"/>
  <c r="EE184" i="1"/>
  <c r="CC184" i="1"/>
  <c r="ED263" i="1"/>
  <c r="EA263" i="1"/>
  <c r="DT263" i="1"/>
  <c r="DO348" i="1" a="1"/>
  <c r="DO348" i="1" s="1"/>
  <c r="DY348" i="1" s="1"/>
  <c r="EE395" i="1"/>
  <c r="CC395" i="1"/>
  <c r="EM252" i="1"/>
  <c r="ED245" i="1"/>
  <c r="EA245" i="1"/>
  <c r="EE352" i="1"/>
  <c r="CC352" i="1"/>
  <c r="CX183" i="1"/>
  <c r="CW183" i="1"/>
  <c r="CS183" i="1"/>
  <c r="EA225" i="1"/>
  <c r="ED225" i="1"/>
  <c r="CS240" i="1"/>
  <c r="CX240" i="1"/>
  <c r="CW240" i="1"/>
  <c r="EE247" i="1"/>
  <c r="CC247" i="1"/>
  <c r="ED68" i="1"/>
  <c r="EA68" i="1"/>
  <c r="DT68" i="1"/>
  <c r="AP145" i="1"/>
  <c r="BN145" i="1" s="1"/>
  <c r="AO145" i="1"/>
  <c r="DO164" i="1" a="1"/>
  <c r="DO164" i="1" s="1"/>
  <c r="DY164" i="1" s="1"/>
  <c r="EE224" i="1"/>
  <c r="CC224" i="1"/>
  <c r="EE371" i="1"/>
  <c r="CC371" i="1"/>
  <c r="EE24" i="1"/>
  <c r="CC24" i="1"/>
  <c r="EE45" i="1"/>
  <c r="CC45" i="1"/>
  <c r="ED118" i="1"/>
  <c r="EA118" i="1"/>
  <c r="CX127" i="1"/>
  <c r="CW127" i="1"/>
  <c r="CS127" i="1"/>
  <c r="EM174" i="1"/>
  <c r="EA365" i="1"/>
  <c r="ED365" i="1"/>
  <c r="AP276" i="1"/>
  <c r="BN276" i="1" s="1"/>
  <c r="AO276" i="1"/>
  <c r="CX365" i="1"/>
  <c r="CW365" i="1"/>
  <c r="CS365" i="1"/>
  <c r="CX403" i="1"/>
  <c r="CW403" i="1"/>
  <c r="CS403" i="1"/>
  <c r="DT101" i="1"/>
  <c r="AO138" i="1"/>
  <c r="EA161" i="1"/>
  <c r="DT161" i="1"/>
  <c r="ED161" i="1"/>
  <c r="ED203" i="1"/>
  <c r="EA203" i="1"/>
  <c r="DT203" i="1"/>
  <c r="ED229" i="1"/>
  <c r="EA229" i="1"/>
  <c r="ED243" i="1"/>
  <c r="EA243" i="1"/>
  <c r="DT243" i="1"/>
  <c r="EA310" i="1"/>
  <c r="ED310" i="1"/>
  <c r="EE390" i="1"/>
  <c r="CC390" i="1"/>
  <c r="CX68" i="1"/>
  <c r="CW68" i="1"/>
  <c r="CS68" i="1"/>
  <c r="AP86" i="1"/>
  <c r="BN86" i="1" s="1"/>
  <c r="AO86" i="1"/>
  <c r="AO133" i="1"/>
  <c r="DT273" i="1"/>
  <c r="EE312" i="1"/>
  <c r="CC312" i="1"/>
  <c r="DO356" i="1" a="1"/>
  <c r="DO356" i="1" s="1"/>
  <c r="DY356" i="1" s="1"/>
  <c r="ED370" i="1"/>
  <c r="EA370" i="1"/>
  <c r="DT370" i="1"/>
  <c r="AO65" i="1"/>
  <c r="CX155" i="1"/>
  <c r="CW155" i="1"/>
  <c r="CS155" i="1"/>
  <c r="DO155" i="1" a="1"/>
  <c r="DO155" i="1" s="1"/>
  <c r="DY155" i="1" s="1"/>
  <c r="EE276" i="1"/>
  <c r="CC276" i="1"/>
  <c r="ED322" i="1"/>
  <c r="EA322" i="1"/>
  <c r="DT322" i="1"/>
  <c r="AO150" i="1"/>
  <c r="EE243" i="1"/>
  <c r="CC243" i="1"/>
  <c r="CX54" i="1"/>
  <c r="CW54" i="1"/>
  <c r="CS54" i="1"/>
  <c r="CX93" i="1"/>
  <c r="CW93" i="1"/>
  <c r="CS93" i="1"/>
  <c r="CS97" i="1"/>
  <c r="CX97" i="1"/>
  <c r="CW97" i="1"/>
  <c r="ED126" i="1"/>
  <c r="EA126" i="1"/>
  <c r="DT126" i="1"/>
  <c r="AO186" i="1"/>
  <c r="EE254" i="1"/>
  <c r="CC254" i="1"/>
  <c r="ED87" i="1"/>
  <c r="EA87" i="1"/>
  <c r="DO183" i="1" a="1"/>
  <c r="DO183" i="1" s="1"/>
  <c r="DY183" i="1" s="1"/>
  <c r="CX316" i="1"/>
  <c r="CW316" i="1"/>
  <c r="CS316" i="1"/>
  <c r="CX104" i="1"/>
  <c r="CW104" i="1"/>
  <c r="CS104" i="1"/>
  <c r="EE99" i="1"/>
  <c r="CC99" i="1"/>
  <c r="AO173" i="1"/>
  <c r="EE258" i="1"/>
  <c r="CC258" i="1"/>
  <c r="AO381" i="1"/>
  <c r="EE410" i="1"/>
  <c r="CC410" i="1"/>
  <c r="AO397" i="1"/>
  <c r="EE37" i="1"/>
  <c r="CC37" i="1"/>
  <c r="CS132" i="1"/>
  <c r="CX132" i="1"/>
  <c r="CW132" i="1"/>
  <c r="DO132" i="1" a="1"/>
  <c r="DO132" i="1" s="1"/>
  <c r="DY132" i="1" s="1"/>
  <c r="ED286" i="1"/>
  <c r="EA286" i="1"/>
  <c r="CE302" i="1"/>
  <c r="CX156" i="1"/>
  <c r="CW156" i="1"/>
  <c r="CS156" i="1"/>
  <c r="CX200" i="1"/>
  <c r="CW200" i="1"/>
  <c r="CS200" i="1"/>
  <c r="EA227" i="1"/>
  <c r="ED227" i="1"/>
  <c r="DT227" i="1"/>
  <c r="CR395" i="1"/>
  <c r="EA98" i="1"/>
  <c r="ED98" i="1"/>
  <c r="DT98" i="1"/>
  <c r="EM136" i="1"/>
  <c r="EA235" i="1"/>
  <c r="ED235" i="1"/>
  <c r="CE352" i="1"/>
  <c r="CX94" i="1"/>
  <c r="CW94" i="1"/>
  <c r="CS94" i="1"/>
  <c r="ED223" i="1"/>
  <c r="EA223" i="1"/>
  <c r="DT223" i="1"/>
  <c r="CR247" i="1"/>
  <c r="EE318" i="1"/>
  <c r="CC318" i="1"/>
  <c r="CR371" i="1"/>
  <c r="EA144" i="1"/>
  <c r="ED144" i="1"/>
  <c r="DT144" i="1"/>
  <c r="ED230" i="1"/>
  <c r="EA230" i="1"/>
  <c r="CR24" i="1"/>
  <c r="CE45" i="1"/>
  <c r="CS135" i="1"/>
  <c r="CX135" i="1"/>
  <c r="CW135" i="1"/>
  <c r="EE127" i="1"/>
  <c r="CC127" i="1"/>
  <c r="DO156" i="1" a="1"/>
  <c r="DO156" i="1" s="1"/>
  <c r="DY156" i="1" s="1"/>
  <c r="ED207" i="1"/>
  <c r="EA207" i="1"/>
  <c r="DT207" i="1"/>
  <c r="EE263" i="1"/>
  <c r="CC263" i="1"/>
  <c r="AP365" i="1"/>
  <c r="BN365" i="1" s="1"/>
  <c r="AO365" i="1"/>
  <c r="DT250" i="1"/>
  <c r="CX345" i="1"/>
  <c r="CW345" i="1"/>
  <c r="CS345" i="1"/>
  <c r="DO345" i="1" a="1"/>
  <c r="DO345" i="1" s="1"/>
  <c r="DY345" i="1" s="1"/>
  <c r="DT365" i="1"/>
  <c r="EE65" i="1"/>
  <c r="CC65" i="1"/>
  <c r="AO98" i="1"/>
  <c r="EE173" i="1"/>
  <c r="CC173" i="1"/>
  <c r="EA228" i="1"/>
  <c r="ED228" i="1"/>
  <c r="CX327" i="1"/>
  <c r="CW327" i="1"/>
  <c r="CS327" i="1"/>
  <c r="CX399" i="1"/>
  <c r="CS399" i="1"/>
  <c r="CW399" i="1"/>
  <c r="DO399" i="1" a="1"/>
  <c r="DO399" i="1" s="1"/>
  <c r="DY399" i="1" s="1"/>
  <c r="EE38" i="1"/>
  <c r="CC38" i="1"/>
  <c r="CW59" i="1"/>
  <c r="CS59" i="1"/>
  <c r="CX59" i="1"/>
  <c r="CX128" i="1"/>
  <c r="CW128" i="1"/>
  <c r="CS128" i="1"/>
  <c r="CX142" i="1"/>
  <c r="CW142" i="1"/>
  <c r="CS142" i="1"/>
  <c r="AO220" i="1"/>
  <c r="CX250" i="1"/>
  <c r="CW250" i="1"/>
  <c r="CS250" i="1"/>
  <c r="CE312" i="1"/>
  <c r="EA378" i="1"/>
  <c r="ED378" i="1"/>
  <c r="DO17" i="1" a="1"/>
  <c r="DO17" i="1" s="1"/>
  <c r="DY17" i="1" s="1"/>
  <c r="AO166" i="1"/>
  <c r="AO300" i="1"/>
  <c r="EE293" i="1"/>
  <c r="CC293" i="1"/>
  <c r="CX63" i="1"/>
  <c r="CW63" i="1"/>
  <c r="CS63" i="1"/>
  <c r="AO124" i="1"/>
  <c r="EE188" i="1"/>
  <c r="CC188" i="1"/>
  <c r="AO40" i="1"/>
  <c r="EE93" i="1"/>
  <c r="CC93" i="1"/>
  <c r="EE97" i="1"/>
  <c r="CC97" i="1"/>
  <c r="EM111" i="1"/>
  <c r="CS108" i="1"/>
  <c r="CX108" i="1"/>
  <c r="CW108" i="1"/>
  <c r="CX158" i="1"/>
  <c r="CW158" i="1"/>
  <c r="CS158" i="1"/>
  <c r="AO193" i="1"/>
  <c r="CX289" i="1"/>
  <c r="CW289" i="1"/>
  <c r="CS289" i="1"/>
  <c r="AO36" i="1"/>
  <c r="ED117" i="1"/>
  <c r="EA117" i="1"/>
  <c r="CX163" i="1"/>
  <c r="CW163" i="1"/>
  <c r="CS163" i="1"/>
  <c r="DO163" i="1" a="1"/>
  <c r="DO163" i="1" s="1"/>
  <c r="DY163" i="1" s="1"/>
  <c r="AO188" i="1"/>
  <c r="EE238" i="1"/>
  <c r="CC238" i="1"/>
  <c r="EA277" i="1"/>
  <c r="ED277" i="1"/>
  <c r="CR305" i="1"/>
  <c r="EE316" i="1"/>
  <c r="CC316" i="1"/>
  <c r="AO73" i="1"/>
  <c r="DO64" i="1" a="1"/>
  <c r="DO64" i="1" s="1"/>
  <c r="DY64" i="1" s="1"/>
  <c r="DO138" i="1" a="1"/>
  <c r="DO138" i="1" s="1"/>
  <c r="DY138" i="1" s="1"/>
  <c r="CR99" i="1"/>
  <c r="ED131" i="1"/>
  <c r="EA131" i="1"/>
  <c r="EE281" i="1"/>
  <c r="CC281" i="1"/>
  <c r="EE297" i="1"/>
  <c r="CC297" i="1"/>
  <c r="CS333" i="1"/>
  <c r="CX333" i="1"/>
  <c r="CW333" i="1"/>
  <c r="DO333" i="1" a="1"/>
  <c r="DO333" i="1" s="1"/>
  <c r="DY333" i="1" s="1"/>
  <c r="CX401" i="1"/>
  <c r="CW401" i="1"/>
  <c r="CS401" i="1"/>
  <c r="DT380" i="1"/>
  <c r="DO376" i="1" a="1"/>
  <c r="DO376" i="1" s="1"/>
  <c r="DY376" i="1" s="1"/>
  <c r="EE385" i="1"/>
  <c r="CC385" i="1"/>
  <c r="DT402" i="1"/>
  <c r="CE410" i="1"/>
  <c r="CX369" i="1"/>
  <c r="CW369" i="1"/>
  <c r="CS369" i="1"/>
  <c r="DO369" i="1" a="1"/>
  <c r="DO369" i="1" s="1"/>
  <c r="DY369" i="1" s="1"/>
  <c r="CE69" i="1"/>
  <c r="ED104" i="1"/>
  <c r="EA104" i="1"/>
  <c r="EE132" i="1"/>
  <c r="CC132" i="1"/>
  <c r="EE187" i="1"/>
  <c r="CC187" i="1"/>
  <c r="CE150" i="1"/>
  <c r="EE296" i="1"/>
  <c r="CC296" i="1"/>
  <c r="EA215" i="1"/>
  <c r="ED215" i="1"/>
  <c r="CR302" i="1"/>
  <c r="CE15" i="1"/>
  <c r="CE44" i="1"/>
  <c r="CX78" i="1"/>
  <c r="CW78" i="1"/>
  <c r="CS78" i="1"/>
  <c r="DO78" i="1" a="1"/>
  <c r="DO78" i="1" s="1"/>
  <c r="DY78" i="1" s="1"/>
  <c r="CX113" i="1"/>
  <c r="CW113" i="1"/>
  <c r="CS113" i="1"/>
  <c r="EM266" i="1"/>
  <c r="CE395" i="1"/>
  <c r="ED400" i="1"/>
  <c r="EA400" i="1"/>
  <c r="DT400" i="1"/>
  <c r="CX74" i="1"/>
  <c r="CW74" i="1"/>
  <c r="CS74" i="1"/>
  <c r="AP245" i="1"/>
  <c r="BN245" i="1" s="1"/>
  <c r="AO245" i="1"/>
  <c r="CR352" i="1"/>
  <c r="EE94" i="1"/>
  <c r="CC94" i="1"/>
  <c r="AP223" i="1"/>
  <c r="BN223" i="1" s="1"/>
  <c r="AO223" i="1"/>
  <c r="EE240" i="1"/>
  <c r="CC240" i="1"/>
  <c r="CE247" i="1"/>
  <c r="DO21" i="1" a="1"/>
  <c r="DO21" i="1" s="1"/>
  <c r="DY21" i="1" s="1"/>
  <c r="CX160" i="1"/>
  <c r="CW160" i="1"/>
  <c r="CS160" i="1"/>
  <c r="AO295" i="1"/>
  <c r="CR318" i="1"/>
  <c r="ED267" i="1"/>
  <c r="EA267" i="1"/>
  <c r="CE24" i="1"/>
  <c r="CR45" i="1"/>
  <c r="EE135" i="1"/>
  <c r="CC135" i="1"/>
  <c r="DO175" i="1" a="1"/>
  <c r="DO175" i="1" s="1"/>
  <c r="DY175" i="1" s="1"/>
  <c r="DT192" i="1"/>
  <c r="CE263" i="1"/>
  <c r="CE18" i="1"/>
  <c r="AO233" i="1"/>
  <c r="AO263" i="1"/>
  <c r="EA276" i="1"/>
  <c r="ED276" i="1"/>
  <c r="DT333" i="1"/>
  <c r="DT42" i="1"/>
  <c r="CE65" i="1"/>
  <c r="CX40" i="1"/>
  <c r="CW40" i="1"/>
  <c r="CS40" i="1"/>
  <c r="CE173" i="1"/>
  <c r="EE327" i="1"/>
  <c r="CC327" i="1"/>
  <c r="CE38" i="1"/>
  <c r="CX118" i="1"/>
  <c r="CW118" i="1"/>
  <c r="CS118" i="1"/>
  <c r="CW141" i="1"/>
  <c r="CS141" i="1"/>
  <c r="CX141" i="1"/>
  <c r="EE250" i="1"/>
  <c r="CC250" i="1"/>
  <c r="DT300" i="1"/>
  <c r="CR312" i="1"/>
  <c r="AP378" i="1"/>
  <c r="BN378" i="1" s="1"/>
  <c r="AO378" i="1"/>
  <c r="AO38" i="1"/>
  <c r="EA109" i="1"/>
  <c r="DT109" i="1"/>
  <c r="ED109" i="1"/>
  <c r="AO101" i="1"/>
  <c r="DT164" i="1"/>
  <c r="CS244" i="1"/>
  <c r="CX244" i="1"/>
  <c r="CW244" i="1"/>
  <c r="DO282" i="1" a="1"/>
  <c r="DO282" i="1" s="1"/>
  <c r="DY282" i="1" s="1"/>
  <c r="CR293" i="1"/>
  <c r="CR341" i="1"/>
  <c r="EE63" i="1"/>
  <c r="CC63" i="1"/>
  <c r="DO117" i="1" a="1"/>
  <c r="DO117" i="1" s="1"/>
  <c r="DY117" i="1" s="1"/>
  <c r="ED108" i="1"/>
  <c r="EA108" i="1"/>
  <c r="DT108" i="1"/>
  <c r="CS151" i="1"/>
  <c r="CX151" i="1"/>
  <c r="CW151" i="1"/>
  <c r="CR188" i="1"/>
  <c r="DT313" i="1"/>
  <c r="CX60" i="1"/>
  <c r="CW60" i="1"/>
  <c r="CS60" i="1"/>
  <c r="DT70" i="1"/>
  <c r="DO113" i="1" a="1"/>
  <c r="DO113" i="1" s="1"/>
  <c r="DY113" i="1" s="1"/>
  <c r="ED142" i="1"/>
  <c r="EA142" i="1"/>
  <c r="CS176" i="1"/>
  <c r="CX176" i="1"/>
  <c r="CW176" i="1"/>
  <c r="DO176" i="1" a="1"/>
  <c r="DO176" i="1" s="1"/>
  <c r="DY176" i="1" s="1"/>
  <c r="ED311" i="1"/>
  <c r="EA311" i="1"/>
  <c r="DT311" i="1"/>
  <c r="AO28" i="1"/>
  <c r="EE107" i="1"/>
  <c r="CC107" i="1"/>
  <c r="CE238" i="1"/>
  <c r="DT299" i="1"/>
  <c r="CE316" i="1"/>
  <c r="ED105" i="1"/>
  <c r="EA105" i="1"/>
  <c r="DT105" i="1"/>
  <c r="CE99" i="1"/>
  <c r="AO154" i="1"/>
  <c r="CR281" i="1"/>
  <c r="DO319" i="1" a="1"/>
  <c r="DO319" i="1" s="1"/>
  <c r="DY319" i="1" s="1"/>
  <c r="EA326" i="1"/>
  <c r="ED326" i="1"/>
  <c r="EE333" i="1"/>
  <c r="CC333" i="1"/>
  <c r="DT382" i="1"/>
  <c r="CR385" i="1"/>
  <c r="CR410" i="1"/>
  <c r="EM406" i="1"/>
  <c r="EE369" i="1"/>
  <c r="CC369" i="1"/>
  <c r="E11" i="1"/>
  <c r="BW11" i="1" s="1"/>
  <c r="D11" i="1"/>
  <c r="BV11" i="1" s="1"/>
  <c r="E5" i="1"/>
  <c r="D5" i="1"/>
  <c r="H11" i="1"/>
  <c r="BQ11" i="1" s="1"/>
  <c r="H5" i="1"/>
  <c r="G11" i="1"/>
  <c r="BP11" i="1" s="1"/>
  <c r="G5" i="1"/>
  <c r="K5" i="1"/>
  <c r="K11" i="1"/>
  <c r="AJ11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W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W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W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W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W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W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W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BA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CZ297" i="1" l="1"/>
  <c r="EM297" i="1" s="1"/>
  <c r="CZ87" i="1"/>
  <c r="EM87" i="1" s="1"/>
  <c r="CZ296" i="1"/>
  <c r="EM296" i="1" s="1"/>
  <c r="CZ359" i="1"/>
  <c r="EM359" i="1" s="1"/>
  <c r="CZ59" i="1"/>
  <c r="EM59" i="1" s="1"/>
  <c r="CZ157" i="1"/>
  <c r="EM157" i="1" s="1"/>
  <c r="CZ329" i="1"/>
  <c r="EM329" i="1" s="1"/>
  <c r="CZ313" i="1"/>
  <c r="EM313" i="1" s="1"/>
  <c r="CZ294" i="1"/>
  <c r="EM294" i="1" s="1"/>
  <c r="CZ44" i="1"/>
  <c r="EM44" i="1" s="1"/>
  <c r="CZ47" i="1"/>
  <c r="EM47" i="1" s="1"/>
  <c r="CZ118" i="1"/>
  <c r="EM118" i="1" s="1"/>
  <c r="CZ275" i="1"/>
  <c r="EM275" i="1" s="1"/>
  <c r="CZ133" i="1"/>
  <c r="EM133" i="1" s="1"/>
  <c r="CZ282" i="1"/>
  <c r="EM282" i="1" s="1"/>
  <c r="CZ298" i="1"/>
  <c r="EM298" i="1" s="1"/>
  <c r="CZ186" i="1"/>
  <c r="EM186" i="1" s="1"/>
  <c r="CZ400" i="1"/>
  <c r="EM400" i="1" s="1"/>
  <c r="CZ120" i="1"/>
  <c r="EM120" i="1" s="1"/>
  <c r="CZ351" i="1"/>
  <c r="EM351" i="1" s="1"/>
  <c r="CZ155" i="1"/>
  <c r="EM155" i="1" s="1"/>
  <c r="CZ72" i="1"/>
  <c r="EM72" i="1" s="1"/>
  <c r="CZ364" i="1"/>
  <c r="EM364" i="1" s="1"/>
  <c r="CZ37" i="1"/>
  <c r="EM37" i="1" s="1"/>
  <c r="CZ367" i="1"/>
  <c r="EM367" i="1" s="1"/>
  <c r="CZ300" i="1"/>
  <c r="EM300" i="1" s="1"/>
  <c r="CZ217" i="1"/>
  <c r="EM217" i="1" s="1"/>
  <c r="CZ74" i="1"/>
  <c r="EM74" i="1" s="1"/>
  <c r="CZ183" i="1"/>
  <c r="EM183" i="1" s="1"/>
  <c r="CZ178" i="1"/>
  <c r="EM178" i="1" s="1"/>
  <c r="CZ138" i="1"/>
  <c r="EM138" i="1" s="1"/>
  <c r="CZ340" i="1"/>
  <c r="EM340" i="1" s="1"/>
  <c r="CZ33" i="1"/>
  <c r="EM33" i="1" s="1"/>
  <c r="CZ181" i="1"/>
  <c r="EM181" i="1" s="1"/>
  <c r="CZ223" i="1"/>
  <c r="EM223" i="1" s="1"/>
  <c r="CZ319" i="1"/>
  <c r="EM319" i="1" s="1"/>
  <c r="CZ52" i="1"/>
  <c r="EM52" i="1" s="1"/>
  <c r="CZ339" i="1"/>
  <c r="EM339" i="1" s="1"/>
  <c r="CZ228" i="1"/>
  <c r="EM228" i="1" s="1"/>
  <c r="CZ147" i="1"/>
  <c r="EM147" i="1" s="1"/>
  <c r="CZ40" i="1"/>
  <c r="EM40" i="1" s="1"/>
  <c r="CZ165" i="1"/>
  <c r="EM165" i="1" s="1"/>
  <c r="CZ233" i="1"/>
  <c r="EM233" i="1" s="1"/>
  <c r="CZ197" i="1"/>
  <c r="EM197" i="1" s="1"/>
  <c r="CZ287" i="1"/>
  <c r="EM287" i="1" s="1"/>
  <c r="CZ238" i="1"/>
  <c r="EM238" i="1" s="1"/>
  <c r="CZ69" i="1"/>
  <c r="EM69" i="1" s="1"/>
  <c r="CZ84" i="1"/>
  <c r="EM84" i="1" s="1"/>
  <c r="CZ235" i="1"/>
  <c r="EM235" i="1" s="1"/>
  <c r="CZ159" i="1"/>
  <c r="EM159" i="1" s="1"/>
  <c r="CZ259" i="1"/>
  <c r="EM259" i="1" s="1"/>
  <c r="CZ104" i="1"/>
  <c r="EM104" i="1" s="1"/>
  <c r="CZ126" i="1"/>
  <c r="EM126" i="1" s="1"/>
  <c r="CZ203" i="1"/>
  <c r="EM203" i="1" s="1"/>
  <c r="CZ257" i="1"/>
  <c r="EM257" i="1" s="1"/>
  <c r="CZ46" i="1"/>
  <c r="EM46" i="1" s="1"/>
  <c r="CZ60" i="1"/>
  <c r="EM60" i="1" s="1"/>
  <c r="CZ244" i="1"/>
  <c r="EM244" i="1" s="1"/>
  <c r="CZ368" i="1"/>
  <c r="EM368" i="1" s="1"/>
  <c r="CZ71" i="1"/>
  <c r="EM71" i="1" s="1"/>
  <c r="CZ389" i="1"/>
  <c r="EM389" i="1" s="1"/>
  <c r="CZ402" i="1"/>
  <c r="EM402" i="1" s="1"/>
  <c r="CZ70" i="1"/>
  <c r="EM70" i="1" s="1"/>
  <c r="CZ292" i="1"/>
  <c r="EM292" i="1" s="1"/>
  <c r="CZ25" i="1"/>
  <c r="EM25" i="1" s="1"/>
  <c r="CZ372" i="1"/>
  <c r="EM372" i="1" s="1"/>
  <c r="CZ177" i="1"/>
  <c r="EM177" i="1" s="1"/>
  <c r="CZ387" i="1"/>
  <c r="EM387" i="1" s="1"/>
  <c r="CZ15" i="1"/>
  <c r="EM15" i="1" s="1"/>
  <c r="CZ207" i="1"/>
  <c r="EM207" i="1" s="1"/>
  <c r="CZ405" i="1"/>
  <c r="EM405" i="1" s="1"/>
  <c r="CZ29" i="1"/>
  <c r="EM29" i="1" s="1"/>
  <c r="CZ192" i="1"/>
  <c r="EM192" i="1" s="1"/>
  <c r="CZ141" i="1"/>
  <c r="EM141" i="1" s="1"/>
  <c r="CZ114" i="1"/>
  <c r="EM114" i="1" s="1"/>
  <c r="CZ363" i="1"/>
  <c r="EM363" i="1" s="1"/>
  <c r="CZ270" i="1"/>
  <c r="EM270" i="1" s="1"/>
  <c r="CZ134" i="1"/>
  <c r="EM134" i="1" s="1"/>
  <c r="CZ394" i="1"/>
  <c r="EM394" i="1" s="1"/>
  <c r="CZ32" i="1"/>
  <c r="EM32" i="1" s="1"/>
  <c r="CZ239" i="1"/>
  <c r="EM239" i="1" s="1"/>
  <c r="CZ17" i="1"/>
  <c r="EM17" i="1" s="1"/>
  <c r="CZ337" i="1"/>
  <c r="EM337" i="1" s="1"/>
  <c r="CZ306" i="1"/>
  <c r="EM306" i="1" s="1"/>
  <c r="CZ53" i="1"/>
  <c r="EM53" i="1" s="1"/>
  <c r="CZ245" i="1"/>
  <c r="EM245" i="1" s="1"/>
  <c r="CZ150" i="1"/>
  <c r="EM150" i="1" s="1"/>
  <c r="CZ49" i="1"/>
  <c r="EM49" i="1" s="1"/>
  <c r="CZ36" i="1"/>
  <c r="EM36" i="1" s="1"/>
  <c r="CZ38" i="1"/>
  <c r="EM38" i="1" s="1"/>
  <c r="CZ151" i="1"/>
  <c r="EM151" i="1" s="1"/>
  <c r="CZ122" i="1"/>
  <c r="EM122" i="1" s="1"/>
  <c r="CZ161" i="1"/>
  <c r="EM161" i="1" s="1"/>
  <c r="CZ260" i="1"/>
  <c r="EM260" i="1" s="1"/>
  <c r="CZ295" i="1"/>
  <c r="EM295" i="1" s="1"/>
  <c r="CZ105" i="1"/>
  <c r="EM105" i="1" s="1"/>
  <c r="CZ110" i="1"/>
  <c r="EM110" i="1" s="1"/>
  <c r="CZ173" i="1"/>
  <c r="EM173" i="1" s="1"/>
  <c r="CZ113" i="1"/>
  <c r="EM113" i="1" s="1"/>
  <c r="CZ135" i="1"/>
  <c r="EM135" i="1" s="1"/>
  <c r="CZ86" i="1"/>
  <c r="EM86" i="1" s="1"/>
  <c r="CZ261" i="1"/>
  <c r="EM261" i="1" s="1"/>
  <c r="CZ343" i="1"/>
  <c r="EM343" i="1" s="1"/>
  <c r="CZ58" i="1"/>
  <c r="EM58" i="1" s="1"/>
  <c r="CZ392" i="1"/>
  <c r="EM392" i="1" s="1"/>
  <c r="CZ137" i="1"/>
  <c r="EM137" i="1" s="1"/>
  <c r="CZ107" i="1"/>
  <c r="EM107" i="1" s="1"/>
  <c r="CZ88" i="1"/>
  <c r="EM88" i="1" s="1"/>
  <c r="CZ289" i="1"/>
  <c r="EM289" i="1" s="1"/>
  <c r="CZ403" i="1"/>
  <c r="EM403" i="1" s="1"/>
  <c r="CZ98" i="1"/>
  <c r="EM98" i="1" s="1"/>
  <c r="CZ303" i="1"/>
  <c r="EM303" i="1" s="1"/>
  <c r="CZ191" i="1"/>
  <c r="EM191" i="1" s="1"/>
  <c r="CZ117" i="1"/>
  <c r="EM117" i="1" s="1"/>
  <c r="CZ180" i="1"/>
  <c r="EM180" i="1" s="1"/>
  <c r="CZ386" i="1"/>
  <c r="EM386" i="1" s="1"/>
  <c r="CZ193" i="1"/>
  <c r="EM193" i="1" s="1"/>
  <c r="CZ31" i="1"/>
  <c r="EM31" i="1" s="1"/>
  <c r="CZ187" i="1"/>
  <c r="EM187" i="1" s="1"/>
  <c r="CZ20" i="1"/>
  <c r="EM20" i="1" s="1"/>
  <c r="CZ224" i="1"/>
  <c r="EM224" i="1" s="1"/>
  <c r="CZ55" i="1"/>
  <c r="EM55" i="1" s="1"/>
  <c r="CZ327" i="1"/>
  <c r="EM327" i="1" s="1"/>
  <c r="CZ156" i="1"/>
  <c r="EM156" i="1" s="1"/>
  <c r="CZ149" i="1"/>
  <c r="EM149" i="1" s="1"/>
  <c r="CZ408" i="1"/>
  <c r="EM408" i="1" s="1"/>
  <c r="CZ142" i="1"/>
  <c r="EM142" i="1" s="1"/>
  <c r="CZ330" i="1"/>
  <c r="EM330" i="1" s="1"/>
  <c r="CZ85" i="1"/>
  <c r="EM85" i="1" s="1"/>
  <c r="CZ276" i="1"/>
  <c r="EM276" i="1" s="1"/>
  <c r="CX130" i="1"/>
  <c r="CW130" i="1"/>
  <c r="CS130" i="1"/>
  <c r="DO130" i="1" a="1"/>
  <c r="DO130" i="1" s="1"/>
  <c r="DY130" i="1" s="1"/>
  <c r="CW410" i="1"/>
  <c r="CS410" i="1"/>
  <c r="CX410" i="1"/>
  <c r="DO410" i="1" a="1"/>
  <c r="DO410" i="1" s="1"/>
  <c r="DY410" i="1" s="1"/>
  <c r="CX341" i="1"/>
  <c r="CW341" i="1"/>
  <c r="CS341" i="1"/>
  <c r="DO341" i="1" a="1"/>
  <c r="DO341" i="1" s="1"/>
  <c r="DY341" i="1" s="1"/>
  <c r="CS312" i="1"/>
  <c r="CX312" i="1"/>
  <c r="CW312" i="1"/>
  <c r="DO312" i="1" a="1"/>
  <c r="DO312" i="1" s="1"/>
  <c r="DY312" i="1" s="1"/>
  <c r="CW24" i="1"/>
  <c r="CS24" i="1"/>
  <c r="CX24" i="1"/>
  <c r="DO24" i="1" a="1"/>
  <c r="DO24" i="1" s="1"/>
  <c r="DY24" i="1" s="1"/>
  <c r="CX179" i="1"/>
  <c r="CW179" i="1"/>
  <c r="CS179" i="1"/>
  <c r="DO179" i="1" a="1"/>
  <c r="DO179" i="1" s="1"/>
  <c r="DY179" i="1" s="1"/>
  <c r="CZ288" i="1"/>
  <c r="EM288" i="1" s="1"/>
  <c r="CX14" i="1"/>
  <c r="CW14" i="1"/>
  <c r="CS14" i="1"/>
  <c r="DO14" i="1" a="1"/>
  <c r="DO14" i="1" s="1"/>
  <c r="DY14" i="1" s="1"/>
  <c r="CZ383" i="1"/>
  <c r="EM383" i="1" s="1"/>
  <c r="CX195" i="1"/>
  <c r="CS195" i="1"/>
  <c r="CW195" i="1"/>
  <c r="DO195" i="1" a="1"/>
  <c r="DO195" i="1" s="1"/>
  <c r="DY195" i="1" s="1"/>
  <c r="CZ393" i="1"/>
  <c r="EM393" i="1" s="1"/>
  <c r="CW293" i="1"/>
  <c r="CS293" i="1"/>
  <c r="CX293" i="1"/>
  <c r="DO293" i="1" a="1"/>
  <c r="DO293" i="1" s="1"/>
  <c r="DY293" i="1" s="1"/>
  <c r="CZ163" i="1"/>
  <c r="EM163" i="1" s="1"/>
  <c r="CZ128" i="1"/>
  <c r="EM128" i="1" s="1"/>
  <c r="CZ316" i="1"/>
  <c r="EM316" i="1" s="1"/>
  <c r="CZ93" i="1"/>
  <c r="EM93" i="1" s="1"/>
  <c r="CZ68" i="1"/>
  <c r="EM68" i="1" s="1"/>
  <c r="CS249" i="1"/>
  <c r="CW249" i="1"/>
  <c r="CX249" i="1"/>
  <c r="DO249" i="1" a="1"/>
  <c r="DO249" i="1" s="1"/>
  <c r="DY249" i="1" s="1"/>
  <c r="CZ290" i="1"/>
  <c r="EM290" i="1" s="1"/>
  <c r="CX189" i="1"/>
  <c r="CW189" i="1"/>
  <c r="CS189" i="1"/>
  <c r="DO189" i="1" a="1"/>
  <c r="DO189" i="1" s="1"/>
  <c r="DY189" i="1" s="1"/>
  <c r="CZ279" i="1"/>
  <c r="EM279" i="1" s="1"/>
  <c r="CS243" i="1"/>
  <c r="CX243" i="1"/>
  <c r="CW243" i="1"/>
  <c r="DO243" i="1" a="1"/>
  <c r="DO243" i="1" s="1"/>
  <c r="DY243" i="1" s="1"/>
  <c r="CS373" i="1"/>
  <c r="CW373" i="1"/>
  <c r="CX373" i="1"/>
  <c r="DO373" i="1" a="1"/>
  <c r="DO373" i="1" s="1"/>
  <c r="DY373" i="1" s="1"/>
  <c r="CZ353" i="1"/>
  <c r="EM353" i="1" s="1"/>
  <c r="CZ325" i="1"/>
  <c r="EM325" i="1" s="1"/>
  <c r="CZ101" i="1"/>
  <c r="EM101" i="1" s="1"/>
  <c r="CZ384" i="1"/>
  <c r="EM384" i="1" s="1"/>
  <c r="CZ152" i="1"/>
  <c r="EM152" i="1" s="1"/>
  <c r="CX229" i="1"/>
  <c r="CW229" i="1"/>
  <c r="CS229" i="1"/>
  <c r="DO229" i="1" a="1"/>
  <c r="DO229" i="1" s="1"/>
  <c r="DY229" i="1" s="1"/>
  <c r="CZ348" i="1"/>
  <c r="EM348" i="1" s="1"/>
  <c r="CZ284" i="1"/>
  <c r="EM284" i="1" s="1"/>
  <c r="CS77" i="1"/>
  <c r="CX77" i="1"/>
  <c r="CW77" i="1"/>
  <c r="DO77" i="1" a="1"/>
  <c r="DO77" i="1" s="1"/>
  <c r="DY77" i="1" s="1"/>
  <c r="CX385" i="1"/>
  <c r="CS385" i="1"/>
  <c r="CW385" i="1"/>
  <c r="DO385" i="1" a="1"/>
  <c r="DO385" i="1" s="1"/>
  <c r="DY385" i="1" s="1"/>
  <c r="CS45" i="1"/>
  <c r="CX45" i="1"/>
  <c r="CW45" i="1"/>
  <c r="DO45" i="1" a="1"/>
  <c r="DO45" i="1" s="1"/>
  <c r="DY45" i="1" s="1"/>
  <c r="CX299" i="1"/>
  <c r="CW299" i="1"/>
  <c r="CS299" i="1"/>
  <c r="DO299" i="1" a="1"/>
  <c r="DO299" i="1" s="1"/>
  <c r="DY299" i="1" s="1"/>
  <c r="CX184" i="1"/>
  <c r="CW184" i="1"/>
  <c r="CS184" i="1"/>
  <c r="DO184" i="1" a="1"/>
  <c r="DO184" i="1" s="1"/>
  <c r="DY184" i="1" s="1"/>
  <c r="CX62" i="1"/>
  <c r="CW62" i="1"/>
  <c r="CS62" i="1"/>
  <c r="DO62" i="1" a="1"/>
  <c r="DO62" i="1" s="1"/>
  <c r="DY62" i="1" s="1"/>
  <c r="CX264" i="1"/>
  <c r="CW264" i="1"/>
  <c r="CS264" i="1"/>
  <c r="DO264" i="1" a="1"/>
  <c r="DO264" i="1" s="1"/>
  <c r="DY264" i="1" s="1"/>
  <c r="CX148" i="1"/>
  <c r="CW148" i="1"/>
  <c r="CS148" i="1"/>
  <c r="DO148" i="1" a="1"/>
  <c r="DO148" i="1" s="1"/>
  <c r="DY148" i="1" s="1"/>
  <c r="CW304" i="1"/>
  <c r="CX304" i="1"/>
  <c r="CS304" i="1"/>
  <c r="DO304" i="1" a="1"/>
  <c r="DO304" i="1" s="1"/>
  <c r="DY304" i="1" s="1"/>
  <c r="CS230" i="1"/>
  <c r="CW230" i="1"/>
  <c r="CX230" i="1"/>
  <c r="DO230" i="1" a="1"/>
  <c r="DO230" i="1" s="1"/>
  <c r="DY230" i="1" s="1"/>
  <c r="CX311" i="1"/>
  <c r="CS311" i="1"/>
  <c r="CW311" i="1"/>
  <c r="DO311" i="1" a="1"/>
  <c r="DO311" i="1" s="1"/>
  <c r="DY311" i="1" s="1"/>
  <c r="CX205" i="1"/>
  <c r="CW205" i="1"/>
  <c r="CS205" i="1"/>
  <c r="DO205" i="1" a="1"/>
  <c r="DO205" i="1" s="1"/>
  <c r="DY205" i="1" s="1"/>
  <c r="CZ301" i="1"/>
  <c r="EM301" i="1" s="1"/>
  <c r="CZ65" i="1"/>
  <c r="EM65" i="1" s="1"/>
  <c r="CZ12" i="1"/>
  <c r="EM12" i="1" s="1"/>
  <c r="CS390" i="1"/>
  <c r="CX390" i="1"/>
  <c r="CW390" i="1"/>
  <c r="DO390" i="1" a="1"/>
  <c r="DO390" i="1" s="1"/>
  <c r="DY390" i="1" s="1"/>
  <c r="CX99" i="1"/>
  <c r="CW99" i="1"/>
  <c r="CS99" i="1"/>
  <c r="DO99" i="1" a="1"/>
  <c r="DO99" i="1" s="1"/>
  <c r="DY99" i="1" s="1"/>
  <c r="CZ376" i="1"/>
  <c r="EM376" i="1" s="1"/>
  <c r="CZ153" i="1"/>
  <c r="EM153" i="1" s="1"/>
  <c r="CZ404" i="1"/>
  <c r="EM404" i="1" s="1"/>
  <c r="CZ324" i="1"/>
  <c r="EM324" i="1" s="1"/>
  <c r="CW75" i="1"/>
  <c r="CX75" i="1"/>
  <c r="CS75" i="1"/>
  <c r="DO75" i="1" a="1"/>
  <c r="DO75" i="1" s="1"/>
  <c r="DY75" i="1" s="1"/>
  <c r="CX273" i="1"/>
  <c r="CW273" i="1"/>
  <c r="CS273" i="1"/>
  <c r="DO273" i="1" a="1"/>
  <c r="DO273" i="1" s="1"/>
  <c r="DY273" i="1" s="1"/>
  <c r="CW106" i="1"/>
  <c r="CS106" i="1"/>
  <c r="CX106" i="1"/>
  <c r="DO106" i="1" a="1"/>
  <c r="DO106" i="1" s="1"/>
  <c r="DY106" i="1" s="1"/>
  <c r="CW247" i="1"/>
  <c r="CS247" i="1"/>
  <c r="CX247" i="1"/>
  <c r="DO247" i="1" a="1"/>
  <c r="DO247" i="1" s="1"/>
  <c r="DY247" i="1" s="1"/>
  <c r="CZ94" i="1"/>
  <c r="EM94" i="1" s="1"/>
  <c r="CZ200" i="1"/>
  <c r="EM200" i="1" s="1"/>
  <c r="CZ54" i="1"/>
  <c r="EM54" i="1" s="1"/>
  <c r="CZ127" i="1"/>
  <c r="EM127" i="1" s="1"/>
  <c r="CZ370" i="1"/>
  <c r="EM370" i="1" s="1"/>
  <c r="CZ278" i="1"/>
  <c r="EM278" i="1" s="1"/>
  <c r="CX81" i="1"/>
  <c r="CW81" i="1"/>
  <c r="CS81" i="1"/>
  <c r="DO81" i="1" a="1"/>
  <c r="DO81" i="1" s="1"/>
  <c r="DY81" i="1" s="1"/>
  <c r="CX391" i="1"/>
  <c r="CW391" i="1"/>
  <c r="CS391" i="1"/>
  <c r="DO391" i="1" a="1"/>
  <c r="DO391" i="1" s="1"/>
  <c r="DY391" i="1" s="1"/>
  <c r="CW51" i="1"/>
  <c r="CS51" i="1"/>
  <c r="CX51" i="1"/>
  <c r="DO51" i="1" a="1"/>
  <c r="DO51" i="1" s="1"/>
  <c r="DY51" i="1" s="1"/>
  <c r="CZ280" i="1"/>
  <c r="EM280" i="1" s="1"/>
  <c r="CZ28" i="1"/>
  <c r="EM28" i="1" s="1"/>
  <c r="CZ100" i="1"/>
  <c r="EM100" i="1" s="1"/>
  <c r="CX66" i="1"/>
  <c r="CW66" i="1"/>
  <c r="CS66" i="1"/>
  <c r="DO66" i="1" a="1"/>
  <c r="DO66" i="1" s="1"/>
  <c r="DY66" i="1" s="1"/>
  <c r="CZ56" i="1"/>
  <c r="EM56" i="1" s="1"/>
  <c r="CX139" i="1"/>
  <c r="CW139" i="1"/>
  <c r="CS139" i="1"/>
  <c r="DO139" i="1" a="1"/>
  <c r="DO139" i="1" s="1"/>
  <c r="DY139" i="1" s="1"/>
  <c r="CZ41" i="1"/>
  <c r="EM41" i="1" s="1"/>
  <c r="CZ208" i="1"/>
  <c r="EM208" i="1" s="1"/>
  <c r="CZ124" i="1"/>
  <c r="EM124" i="1" s="1"/>
  <c r="CS271" i="1"/>
  <c r="CW271" i="1"/>
  <c r="CX271" i="1"/>
  <c r="DO271" i="1" a="1"/>
  <c r="DO271" i="1" s="1"/>
  <c r="DY271" i="1" s="1"/>
  <c r="CZ206" i="1"/>
  <c r="EM206" i="1" s="1"/>
  <c r="CX350" i="1"/>
  <c r="CW350" i="1"/>
  <c r="CS350" i="1"/>
  <c r="DO350" i="1" a="1"/>
  <c r="DO350" i="1" s="1"/>
  <c r="DY350" i="1" s="1"/>
  <c r="CS382" i="1"/>
  <c r="CX382" i="1"/>
  <c r="CW382" i="1"/>
  <c r="DO382" i="1" a="1"/>
  <c r="DO382" i="1" s="1"/>
  <c r="DY382" i="1" s="1"/>
  <c r="CZ396" i="1"/>
  <c r="EM396" i="1" s="1"/>
  <c r="CZ336" i="1"/>
  <c r="EM336" i="1" s="1"/>
  <c r="CZ34" i="1"/>
  <c r="EM34" i="1" s="1"/>
  <c r="CX251" i="1"/>
  <c r="CS251" i="1"/>
  <c r="CW251" i="1"/>
  <c r="DO251" i="1" a="1"/>
  <c r="DO251" i="1" s="1"/>
  <c r="DY251" i="1" s="1"/>
  <c r="CX89" i="1"/>
  <c r="CW89" i="1"/>
  <c r="CS89" i="1"/>
  <c r="DO89" i="1" a="1"/>
  <c r="DO89" i="1" s="1"/>
  <c r="DY89" i="1" s="1"/>
  <c r="CS188" i="1"/>
  <c r="CX188" i="1"/>
  <c r="CW188" i="1"/>
  <c r="DO188" i="1" a="1"/>
  <c r="DO188" i="1" s="1"/>
  <c r="DY188" i="1" s="1"/>
  <c r="CZ401" i="1"/>
  <c r="EM401" i="1" s="1"/>
  <c r="CX129" i="1"/>
  <c r="CW129" i="1"/>
  <c r="CS129" i="1"/>
  <c r="DO129" i="1" a="1"/>
  <c r="DO129" i="1" s="1"/>
  <c r="DY129" i="1" s="1"/>
  <c r="CZ121" i="1"/>
  <c r="EM121" i="1" s="1"/>
  <c r="CZ216" i="1"/>
  <c r="EM216" i="1" s="1"/>
  <c r="CZ346" i="1"/>
  <c r="EM346" i="1" s="1"/>
  <c r="CZ309" i="1"/>
  <c r="EM309" i="1" s="1"/>
  <c r="CZ168" i="1"/>
  <c r="EM168" i="1" s="1"/>
  <c r="CS23" i="1"/>
  <c r="CX23" i="1"/>
  <c r="CW23" i="1"/>
  <c r="DO23" i="1" a="1"/>
  <c r="DO23" i="1" s="1"/>
  <c r="DY23" i="1" s="1"/>
  <c r="CZ91" i="1"/>
  <c r="EM91" i="1" s="1"/>
  <c r="CZ35" i="1"/>
  <c r="EM35" i="1" s="1"/>
  <c r="CZ213" i="1"/>
  <c r="EM213" i="1" s="1"/>
  <c r="CZ285" i="1"/>
  <c r="EM285" i="1" s="1"/>
  <c r="CS317" i="1"/>
  <c r="CX317" i="1"/>
  <c r="CW317" i="1"/>
  <c r="DO317" i="1" a="1"/>
  <c r="DO317" i="1" s="1"/>
  <c r="DY317" i="1" s="1"/>
  <c r="CZ310" i="1"/>
  <c r="EM310" i="1" s="1"/>
  <c r="CZ76" i="1"/>
  <c r="EM76" i="1" s="1"/>
  <c r="CS16" i="1"/>
  <c r="CW16" i="1"/>
  <c r="CX16" i="1"/>
  <c r="DO16" i="1" a="1"/>
  <c r="DO16" i="1" s="1"/>
  <c r="DY16" i="1" s="1"/>
  <c r="CW212" i="1"/>
  <c r="CS212" i="1"/>
  <c r="CX212" i="1"/>
  <c r="DO212" i="1" a="1"/>
  <c r="DO212" i="1" s="1"/>
  <c r="DY212" i="1" s="1"/>
  <c r="CX79" i="1"/>
  <c r="CW79" i="1"/>
  <c r="CS79" i="1"/>
  <c r="DO79" i="1" a="1"/>
  <c r="DO79" i="1" s="1"/>
  <c r="DY79" i="1" s="1"/>
  <c r="CS227" i="1"/>
  <c r="CW227" i="1"/>
  <c r="CX227" i="1"/>
  <c r="DO227" i="1" a="1"/>
  <c r="DO227" i="1" s="1"/>
  <c r="DY227" i="1" s="1"/>
  <c r="CX19" i="1"/>
  <c r="CW19" i="1"/>
  <c r="CS19" i="1"/>
  <c r="DO19" i="1" a="1"/>
  <c r="DO19" i="1" s="1"/>
  <c r="DY19" i="1" s="1"/>
  <c r="CX225" i="1"/>
  <c r="CW225" i="1"/>
  <c r="CS225" i="1"/>
  <c r="DO225" i="1" a="1"/>
  <c r="DO225" i="1" s="1"/>
  <c r="DY225" i="1" s="1"/>
  <c r="CX291" i="1"/>
  <c r="CW291" i="1"/>
  <c r="CS291" i="1"/>
  <c r="DO291" i="1" a="1"/>
  <c r="DO291" i="1" s="1"/>
  <c r="DY291" i="1" s="1"/>
  <c r="CZ39" i="1"/>
  <c r="EM39" i="1" s="1"/>
  <c r="CZ123" i="1"/>
  <c r="EM123" i="1" s="1"/>
  <c r="CZ215" i="1"/>
  <c r="EM215" i="1" s="1"/>
  <c r="CZ30" i="1"/>
  <c r="EM30" i="1" s="1"/>
  <c r="CZ231" i="1"/>
  <c r="EM231" i="1" s="1"/>
  <c r="CZ362" i="1"/>
  <c r="EM362" i="1" s="1"/>
  <c r="CZ258" i="1"/>
  <c r="EM258" i="1" s="1"/>
  <c r="CW395" i="1"/>
  <c r="CX395" i="1"/>
  <c r="CS395" i="1"/>
  <c r="DO395" i="1" a="1"/>
  <c r="DO395" i="1" s="1"/>
  <c r="DY395" i="1" s="1"/>
  <c r="CX318" i="1"/>
  <c r="CW318" i="1"/>
  <c r="CS318" i="1"/>
  <c r="DO318" i="1" a="1"/>
  <c r="DO318" i="1" s="1"/>
  <c r="DY318" i="1" s="1"/>
  <c r="CX352" i="1"/>
  <c r="CW352" i="1"/>
  <c r="CS352" i="1"/>
  <c r="DO352" i="1" a="1"/>
  <c r="DO352" i="1" s="1"/>
  <c r="DY352" i="1" s="1"/>
  <c r="CS371" i="1"/>
  <c r="CW371" i="1"/>
  <c r="CX371" i="1"/>
  <c r="DO371" i="1" a="1"/>
  <c r="DO371" i="1" s="1"/>
  <c r="DY371" i="1" s="1"/>
  <c r="CS26" i="1"/>
  <c r="CX26" i="1"/>
  <c r="CW26" i="1"/>
  <c r="DO26" i="1" a="1"/>
  <c r="DO26" i="1" s="1"/>
  <c r="DY26" i="1" s="1"/>
  <c r="CS380" i="1"/>
  <c r="CX380" i="1"/>
  <c r="CW380" i="1"/>
  <c r="DO380" i="1" a="1"/>
  <c r="DO380" i="1" s="1"/>
  <c r="DY380" i="1" s="1"/>
  <c r="CS201" i="1"/>
  <c r="CW201" i="1"/>
  <c r="CX201" i="1"/>
  <c r="DO201" i="1" a="1"/>
  <c r="DO201" i="1" s="1"/>
  <c r="DY201" i="1" s="1"/>
  <c r="CW80" i="1"/>
  <c r="CS80" i="1"/>
  <c r="CX80" i="1"/>
  <c r="DO80" i="1" a="1"/>
  <c r="DO80" i="1" s="1"/>
  <c r="DY80" i="1" s="1"/>
  <c r="CW374" i="1"/>
  <c r="CS374" i="1"/>
  <c r="CX374" i="1"/>
  <c r="DO374" i="1" a="1"/>
  <c r="DO374" i="1" s="1"/>
  <c r="DY374" i="1" s="1"/>
  <c r="CZ78" i="1"/>
  <c r="EM78" i="1" s="1"/>
  <c r="CZ333" i="1"/>
  <c r="EM333" i="1" s="1"/>
  <c r="CX305" i="1"/>
  <c r="CS305" i="1"/>
  <c r="CW305" i="1"/>
  <c r="DO305" i="1" a="1"/>
  <c r="DO305" i="1" s="1"/>
  <c r="DY305" i="1" s="1"/>
  <c r="CZ250" i="1"/>
  <c r="EM250" i="1" s="1"/>
  <c r="CZ399" i="1"/>
  <c r="EM399" i="1" s="1"/>
  <c r="CZ64" i="1"/>
  <c r="EM64" i="1" s="1"/>
  <c r="CZ314" i="1"/>
  <c r="EM314" i="1" s="1"/>
  <c r="CZ182" i="1"/>
  <c r="EM182" i="1" s="1"/>
  <c r="CW407" i="1"/>
  <c r="CX407" i="1"/>
  <c r="CS407" i="1"/>
  <c r="DO407" i="1" a="1"/>
  <c r="DO407" i="1" s="1"/>
  <c r="DY407" i="1" s="1"/>
  <c r="CW172" i="1"/>
  <c r="CX172" i="1"/>
  <c r="CS172" i="1"/>
  <c r="DO172" i="1" a="1"/>
  <c r="DO172" i="1" s="1"/>
  <c r="DY172" i="1" s="1"/>
  <c r="CS166" i="1"/>
  <c r="CW166" i="1"/>
  <c r="CX166" i="1"/>
  <c r="DO166" i="1" a="1"/>
  <c r="DO166" i="1" s="1"/>
  <c r="DY166" i="1" s="1"/>
  <c r="CX262" i="1"/>
  <c r="CS262" i="1"/>
  <c r="CW262" i="1"/>
  <c r="DO262" i="1" a="1"/>
  <c r="DO262" i="1" s="1"/>
  <c r="DY262" i="1" s="1"/>
  <c r="CZ232" i="1"/>
  <c r="EM232" i="1" s="1"/>
  <c r="CZ379" i="1"/>
  <c r="EM379" i="1" s="1"/>
  <c r="CZ347" i="1"/>
  <c r="EM347" i="1" s="1"/>
  <c r="CZ263" i="1"/>
  <c r="EM263" i="1" s="1"/>
  <c r="CZ144" i="1"/>
  <c r="EM144" i="1" s="1"/>
  <c r="CX281" i="1"/>
  <c r="CW281" i="1"/>
  <c r="CS281" i="1"/>
  <c r="DO281" i="1" a="1"/>
  <c r="DO281" i="1" s="1"/>
  <c r="DY281" i="1" s="1"/>
  <c r="CZ365" i="1"/>
  <c r="EM365" i="1" s="1"/>
  <c r="CZ240" i="1"/>
  <c r="EM240" i="1" s="1"/>
  <c r="CZ226" i="1"/>
  <c r="EM226" i="1" s="1"/>
  <c r="CZ332" i="1"/>
  <c r="EM332" i="1" s="1"/>
  <c r="CS82" i="1"/>
  <c r="CW82" i="1"/>
  <c r="CX82" i="1"/>
  <c r="DO82" i="1" a="1"/>
  <c r="DO82" i="1" s="1"/>
  <c r="DY82" i="1" s="1"/>
  <c r="CX246" i="1"/>
  <c r="CW246" i="1"/>
  <c r="CS246" i="1"/>
  <c r="DO246" i="1" a="1"/>
  <c r="DO246" i="1" s="1"/>
  <c r="DY246" i="1" s="1"/>
  <c r="CS265" i="1"/>
  <c r="CX265" i="1"/>
  <c r="CW265" i="1"/>
  <c r="DO265" i="1" a="1"/>
  <c r="DO265" i="1" s="1"/>
  <c r="DY265" i="1" s="1"/>
  <c r="CZ218" i="1"/>
  <c r="EM218" i="1" s="1"/>
  <c r="CS48" i="1"/>
  <c r="CX48" i="1"/>
  <c r="CW48" i="1"/>
  <c r="DO48" i="1" a="1"/>
  <c r="DO48" i="1" s="1"/>
  <c r="DY48" i="1" s="1"/>
  <c r="CZ102" i="1"/>
  <c r="EM102" i="1" s="1"/>
  <c r="CX242" i="1"/>
  <c r="CW242" i="1"/>
  <c r="CS242" i="1"/>
  <c r="DO242" i="1" a="1"/>
  <c r="DO242" i="1" s="1"/>
  <c r="DY242" i="1" s="1"/>
  <c r="CZ116" i="1"/>
  <c r="EM116" i="1" s="1"/>
  <c r="CZ356" i="1"/>
  <c r="EM356" i="1" s="1"/>
  <c r="CZ143" i="1"/>
  <c r="EM143" i="1" s="1"/>
  <c r="CZ18" i="1"/>
  <c r="EM18" i="1" s="1"/>
  <c r="CZ322" i="1"/>
  <c r="EM322" i="1" s="1"/>
  <c r="CZ286" i="1"/>
  <c r="EM286" i="1" s="1"/>
  <c r="CZ254" i="1"/>
  <c r="EM254" i="1" s="1"/>
  <c r="CZ43" i="1"/>
  <c r="EM43" i="1" s="1"/>
  <c r="CS13" i="1"/>
  <c r="CX13" i="1"/>
  <c r="CW13" i="1"/>
  <c r="DO13" i="1" a="1"/>
  <c r="DO13" i="1" s="1"/>
  <c r="DY13" i="1" s="1"/>
  <c r="CX22" i="1"/>
  <c r="CW22" i="1"/>
  <c r="CS22" i="1"/>
  <c r="DO22" i="1" a="1"/>
  <c r="DO22" i="1" s="1"/>
  <c r="DY22" i="1" s="1"/>
  <c r="CW131" i="1"/>
  <c r="CX131" i="1"/>
  <c r="CS131" i="1"/>
  <c r="DO131" i="1" a="1"/>
  <c r="DO131" i="1" s="1"/>
  <c r="DY131" i="1" s="1"/>
  <c r="CS198" i="1"/>
  <c r="CX198" i="1"/>
  <c r="CW198" i="1"/>
  <c r="DO198" i="1" a="1"/>
  <c r="DO198" i="1" s="1"/>
  <c r="DY198" i="1" s="1"/>
  <c r="CW375" i="1"/>
  <c r="CX375" i="1"/>
  <c r="CS375" i="1"/>
  <c r="DO375" i="1" a="1"/>
  <c r="DO375" i="1" s="1"/>
  <c r="DY375" i="1" s="1"/>
  <c r="CZ176" i="1"/>
  <c r="EM176" i="1" s="1"/>
  <c r="CZ160" i="1"/>
  <c r="EM160" i="1" s="1"/>
  <c r="CZ158" i="1"/>
  <c r="EM158" i="1" s="1"/>
  <c r="CZ63" i="1"/>
  <c r="EM63" i="1" s="1"/>
  <c r="CZ328" i="1"/>
  <c r="EM328" i="1" s="1"/>
  <c r="CZ409" i="1"/>
  <c r="EM409" i="1" s="1"/>
  <c r="CS125" i="1"/>
  <c r="CX125" i="1"/>
  <c r="CW125" i="1"/>
  <c r="DO125" i="1" a="1"/>
  <c r="DO125" i="1" s="1"/>
  <c r="DY125" i="1" s="1"/>
  <c r="CS277" i="1"/>
  <c r="CX277" i="1"/>
  <c r="CW277" i="1"/>
  <c r="DO277" i="1" a="1"/>
  <c r="DO277" i="1" s="1"/>
  <c r="DY277" i="1" s="1"/>
  <c r="CZ190" i="1"/>
  <c r="EM190" i="1" s="1"/>
  <c r="CZ115" i="1"/>
  <c r="EM115" i="1" s="1"/>
  <c r="CZ21" i="1"/>
  <c r="EM21" i="1" s="1"/>
  <c r="CX219" i="1"/>
  <c r="CW219" i="1"/>
  <c r="CS219" i="1"/>
  <c r="DO219" i="1" a="1"/>
  <c r="DO219" i="1" s="1"/>
  <c r="DY219" i="1" s="1"/>
  <c r="CZ237" i="1"/>
  <c r="EM237" i="1" s="1"/>
  <c r="CX256" i="1"/>
  <c r="CS256" i="1"/>
  <c r="CW256" i="1"/>
  <c r="DO256" i="1" a="1"/>
  <c r="DO256" i="1" s="1"/>
  <c r="DY256" i="1" s="1"/>
  <c r="CS221" i="1"/>
  <c r="CX221" i="1"/>
  <c r="CW221" i="1"/>
  <c r="DO221" i="1" a="1"/>
  <c r="DO221" i="1" s="1"/>
  <c r="DY221" i="1" s="1"/>
  <c r="CZ145" i="1"/>
  <c r="EM145" i="1" s="1"/>
  <c r="CZ92" i="1"/>
  <c r="EM92" i="1" s="1"/>
  <c r="CZ109" i="1"/>
  <c r="EM109" i="1" s="1"/>
  <c r="CZ194" i="1"/>
  <c r="EM194" i="1" s="1"/>
  <c r="CZ335" i="1"/>
  <c r="EM335" i="1" s="1"/>
  <c r="CS248" i="1"/>
  <c r="CW248" i="1"/>
  <c r="CX248" i="1"/>
  <c r="DO248" i="1" a="1"/>
  <c r="DO248" i="1" s="1"/>
  <c r="DY248" i="1" s="1"/>
  <c r="CZ50" i="1"/>
  <c r="EM50" i="1" s="1"/>
  <c r="CX321" i="1"/>
  <c r="CW321" i="1"/>
  <c r="CS321" i="1"/>
  <c r="DO321" i="1" a="1"/>
  <c r="DO321" i="1" s="1"/>
  <c r="DY321" i="1" s="1"/>
  <c r="CX302" i="1"/>
  <c r="CW302" i="1"/>
  <c r="CS302" i="1"/>
  <c r="DO302" i="1" a="1"/>
  <c r="DO302" i="1" s="1"/>
  <c r="DY302" i="1" s="1"/>
  <c r="CZ369" i="1"/>
  <c r="EM369" i="1" s="1"/>
  <c r="CZ108" i="1"/>
  <c r="EM108" i="1" s="1"/>
  <c r="CZ345" i="1"/>
  <c r="EM345" i="1" s="1"/>
  <c r="CZ132" i="1"/>
  <c r="EM132" i="1" s="1"/>
  <c r="CZ97" i="1"/>
  <c r="EM97" i="1" s="1"/>
  <c r="CX73" i="1"/>
  <c r="CW73" i="1"/>
  <c r="CS73" i="1"/>
  <c r="DO73" i="1" a="1"/>
  <c r="DO73" i="1" s="1"/>
  <c r="DY73" i="1" s="1"/>
  <c r="CZ112" i="1"/>
  <c r="EM112" i="1" s="1"/>
  <c r="CX96" i="1"/>
  <c r="CW96" i="1"/>
  <c r="CS96" i="1"/>
  <c r="DO96" i="1" a="1"/>
  <c r="DO96" i="1" s="1"/>
  <c r="DY96" i="1" s="1"/>
  <c r="CZ355" i="1"/>
  <c r="EM355" i="1" s="1"/>
  <c r="CZ164" i="1"/>
  <c r="EM164" i="1" s="1"/>
  <c r="CZ167" i="1"/>
  <c r="EM167" i="1" s="1"/>
  <c r="CX361" i="1"/>
  <c r="CW361" i="1"/>
  <c r="CS361" i="1"/>
  <c r="DO361" i="1" a="1"/>
  <c r="DO361" i="1" s="1"/>
  <c r="DY361" i="1" s="1"/>
  <c r="CZ146" i="1"/>
  <c r="EM146" i="1" s="1"/>
  <c r="CZ398" i="1"/>
  <c r="EM398" i="1" s="1"/>
  <c r="CZ175" i="1"/>
  <c r="EM175" i="1" s="1"/>
  <c r="CZ140" i="1"/>
  <c r="EM140" i="1" s="1"/>
  <c r="CZ154" i="1"/>
  <c r="EM154" i="1" s="1"/>
  <c r="CZ269" i="1"/>
  <c r="EM269" i="1" s="1"/>
  <c r="CZ377" i="1"/>
  <c r="EM377" i="1" s="1"/>
  <c r="CW388" i="1"/>
  <c r="CX388" i="1"/>
  <c r="CS388" i="1"/>
  <c r="DO388" i="1" a="1"/>
  <c r="DO388" i="1" s="1"/>
  <c r="DY388" i="1" s="1"/>
  <c r="CS42" i="1"/>
  <c r="CX42" i="1"/>
  <c r="CW42" i="1"/>
  <c r="DO42" i="1" a="1"/>
  <c r="DO42" i="1" s="1"/>
  <c r="DY42" i="1" s="1"/>
  <c r="CS381" i="1"/>
  <c r="CW381" i="1"/>
  <c r="CX381" i="1"/>
  <c r="DO381" i="1" a="1"/>
  <c r="DO381" i="1" s="1"/>
  <c r="DY381" i="1" s="1"/>
  <c r="CS320" i="1"/>
  <c r="CW320" i="1"/>
  <c r="CX320" i="1"/>
  <c r="DO320" i="1" a="1"/>
  <c r="DO320" i="1" s="1"/>
  <c r="DY320" i="1" s="1"/>
  <c r="CW344" i="1"/>
  <c r="CX344" i="1"/>
  <c r="CS344" i="1"/>
  <c r="DO344" i="1" a="1"/>
  <c r="DO344" i="1" s="1"/>
  <c r="DY344" i="1" s="1"/>
  <c r="CZ234" i="1"/>
  <c r="EM234" i="1" s="1"/>
  <c r="CZ268" i="1"/>
  <c r="EM268" i="1" s="1"/>
  <c r="CZ331" i="1"/>
  <c r="EM331" i="1" s="1"/>
  <c r="BS11" i="1"/>
  <c r="BR11" i="1"/>
  <c r="T34" i="5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K19" i="15"/>
  <c r="N20" i="15"/>
  <c r="T32" i="5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CZ311" i="1" l="1"/>
  <c r="EM311" i="1" s="1"/>
  <c r="CZ198" i="1"/>
  <c r="EM198" i="1" s="1"/>
  <c r="CZ80" i="1"/>
  <c r="EM80" i="1" s="1"/>
  <c r="CZ246" i="1"/>
  <c r="EM246" i="1" s="1"/>
  <c r="CZ23" i="1"/>
  <c r="EM23" i="1" s="1"/>
  <c r="CZ130" i="1"/>
  <c r="EM130" i="1" s="1"/>
  <c r="CZ13" i="1"/>
  <c r="EM13" i="1" s="1"/>
  <c r="CZ302" i="1"/>
  <c r="EM302" i="1" s="1"/>
  <c r="CZ48" i="1"/>
  <c r="EM48" i="1" s="1"/>
  <c r="CZ77" i="1"/>
  <c r="EM77" i="1" s="1"/>
  <c r="CZ188" i="1"/>
  <c r="EM188" i="1" s="1"/>
  <c r="CZ139" i="1"/>
  <c r="EM139" i="1" s="1"/>
  <c r="CZ391" i="1"/>
  <c r="EM391" i="1" s="1"/>
  <c r="CZ45" i="1"/>
  <c r="EM45" i="1" s="1"/>
  <c r="CZ293" i="1"/>
  <c r="EM293" i="1" s="1"/>
  <c r="CZ125" i="1"/>
  <c r="EM125" i="1" s="1"/>
  <c r="CZ265" i="1"/>
  <c r="EM265" i="1" s="1"/>
  <c r="CZ380" i="1"/>
  <c r="EM380" i="1" s="1"/>
  <c r="CZ291" i="1"/>
  <c r="EM291" i="1" s="1"/>
  <c r="CZ79" i="1"/>
  <c r="EM79" i="1" s="1"/>
  <c r="CZ205" i="1"/>
  <c r="EM205" i="1" s="1"/>
  <c r="CZ148" i="1"/>
  <c r="EM148" i="1" s="1"/>
  <c r="CZ299" i="1"/>
  <c r="EM299" i="1" s="1"/>
  <c r="CZ82" i="1"/>
  <c r="EM82" i="1" s="1"/>
  <c r="CZ262" i="1"/>
  <c r="EM262" i="1" s="1"/>
  <c r="CZ371" i="1"/>
  <c r="EM371" i="1" s="1"/>
  <c r="CZ249" i="1"/>
  <c r="EM249" i="1" s="1"/>
  <c r="CZ96" i="1"/>
  <c r="EM96" i="1" s="1"/>
  <c r="CZ352" i="1"/>
  <c r="EM352" i="1" s="1"/>
  <c r="CZ317" i="1"/>
  <c r="EM317" i="1" s="1"/>
  <c r="CZ341" i="1"/>
  <c r="EM341" i="1" s="1"/>
  <c r="CZ229" i="1"/>
  <c r="EM229" i="1" s="1"/>
  <c r="CZ99" i="1"/>
  <c r="EM99" i="1" s="1"/>
  <c r="CZ407" i="1"/>
  <c r="EM407" i="1" s="1"/>
  <c r="CZ247" i="1"/>
  <c r="EM247" i="1" s="1"/>
  <c r="CZ410" i="1"/>
  <c r="EM410" i="1" s="1"/>
  <c r="CZ172" i="1"/>
  <c r="EM172" i="1" s="1"/>
  <c r="CZ195" i="1"/>
  <c r="EM195" i="1" s="1"/>
  <c r="CZ381" i="1"/>
  <c r="EM381" i="1" s="1"/>
  <c r="CZ22" i="1"/>
  <c r="EM22" i="1" s="1"/>
  <c r="CZ242" i="1"/>
  <c r="EM242" i="1" s="1"/>
  <c r="CZ350" i="1"/>
  <c r="EM350" i="1" s="1"/>
  <c r="CZ81" i="1"/>
  <c r="EM81" i="1" s="1"/>
  <c r="CZ385" i="1"/>
  <c r="EM385" i="1" s="1"/>
  <c r="CZ273" i="1"/>
  <c r="EM273" i="1" s="1"/>
  <c r="CZ201" i="1"/>
  <c r="EM201" i="1" s="1"/>
  <c r="CZ304" i="1"/>
  <c r="EM304" i="1" s="1"/>
  <c r="CZ305" i="1"/>
  <c r="EM305" i="1" s="1"/>
  <c r="CZ321" i="1"/>
  <c r="EM321" i="1" s="1"/>
  <c r="CZ129" i="1"/>
  <c r="EM129" i="1" s="1"/>
  <c r="CZ19" i="1"/>
  <c r="EM19" i="1" s="1"/>
  <c r="CZ16" i="1"/>
  <c r="EM16" i="1" s="1"/>
  <c r="CZ89" i="1"/>
  <c r="EM89" i="1" s="1"/>
  <c r="CZ66" i="1"/>
  <c r="EM66" i="1" s="1"/>
  <c r="CZ390" i="1"/>
  <c r="EM390" i="1" s="1"/>
  <c r="CZ230" i="1"/>
  <c r="EM230" i="1" s="1"/>
  <c r="CZ62" i="1"/>
  <c r="EM62" i="1" s="1"/>
  <c r="CZ312" i="1"/>
  <c r="EM312" i="1" s="1"/>
  <c r="CZ251" i="1"/>
  <c r="EM251" i="1" s="1"/>
  <c r="CZ373" i="1"/>
  <c r="EM373" i="1" s="1"/>
  <c r="CZ344" i="1"/>
  <c r="EM344" i="1" s="1"/>
  <c r="CZ388" i="1"/>
  <c r="EM388" i="1" s="1"/>
  <c r="CZ221" i="1"/>
  <c r="EM221" i="1" s="1"/>
  <c r="CZ277" i="1"/>
  <c r="EM277" i="1" s="1"/>
  <c r="CZ375" i="1"/>
  <c r="EM375" i="1" s="1"/>
  <c r="CZ227" i="1"/>
  <c r="EM227" i="1" s="1"/>
  <c r="CZ271" i="1"/>
  <c r="EM271" i="1" s="1"/>
  <c r="CZ184" i="1"/>
  <c r="EM184" i="1" s="1"/>
  <c r="CZ14" i="1"/>
  <c r="EM14" i="1" s="1"/>
  <c r="CZ166" i="1"/>
  <c r="EM166" i="1" s="1"/>
  <c r="CZ75" i="1"/>
  <c r="EM75" i="1" s="1"/>
  <c r="CZ243" i="1"/>
  <c r="EM243" i="1" s="1"/>
  <c r="CZ320" i="1"/>
  <c r="EM320" i="1" s="1"/>
  <c r="CZ256" i="1"/>
  <c r="EM256" i="1" s="1"/>
  <c r="CZ51" i="1"/>
  <c r="EM51" i="1" s="1"/>
  <c r="CZ281" i="1"/>
  <c r="EM281" i="1" s="1"/>
  <c r="CZ318" i="1"/>
  <c r="EM318" i="1" s="1"/>
  <c r="CZ179" i="1"/>
  <c r="EM179" i="1" s="1"/>
  <c r="CZ73" i="1"/>
  <c r="EM73" i="1" s="1"/>
  <c r="CZ382" i="1"/>
  <c r="EM382" i="1" s="1"/>
  <c r="CZ248" i="1"/>
  <c r="EM248" i="1" s="1"/>
  <c r="CZ131" i="1"/>
  <c r="EM131" i="1" s="1"/>
  <c r="CZ26" i="1"/>
  <c r="EM26" i="1" s="1"/>
  <c r="CZ225" i="1"/>
  <c r="EM225" i="1" s="1"/>
  <c r="CZ264" i="1"/>
  <c r="EM264" i="1" s="1"/>
  <c r="CZ189" i="1"/>
  <c r="EM189" i="1" s="1"/>
  <c r="CZ212" i="1"/>
  <c r="EM212" i="1" s="1"/>
  <c r="CZ42" i="1"/>
  <c r="EM42" i="1" s="1"/>
  <c r="CZ361" i="1"/>
  <c r="EM361" i="1" s="1"/>
  <c r="CZ219" i="1"/>
  <c r="EM219" i="1" s="1"/>
  <c r="CZ374" i="1"/>
  <c r="EM374" i="1" s="1"/>
  <c r="CZ395" i="1"/>
  <c r="EM395" i="1" s="1"/>
  <c r="CZ106" i="1"/>
  <c r="EM106" i="1" s="1"/>
  <c r="CZ24" i="1"/>
  <c r="EM24" i="1" s="1"/>
  <c r="BR5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CI5" i="1"/>
  <c r="CJ10" i="1" l="1"/>
  <c r="CR10" i="1"/>
  <c r="CK10" i="1"/>
  <c r="BF10" i="1"/>
  <c r="AA10" i="1"/>
  <c r="BE10" i="1"/>
  <c r="DW10" i="1" l="1"/>
  <c r="DW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3" i="8"/>
  <c r="N7" i="5"/>
  <c r="O6" i="7"/>
  <c r="B6" i="7"/>
  <c r="N8" i="5" l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N9" i="5" l="1"/>
  <c r="N10" i="5" s="1"/>
  <c r="O8" i="5"/>
  <c r="BX11" i="1"/>
  <c r="AM11" i="1" a="1"/>
  <c r="AM11" i="1" s="1"/>
  <c r="L14" i="7"/>
  <c r="L15" i="7" s="1"/>
  <c r="L16" i="7" s="1"/>
  <c r="Q8" i="5" l="1"/>
  <c r="R8" i="5" s="1"/>
  <c r="N11" i="5"/>
  <c r="O11" i="5" s="1"/>
  <c r="O10" i="5"/>
  <c r="W10" i="5" s="1"/>
  <c r="O9" i="5"/>
  <c r="T8" i="5"/>
  <c r="S8" i="5"/>
  <c r="BY11" i="1"/>
  <c r="CR11" i="1" s="1"/>
  <c r="L17" i="7"/>
  <c r="DZ11" i="1"/>
  <c r="N12" i="5" l="1"/>
  <c r="O12" i="5" s="1"/>
  <c r="W12" i="5" s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CC11" i="1"/>
  <c r="EE11" i="1"/>
  <c r="BZ11" i="1"/>
  <c r="CA11" i="1"/>
  <c r="DC11" i="1" s="1"/>
  <c r="L18" i="7"/>
  <c r="DB11" i="1" l="1"/>
  <c r="N13" i="5"/>
  <c r="CE11" i="1"/>
  <c r="N14" i="5"/>
  <c r="O14" i="5" s="1"/>
  <c r="T12" i="5"/>
  <c r="S12" i="5"/>
  <c r="Q12" i="5"/>
  <c r="R12" i="5" s="1"/>
  <c r="DQ11" i="1"/>
  <c r="DK11" i="1"/>
  <c r="BT11" i="1" s="1"/>
  <c r="DT11" i="1" s="1"/>
  <c r="L19" i="7"/>
  <c r="O13" i="5" l="1"/>
  <c r="W13" i="5" s="1"/>
  <c r="N15" i="5"/>
  <c r="DL11" i="1"/>
  <c r="AN11" i="1" s="1" a="1"/>
  <c r="AN11" i="1" s="1"/>
  <c r="T14" i="5"/>
  <c r="S14" i="5"/>
  <c r="Q14" i="5"/>
  <c r="R14" i="5" s="1"/>
  <c r="ED11" i="1"/>
  <c r="L20" i="7"/>
  <c r="L21" i="7" s="1"/>
  <c r="AY11" i="1"/>
  <c r="Z11" i="1"/>
  <c r="S13" i="5" l="1"/>
  <c r="T13" i="5"/>
  <c r="Q13" i="5"/>
  <c r="R13" i="5" s="1"/>
  <c r="BD11" i="1"/>
  <c r="BE11" i="1" s="1"/>
  <c r="AO11" i="1"/>
  <c r="O15" i="5"/>
  <c r="W15" i="5" s="1"/>
  <c r="N16" i="5"/>
  <c r="EA11" i="1"/>
  <c r="AP11" i="1"/>
  <c r="AA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BF11" i="1" l="1"/>
  <c r="BI11" i="1"/>
  <c r="DR11" i="1" s="1"/>
  <c r="AP5" i="1"/>
  <c r="O16" i="5"/>
  <c r="S15" i="5"/>
  <c r="Q15" i="5"/>
  <c r="R15" i="5" s="1"/>
  <c r="T15" i="5"/>
  <c r="N17" i="5"/>
  <c r="N18" i="5" s="1"/>
  <c r="P11" i="1"/>
  <c r="AE11" i="1"/>
  <c r="BG11" i="1"/>
  <c r="O17" i="5" l="1"/>
  <c r="W17" i="5" s="1"/>
  <c r="N19" i="5"/>
  <c r="S16" i="5"/>
  <c r="T16" i="5"/>
  <c r="Q16" i="5"/>
  <c r="R16" i="5" s="1"/>
  <c r="O18" i="5"/>
  <c r="O19" i="5" l="1"/>
  <c r="N20" i="5"/>
  <c r="T17" i="5"/>
  <c r="S17" i="5"/>
  <c r="Q17" i="5"/>
  <c r="R17" i="5" s="1"/>
  <c r="T18" i="5"/>
  <c r="S18" i="5"/>
  <c r="Q18" i="5"/>
  <c r="R18" i="5" s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O20" i="5" l="1"/>
  <c r="W20" i="5" s="1"/>
  <c r="N21" i="5"/>
  <c r="T19" i="5"/>
  <c r="Q19" i="5"/>
  <c r="R19" i="5" s="1"/>
  <c r="S19" i="5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BD5" i="1"/>
  <c r="AY5" i="1"/>
  <c r="N22" i="5" l="1"/>
  <c r="O21" i="5"/>
  <c r="T20" i="5"/>
  <c r="S20" i="5"/>
  <c r="Q20" i="5"/>
  <c r="R20" i="5" s="1"/>
  <c r="G19" i="15"/>
  <c r="F9" i="15"/>
  <c r="G9" i="15" s="1"/>
  <c r="F23" i="15"/>
  <c r="G23" i="15" s="1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R30" i="15" l="1"/>
  <c r="S50" i="15"/>
  <c r="R50" i="15"/>
  <c r="S47" i="15"/>
  <c r="R47" i="15"/>
  <c r="R15" i="15"/>
  <c r="R29" i="15"/>
  <c r="R16" i="15"/>
  <c r="S36" i="15"/>
  <c r="R36" i="15"/>
  <c r="S34" i="15"/>
  <c r="R34" i="15"/>
  <c r="R18" i="15"/>
  <c r="S43" i="15"/>
  <c r="R43" i="15"/>
  <c r="S51" i="15"/>
  <c r="R51" i="15"/>
  <c r="S46" i="15"/>
  <c r="R46" i="15"/>
  <c r="S35" i="15"/>
  <c r="R35" i="15"/>
  <c r="S40" i="15"/>
  <c r="R40" i="15"/>
  <c r="R17" i="15"/>
  <c r="R28" i="15"/>
  <c r="R9" i="15"/>
  <c r="R10" i="15"/>
  <c r="R23" i="15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R45" i="15"/>
  <c r="S45" i="15"/>
  <c r="S38" i="15"/>
  <c r="R38" i="15"/>
  <c r="R25" i="15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R26" i="15"/>
  <c r="S54" i="15"/>
  <c r="R54" i="15"/>
  <c r="R44" i="15"/>
  <c r="S44" i="15"/>
  <c r="R19" i="15"/>
  <c r="N23" i="5"/>
  <c r="Q8" i="15" s="1"/>
  <c r="O22" i="5"/>
  <c r="W22" i="5" s="1"/>
  <c r="T21" i="5"/>
  <c r="Q21" i="5"/>
  <c r="R21" i="5" s="1"/>
  <c r="S21" i="5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EG404" i="1" l="1"/>
  <c r="EG399" i="1"/>
  <c r="EG319" i="1"/>
  <c r="EG280" i="1"/>
  <c r="EG245" i="1"/>
  <c r="EG216" i="1"/>
  <c r="EG221" i="1"/>
  <c r="EG200" i="1"/>
  <c r="EG180" i="1"/>
  <c r="EG151" i="1"/>
  <c r="EG117" i="1"/>
  <c r="EG137" i="1"/>
  <c r="EG142" i="1"/>
  <c r="EG101" i="1"/>
  <c r="EG95" i="1"/>
  <c r="EG17" i="1"/>
  <c r="EG34" i="1"/>
  <c r="EG89" i="1"/>
  <c r="EG116" i="1"/>
  <c r="EG224" i="1"/>
  <c r="EG311" i="1"/>
  <c r="EG67" i="1"/>
  <c r="EG176" i="1"/>
  <c r="EG314" i="1"/>
  <c r="EG389" i="1"/>
  <c r="EG265" i="1"/>
  <c r="EG276" i="1"/>
  <c r="EG368" i="1"/>
  <c r="EG384" i="1"/>
  <c r="EG76" i="1"/>
  <c r="EG173" i="1"/>
  <c r="EG291" i="1"/>
  <c r="EG260" i="1"/>
  <c r="EG303" i="1"/>
  <c r="EG332" i="1"/>
  <c r="EG309" i="1"/>
  <c r="EG15" i="1"/>
  <c r="EG64" i="1"/>
  <c r="EG50" i="1"/>
  <c r="EG146" i="1"/>
  <c r="EG237" i="1"/>
  <c r="EG278" i="1"/>
  <c r="EG340" i="1"/>
  <c r="EG28" i="1"/>
  <c r="EG152" i="1"/>
  <c r="EG179" i="1"/>
  <c r="EG365" i="1"/>
  <c r="EG388" i="1"/>
  <c r="EG402" i="1"/>
  <c r="EG78" i="1"/>
  <c r="EG122" i="1"/>
  <c r="EG164" i="1"/>
  <c r="EG317" i="1"/>
  <c r="EG328" i="1"/>
  <c r="EG97" i="1"/>
  <c r="EG98" i="1"/>
  <c r="EG134" i="1"/>
  <c r="EG208" i="1"/>
  <c r="EG292" i="1"/>
  <c r="EG25" i="1"/>
  <c r="EG52" i="1"/>
  <c r="EG60" i="1"/>
  <c r="EG189" i="1"/>
  <c r="EG240" i="1"/>
  <c r="EG302" i="1"/>
  <c r="EG359" i="1"/>
  <c r="EG380" i="1"/>
  <c r="EG86" i="1"/>
  <c r="EG82" i="1"/>
  <c r="EG104" i="1"/>
  <c r="EG156" i="1"/>
  <c r="EG215" i="1"/>
  <c r="EG229" i="1"/>
  <c r="EG40" i="1"/>
  <c r="EG20" i="1"/>
  <c r="EG148" i="1"/>
  <c r="EG149" i="1"/>
  <c r="EG171" i="1"/>
  <c r="EG269" i="1"/>
  <c r="EG295" i="1"/>
  <c r="EG324" i="1"/>
  <c r="EG375" i="1"/>
  <c r="EG23" i="1"/>
  <c r="EG47" i="1"/>
  <c r="EG145" i="1"/>
  <c r="EG357" i="1"/>
  <c r="EG93" i="1"/>
  <c r="EG79" i="1"/>
  <c r="EG120" i="1"/>
  <c r="EG153" i="1"/>
  <c r="EG225" i="1"/>
  <c r="EG267" i="1"/>
  <c r="EG316" i="1"/>
  <c r="EG351" i="1"/>
  <c r="EG126" i="1"/>
  <c r="EG100" i="1"/>
  <c r="EG218" i="1"/>
  <c r="EG192" i="1"/>
  <c r="EG37" i="1"/>
  <c r="EG73" i="1"/>
  <c r="EG113" i="1"/>
  <c r="EG279" i="1"/>
  <c r="EG370" i="1"/>
  <c r="EG387" i="1"/>
  <c r="EG305" i="1"/>
  <c r="EG182" i="1"/>
  <c r="EG205" i="1"/>
  <c r="EG300" i="1"/>
  <c r="EG277" i="1"/>
  <c r="EG133" i="1"/>
  <c r="EG329" i="1"/>
  <c r="EG236" i="1"/>
  <c r="EG382" i="1"/>
  <c r="EG352" i="1"/>
  <c r="EG138" i="1"/>
  <c r="EG160" i="1"/>
  <c r="EG290" i="1"/>
  <c r="EG26" i="1"/>
  <c r="EG161" i="1"/>
  <c r="EG102" i="1"/>
  <c r="EG105" i="1"/>
  <c r="EG51" i="1"/>
  <c r="EG361" i="1"/>
  <c r="EG35" i="1"/>
  <c r="EG258" i="1"/>
  <c r="EG401" i="1"/>
  <c r="EG358" i="1"/>
  <c r="EG12" i="1"/>
  <c r="EG397" i="1"/>
  <c r="EG230" i="1"/>
  <c r="EG350" i="1"/>
  <c r="EG162" i="1"/>
  <c r="EG321" i="1"/>
  <c r="EG196" i="1"/>
  <c r="EG46" i="1"/>
  <c r="EG337" i="1"/>
  <c r="EG338" i="1"/>
  <c r="EG54" i="1"/>
  <c r="EG128" i="1"/>
  <c r="EG159" i="1"/>
  <c r="EG344" i="1"/>
  <c r="EG367" i="1"/>
  <c r="EG155" i="1"/>
  <c r="EG396" i="1"/>
  <c r="EG395" i="1"/>
  <c r="EG250" i="1"/>
  <c r="EG129" i="1"/>
  <c r="EG36" i="1"/>
  <c r="EG335" i="1"/>
  <c r="EG405" i="1"/>
  <c r="EG263" i="1"/>
  <c r="EG212" i="1"/>
  <c r="EG99" i="1"/>
  <c r="EG16" i="1"/>
  <c r="EG55" i="1"/>
  <c r="EG22" i="1"/>
  <c r="EG371" i="1"/>
  <c r="EG80" i="1"/>
  <c r="EG57" i="1"/>
  <c r="EG315" i="1"/>
  <c r="EG167" i="1"/>
  <c r="EG331" i="1"/>
  <c r="EG289" i="1"/>
  <c r="EG228" i="1"/>
  <c r="EG106" i="1"/>
  <c r="EG409" i="1"/>
  <c r="EG92" i="1"/>
  <c r="EG330" i="1"/>
  <c r="EG118" i="1"/>
  <c r="EG168" i="1"/>
  <c r="EG110" i="1"/>
  <c r="EG72" i="1"/>
  <c r="EG253" i="1"/>
  <c r="EG308" i="1"/>
  <c r="EG235" i="1"/>
  <c r="EG220" i="1"/>
  <c r="EG130" i="1"/>
  <c r="EG334" i="1"/>
  <c r="EG254" i="1"/>
  <c r="EG383" i="1"/>
  <c r="EG406" i="1"/>
  <c r="EG354" i="1"/>
  <c r="EG213" i="1"/>
  <c r="EG373" i="1"/>
  <c r="EG56" i="1"/>
  <c r="EG249" i="1"/>
  <c r="EG226" i="1"/>
  <c r="EG261" i="1"/>
  <c r="EG18" i="1"/>
  <c r="EG59" i="1"/>
  <c r="EG38" i="1"/>
  <c r="EG326" i="1"/>
  <c r="EG377" i="1"/>
  <c r="EG400" i="1"/>
  <c r="EG121" i="1"/>
  <c r="EG339" i="1"/>
  <c r="EG255" i="1"/>
  <c r="EG143" i="1"/>
  <c r="EG298" i="1"/>
  <c r="EG190" i="1"/>
  <c r="EG188" i="1"/>
  <c r="EG174" i="1"/>
  <c r="EG325" i="1"/>
  <c r="EG83" i="1"/>
  <c r="EG257" i="1"/>
  <c r="EG270" i="1"/>
  <c r="EG144" i="1"/>
  <c r="EG312" i="1"/>
  <c r="EG259" i="1"/>
  <c r="EG356" i="1"/>
  <c r="EG343" i="1"/>
  <c r="EG296" i="1"/>
  <c r="EG140" i="1"/>
  <c r="EG366" i="1"/>
  <c r="EG393" i="1"/>
  <c r="EG346" i="1"/>
  <c r="EG301" i="1"/>
  <c r="EG203" i="1"/>
  <c r="EG177" i="1"/>
  <c r="EG232" i="1"/>
  <c r="EG42" i="1"/>
  <c r="EG48" i="1"/>
  <c r="EG30" i="1"/>
  <c r="EG29" i="1"/>
  <c r="EG24" i="1"/>
  <c r="EG158" i="1"/>
  <c r="EG227" i="1"/>
  <c r="EG231" i="1"/>
  <c r="EG285" i="1"/>
  <c r="EG197" i="1"/>
  <c r="EG131" i="1"/>
  <c r="EG114" i="1"/>
  <c r="EG71" i="1"/>
  <c r="EG150" i="1"/>
  <c r="EG112" i="1"/>
  <c r="EG74" i="1"/>
  <c r="EG251" i="1"/>
  <c r="EG410" i="1"/>
  <c r="EG386" i="1"/>
  <c r="EG243" i="1"/>
  <c r="EG217" i="1"/>
  <c r="EG65" i="1"/>
  <c r="EG392" i="1"/>
  <c r="EG353" i="1"/>
  <c r="EG195" i="1"/>
  <c r="EG183" i="1"/>
  <c r="EG238" i="1"/>
  <c r="EG85" i="1"/>
  <c r="EG360" i="1"/>
  <c r="EG299" i="1"/>
  <c r="EG68" i="1"/>
  <c r="EG246" i="1"/>
  <c r="EG247" i="1"/>
  <c r="EG75" i="1"/>
  <c r="EG407" i="1"/>
  <c r="EG355" i="1"/>
  <c r="EG293" i="1"/>
  <c r="EG90" i="1"/>
  <c r="EG219" i="1"/>
  <c r="EG91" i="1"/>
  <c r="EG193" i="1"/>
  <c r="EG81" i="1"/>
  <c r="EG390" i="1"/>
  <c r="EG154" i="1"/>
  <c r="EG139" i="1"/>
  <c r="EG307" i="1"/>
  <c r="EG107" i="1"/>
  <c r="EG248" i="1"/>
  <c r="EG394" i="1"/>
  <c r="EG348" i="1"/>
  <c r="EG283" i="1"/>
  <c r="EG211" i="1"/>
  <c r="EG109" i="1"/>
  <c r="EG53" i="1"/>
  <c r="EG341" i="1"/>
  <c r="EG342" i="1"/>
  <c r="EG58" i="1"/>
  <c r="EG32" i="1"/>
  <c r="EG271" i="1"/>
  <c r="EG147" i="1"/>
  <c r="EG204" i="1"/>
  <c r="EG209" i="1"/>
  <c r="EG125" i="1"/>
  <c r="EG135" i="1"/>
  <c r="EG77" i="1"/>
  <c r="EG66" i="1"/>
  <c r="EG252" i="1"/>
  <c r="EG372" i="1"/>
  <c r="EG327" i="1"/>
  <c r="EG234" i="1"/>
  <c r="EG268" i="1"/>
  <c r="EG288" i="1"/>
  <c r="EG45" i="1"/>
  <c r="EG408" i="1"/>
  <c r="EG320" i="1"/>
  <c r="EG304" i="1"/>
  <c r="EG61" i="1"/>
  <c r="EG63" i="1"/>
  <c r="EG41" i="1"/>
  <c r="EG191" i="1"/>
  <c r="EG136" i="1"/>
  <c r="EG132" i="1"/>
  <c r="EG184" i="1"/>
  <c r="EG141" i="1"/>
  <c r="EG274" i="1"/>
  <c r="EG49" i="1"/>
  <c r="EG313" i="1"/>
  <c r="EG43" i="1"/>
  <c r="EG294" i="1"/>
  <c r="EG376" i="1"/>
  <c r="EG318" i="1"/>
  <c r="EG206" i="1"/>
  <c r="EG181" i="1"/>
  <c r="EG172" i="1"/>
  <c r="EG96" i="1"/>
  <c r="EG84" i="1"/>
  <c r="EG214" i="1"/>
  <c r="EG127" i="1"/>
  <c r="EG284" i="1"/>
  <c r="EG201" i="1"/>
  <c r="EG31" i="1"/>
  <c r="EG199" i="1"/>
  <c r="EG349" i="1"/>
  <c r="EG272" i="1"/>
  <c r="EG14" i="1"/>
  <c r="EG369" i="1"/>
  <c r="EG187" i="1"/>
  <c r="EG385" i="1"/>
  <c r="EG165" i="1"/>
  <c r="EG347" i="1"/>
  <c r="EG306" i="1"/>
  <c r="EG273" i="1"/>
  <c r="EG157" i="1"/>
  <c r="EG322" i="1"/>
  <c r="EG39" i="1"/>
  <c r="EG166" i="1"/>
  <c r="EG108" i="1"/>
  <c r="EG124" i="1"/>
  <c r="EG222" i="1"/>
  <c r="EG169" i="1"/>
  <c r="EG364" i="1"/>
  <c r="EG178" i="1"/>
  <c r="EG69" i="1"/>
  <c r="EG266" i="1"/>
  <c r="EG115" i="1"/>
  <c r="EG379" i="1"/>
  <c r="EG207" i="1"/>
  <c r="EG111" i="1"/>
  <c r="EG123" i="1"/>
  <c r="EG345" i="1"/>
  <c r="EG323" i="1"/>
  <c r="EG202" i="1"/>
  <c r="EG223" i="1"/>
  <c r="EG333" i="1"/>
  <c r="EG233" i="1"/>
  <c r="EG103" i="1"/>
  <c r="EG13" i="1"/>
  <c r="EG264" i="1"/>
  <c r="EG185" i="1"/>
  <c r="EG175" i="1"/>
  <c r="EG378" i="1"/>
  <c r="EG163" i="1"/>
  <c r="EG70" i="1"/>
  <c r="EG239" i="1"/>
  <c r="EG297" i="1"/>
  <c r="EG275" i="1"/>
  <c r="EG391" i="1"/>
  <c r="EG403" i="1"/>
  <c r="EG19" i="1"/>
  <c r="EG186" i="1"/>
  <c r="EG21" i="1"/>
  <c r="EG210" i="1"/>
  <c r="EG44" i="1"/>
  <c r="EG242" i="1"/>
  <c r="EG194" i="1"/>
  <c r="EG170" i="1"/>
  <c r="EG398" i="1"/>
  <c r="EG244" i="1"/>
  <c r="EG94" i="1"/>
  <c r="EG33" i="1"/>
  <c r="EG336" i="1"/>
  <c r="EG281" i="1"/>
  <c r="EG241" i="1"/>
  <c r="EG282" i="1"/>
  <c r="EG87" i="1"/>
  <c r="EG62" i="1"/>
  <c r="EG286" i="1"/>
  <c r="EG88" i="1"/>
  <c r="EG27" i="1"/>
  <c r="EG198" i="1"/>
  <c r="EG374" i="1"/>
  <c r="EG363" i="1"/>
  <c r="EG310" i="1"/>
  <c r="EG262" i="1"/>
  <c r="EG256" i="1"/>
  <c r="EG119" i="1"/>
  <c r="EG362" i="1"/>
  <c r="EG381" i="1"/>
  <c r="EG287" i="1"/>
  <c r="S24" i="15"/>
  <c r="S25" i="15"/>
  <c r="S30" i="15"/>
  <c r="S23" i="15"/>
  <c r="L29" i="5"/>
  <c r="P29" i="5" s="1"/>
  <c r="L20" i="5"/>
  <c r="P20" i="5" s="1"/>
  <c r="L27" i="5"/>
  <c r="M27" i="5" s="1"/>
  <c r="L19" i="5"/>
  <c r="M19" i="5" s="1"/>
  <c r="S11" i="1"/>
  <c r="L13" i="5"/>
  <c r="L16" i="5"/>
  <c r="L15" i="5"/>
  <c r="L9" i="5"/>
  <c r="S11" i="15"/>
  <c r="S10" i="15"/>
  <c r="L14" i="5"/>
  <c r="L18" i="5"/>
  <c r="S16" i="15"/>
  <c r="L11" i="5"/>
  <c r="L25" i="5"/>
  <c r="L10" i="5"/>
  <c r="Q11" i="1"/>
  <c r="EG11" i="1" s="1"/>
  <c r="S26" i="15"/>
  <c r="L24" i="5"/>
  <c r="L23" i="5"/>
  <c r="L21" i="5"/>
  <c r="S18" i="15"/>
  <c r="S17" i="15"/>
  <c r="L17" i="5"/>
  <c r="L22" i="5"/>
  <c r="S29" i="15"/>
  <c r="S22" i="15"/>
  <c r="L8" i="5"/>
  <c r="L28" i="5"/>
  <c r="S13" i="15"/>
  <c r="L26" i="5"/>
  <c r="S8" i="15"/>
  <c r="U8" i="15" s="1"/>
  <c r="S14" i="15"/>
  <c r="S21" i="15"/>
  <c r="S20" i="15"/>
  <c r="S9" i="15"/>
  <c r="S28" i="15"/>
  <c r="S15" i="15"/>
  <c r="S12" i="15"/>
  <c r="L12" i="5"/>
  <c r="S19" i="15"/>
  <c r="S27" i="15"/>
  <c r="N24" i="5"/>
  <c r="Q20" i="15" s="1"/>
  <c r="O23" i="5"/>
  <c r="T22" i="5"/>
  <c r="S22" i="5"/>
  <c r="Q22" i="5"/>
  <c r="R22" i="5" s="1"/>
  <c r="Q24" i="15"/>
  <c r="P9" i="15"/>
  <c r="P19" i="5" l="1"/>
  <c r="M29" i="5"/>
  <c r="U29" i="5" s="1"/>
  <c r="M20" i="5"/>
  <c r="U20" i="5" s="1"/>
  <c r="U19" i="5" s="1"/>
  <c r="W19" i="5" s="1"/>
  <c r="CU11" i="1"/>
  <c r="V11" i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M12" i="5"/>
  <c r="P10" i="5"/>
  <c r="P9" i="5" s="1"/>
  <c r="M10" i="5"/>
  <c r="U10" i="5" s="1"/>
  <c r="P26" i="5"/>
  <c r="M26" i="5"/>
  <c r="U26" i="5" s="1"/>
  <c r="M9" i="5"/>
  <c r="U9" i="5" s="1"/>
  <c r="P24" i="5"/>
  <c r="P23" i="5" s="1"/>
  <c r="M24" i="5"/>
  <c r="U24" i="5" s="1"/>
  <c r="P22" i="5"/>
  <c r="P21" i="5" s="1"/>
  <c r="M22" i="5"/>
  <c r="U22" i="5" s="1"/>
  <c r="P8" i="5"/>
  <c r="M8" i="5"/>
  <c r="P28" i="5"/>
  <c r="P27" i="5" s="1"/>
  <c r="M28" i="5"/>
  <c r="U28" i="5" s="1"/>
  <c r="U27" i="5" s="1"/>
  <c r="P13" i="5"/>
  <c r="P12" i="5" s="1"/>
  <c r="P11" i="5" s="1"/>
  <c r="P25" i="5"/>
  <c r="U11" i="1"/>
  <c r="DS11" i="1" s="1"/>
  <c r="DU11" i="1" s="1"/>
  <c r="EC11" i="1" s="1"/>
  <c r="P18" i="5"/>
  <c r="N25" i="5"/>
  <c r="Q18" i="15"/>
  <c r="M21" i="7"/>
  <c r="M17" i="7"/>
  <c r="M33" i="7"/>
  <c r="Q15" i="15"/>
  <c r="M15" i="7"/>
  <c r="T23" i="5"/>
  <c r="S23" i="5"/>
  <c r="Q23" i="5"/>
  <c r="R23" i="5" s="1"/>
  <c r="O24" i="5"/>
  <c r="W24" i="5" s="1"/>
  <c r="Q11" i="15"/>
  <c r="M11" i="7"/>
  <c r="P10" i="15"/>
  <c r="U10" i="15" s="1"/>
  <c r="M22" i="7"/>
  <c r="CS11" i="1" l="1"/>
  <c r="CW11" i="1"/>
  <c r="DX11" i="1"/>
  <c r="AR11" i="1"/>
  <c r="AS11" i="1" s="1"/>
  <c r="W9" i="5"/>
  <c r="O25" i="5"/>
  <c r="S25" i="5" s="1"/>
  <c r="Q29" i="15"/>
  <c r="J10" i="5"/>
  <c r="U12" i="5"/>
  <c r="U18" i="5"/>
  <c r="J18" i="5" s="1"/>
  <c r="U21" i="5"/>
  <c r="J21" i="5" s="1"/>
  <c r="U23" i="5"/>
  <c r="J23" i="5" s="1"/>
  <c r="U16" i="5"/>
  <c r="J16" i="5" s="1"/>
  <c r="J28" i="5"/>
  <c r="J29" i="5"/>
  <c r="U8" i="5"/>
  <c r="J8" i="5" s="1"/>
  <c r="U14" i="5"/>
  <c r="J14" i="5" s="1"/>
  <c r="J26" i="5"/>
  <c r="J27" i="5"/>
  <c r="U25" i="5"/>
  <c r="J25" i="5" s="1"/>
  <c r="P17" i="5"/>
  <c r="P16" i="5" s="1"/>
  <c r="W16" i="5" s="1"/>
  <c r="J19" i="5"/>
  <c r="J20" i="5"/>
  <c r="P15" i="5"/>
  <c r="M19" i="7"/>
  <c r="Q9" i="15"/>
  <c r="U9" i="15" s="1"/>
  <c r="N26" i="5"/>
  <c r="Q23" i="15" s="1"/>
  <c r="T24" i="5"/>
  <c r="S24" i="5"/>
  <c r="Q24" i="5"/>
  <c r="R24" i="5" s="1"/>
  <c r="M18" i="7"/>
  <c r="P11" i="15"/>
  <c r="CM5" i="1"/>
  <c r="Q25" i="5" l="1"/>
  <c r="R25" i="5" s="1"/>
  <c r="T25" i="5"/>
  <c r="AW11" i="1"/>
  <c r="AU11" i="1"/>
  <c r="AT11" i="1"/>
  <c r="W25" i="5"/>
  <c r="J15" i="5"/>
  <c r="W8" i="5"/>
  <c r="W23" i="5"/>
  <c r="W21" i="5"/>
  <c r="W18" i="5"/>
  <c r="J13" i="5"/>
  <c r="U11" i="5"/>
  <c r="W11" i="5" s="1"/>
  <c r="P14" i="5"/>
  <c r="W14" i="5" s="1"/>
  <c r="J9" i="5"/>
  <c r="J17" i="5"/>
  <c r="J24" i="5"/>
  <c r="J22" i="5"/>
  <c r="U11" i="15"/>
  <c r="M10" i="7"/>
  <c r="R11" i="1" a="1"/>
  <c r="R11" i="1" s="1"/>
  <c r="Q21" i="15"/>
  <c r="O26" i="5"/>
  <c r="W26" i="5" s="1"/>
  <c r="N27" i="5"/>
  <c r="M20" i="7"/>
  <c r="P12" i="15"/>
  <c r="M28" i="7"/>
  <c r="J11" i="5" l="1"/>
  <c r="J12" i="5"/>
  <c r="Q26" i="15"/>
  <c r="U12" i="15"/>
  <c r="M26" i="7"/>
  <c r="O27" i="5"/>
  <c r="N28" i="5"/>
  <c r="T26" i="5"/>
  <c r="S26" i="5"/>
  <c r="Q26" i="5"/>
  <c r="R26" i="5" s="1"/>
  <c r="M13" i="7"/>
  <c r="P13" i="15"/>
  <c r="M12" i="7"/>
  <c r="Q16" i="15" l="1"/>
  <c r="M31" i="7"/>
  <c r="P14" i="15"/>
  <c r="M23" i="7"/>
  <c r="M24" i="7"/>
  <c r="Q22" i="15"/>
  <c r="O28" i="5"/>
  <c r="W28" i="5" s="1"/>
  <c r="N29" i="5"/>
  <c r="S27" i="5"/>
  <c r="T27" i="5"/>
  <c r="Q27" i="5"/>
  <c r="R27" i="5" s="1"/>
  <c r="U13" i="15"/>
  <c r="W27" i="5" l="1"/>
  <c r="Q19" i="15"/>
  <c r="M14" i="7"/>
  <c r="Q27" i="15"/>
  <c r="U14" i="15"/>
  <c r="P15" i="15"/>
  <c r="U15" i="15" s="1"/>
  <c r="Q25" i="15"/>
  <c r="O29" i="5"/>
  <c r="S28" i="5"/>
  <c r="T28" i="5"/>
  <c r="Q28" i="5"/>
  <c r="R28" i="5" s="1"/>
  <c r="M32" i="7" l="1"/>
  <c r="M29" i="7"/>
  <c r="M30" i="7"/>
  <c r="M25" i="7"/>
  <c r="P16" i="15"/>
  <c r="S29" i="5"/>
  <c r="Q29" i="5"/>
  <c r="R29" i="5" s="1"/>
  <c r="T29" i="5"/>
  <c r="M27" i="7"/>
  <c r="M16" i="7"/>
  <c r="W29" i="5" l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U16" i="15"/>
  <c r="P17" i="15"/>
  <c r="U17" i="15" s="1"/>
  <c r="CE5" i="1"/>
  <c r="P18" i="15" l="1"/>
  <c r="U18" i="15" s="1"/>
  <c r="P19" i="15" l="1"/>
  <c r="U19" i="15" s="1"/>
  <c r="P20" i="15" l="1"/>
  <c r="U20" i="15" s="1"/>
  <c r="AE5" i="1"/>
  <c r="P21" i="15" l="1"/>
  <c r="U21" i="15" s="1"/>
  <c r="P22" i="15" l="1"/>
  <c r="U22" i="15" s="1"/>
  <c r="P23" i="15" l="1"/>
  <c r="U23" i="15" s="1"/>
  <c r="P24" i="15"/>
  <c r="U24" i="15" s="1"/>
  <c r="P25" i="15" l="1"/>
  <c r="U25" i="15" s="1"/>
  <c r="P26" i="15" l="1"/>
  <c r="U26" i="15" s="1"/>
  <c r="P27" i="15" l="1"/>
  <c r="U27" i="15" s="1"/>
  <c r="P28" i="15" l="1"/>
  <c r="U28" i="15" s="1"/>
  <c r="P29" i="15" l="1"/>
  <c r="P30" i="15" s="1"/>
  <c r="U29" i="15" l="1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M9" i="1" s="1"/>
  <c r="AR5" i="1" l="1"/>
  <c r="BH10" i="1" l="1"/>
  <c r="BH11" i="1" s="1"/>
  <c r="AW5" i="1"/>
  <c r="BJ11" i="1" l="1"/>
  <c r="BL11" i="1" s="1"/>
  <c r="AL11" i="1"/>
  <c r="EF11" i="1" s="1"/>
  <c r="BL5" i="1" l="1"/>
  <c r="EB11" i="1" l="1"/>
  <c r="EK11" i="1"/>
  <c r="EB5" i="1" l="1"/>
  <c r="EK5" i="1"/>
  <c r="CS5" i="1"/>
  <c r="DU5" i="1"/>
  <c r="CW5" i="1"/>
  <c r="DE11" i="1" l="1"/>
  <c r="DF11" i="1" s="1"/>
  <c r="DN11" i="1" s="1"/>
  <c r="DO11" i="1" s="1" a="1"/>
  <c r="DO11" i="1" s="1"/>
  <c r="DY11" i="1" s="1"/>
  <c r="EI11" i="1"/>
  <c r="DH11" i="1"/>
  <c r="DI11" i="1" s="1"/>
  <c r="CX11" i="1"/>
  <c r="CZ11" i="1" s="1"/>
  <c r="BN11" i="1"/>
  <c r="EI5" i="1" l="1"/>
  <c r="CZ5" i="1"/>
  <c r="EM11" i="1"/>
  <c r="EM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<sst xmlns="http://schemas.openxmlformats.org/spreadsheetml/2006/main" count="18512" uniqueCount="290">
  <si>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</si>
  <si>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</si>
  <si>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</si>
  <si>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</si>
  <si>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</si>
  <si>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</si>
  <si>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</si>
  <si>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</si>
  <si>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</si>
  <si>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</si>
  <si>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</si>
  <si>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</si>
  <si>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</si>
  <si>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</si>
  <si>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</si>
  <si>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</si>
  <si>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</si>
  <si>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</si>
  <si>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</si>
  <si>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</si>
  <si>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</si>
  <si>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</si>
  <si>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</si>
  <si>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</si>
  <si>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</si>
  <si>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</si>
  <si>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</si>
  <si>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</si>
  <si>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</si>
  <si>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</si>
  <si>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</si>
  <si>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</si>
  <si>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</si>
  <si>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</si>
  <si>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</si>
  <si>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</si>
  <si>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</si>
  <si>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</si>
  <si>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</si>
  <si>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</si>
  <si>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</si>
  <si>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</si>
  <si>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</si>
  <si>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</si>
  <si>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</si>
  <si>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</si>
  <si>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</si>
  <si>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</si>
  <si>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</si>
  <si>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</si>
  <si>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</si>
  <si>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</si>
  <si>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</si>
  <si>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</si>
  <si>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</si>
  <si>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</si>
  <si>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</si>
  <si>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</si>
  <si>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</si>
  <si>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</si>
  <si>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</si>
  <si>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</si>
  <si>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</si>
  <si>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</si>
  <si>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</si>
  <si>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</si>
  <si>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</si>
  <si>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</si>
  <si>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</si>
  <si>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</si>
  <si>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</si>
  <si>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</si>
  <si>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</si>
  <si>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</si>
  <si>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</si>
  <si>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</si>
  <si>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</si>
  <si>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</si>
  <si>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</si>
  <si>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</si>
  <si>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</si>
  <si>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</si>
  <si>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</si>
  <si>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</si>
  <si>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</si>
  <si>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</si>
  <si>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</si>
  <si>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</si>
  <si>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</si>
  <si>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</si>
  <si>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</si>
  <si>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</si>
  <si>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</si>
  <si>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</si>
  <si>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</si>
  <si>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</si>
  <si>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</si>
  <si>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</si>
  <si>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</si>
  <si>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</si>
  <si>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</si>
  <si>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</si>
  <si>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</si>
  <si>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</si>
  <si>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</si>
  <si>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</si>
  <si>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</si>
  <si>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</si>
  <si>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</si>
  <si>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</si>
  <si>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</si>
  <si>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</si>
  <si>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</si>
  <si>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</si>
  <si>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</si>
  <si>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</si>
  <si>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</si>
  <si>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</si>
  <si>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</si>
  <si>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</si>
  <si>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</si>
  <si>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</si>
  <si>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</si>
  <si>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</si>
  <si>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</si>
  <si>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</si>
  <si>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</si>
  <si>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</si>
  <si>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</si>
  <si>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</si>
  <si>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</si>
  <si>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</si>
  <si>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</si>
  <si>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</si>
  <si>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</si>
  <si>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</si>
  <si>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</si>
  <si>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</si>
  <si>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</si>
  <si>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</si>
  <si>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</si>
  <si>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</si>
  <si>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</si>
  <si>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</si>
  <si>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</si>
  <si>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</si>
  <si>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</si>
  <si>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</si>
  <si>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</si>
  <si>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</si>
  <si>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</si>
  <si>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</si>
  <si>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</si>
  <si>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</si>
  <si>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</si>
  <si>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</si>
  <si>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</si>
  <si>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</si>
  <si>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</si>
  <si>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</si>
  <si>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</si>
  <si>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</si>
  <si>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</si>
  <si>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</si>
  <si>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</si>
  <si>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</si>
  <si>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</si>
  <si>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</si>
  <si>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</si>
  <si>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</si>
  <si>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</si>
  <si>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</si>
  <si>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</si>
  <si>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</si>
  <si>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</si>
  <si>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</si>
  <si>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</si>
  <si>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</si>
  <si>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</si>
  <si>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</si>
  <si>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</si>
  <si>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</si>
  <si>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</si>
  <si>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</si>
  <si>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</si>
  <si>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</si>
  <si>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</si>
  <si>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</si>
  <si>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</si>
  <si>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</si>
  <si>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</si>
  <si>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</si>
  <si>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</si>
  <si>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</si>
  <si>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</si>
  <si>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</si>
  <si>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</si>
  <si>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</si>
  <si>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</si>
  <si>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</si>
  <si>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</si>
  <si>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</si>
  <si>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</si>
  <si>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</si>
  <si>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</si>
  <si>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</si>
  <si>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</si>
  <si>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</si>
  <si>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</si>
  <si>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</si>
  <si>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</si>
  <si>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</si>
  <si>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</si>
  <si>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</si>
  <si>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</si>
  <si>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</si>
  <si>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</si>
  <si>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</si>
  <si>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</si>
  <si>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</si>
  <si>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</si>
  <si>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</si>
  <si>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</si>
  <si>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</si>
  <si>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</si>
  <si>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</si>
  <si>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</si>
  <si>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</si>
  <si>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</si>
  <si>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</si>
  <si>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</si>
  <si>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</si>
  <si>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</si>
  <si>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</si>
  <si>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</si>
  <si>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</si>
  <si>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</si>
  <si>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</si>
  <si>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</si>
  <si>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</si>
  <si>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</si>
  <si>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</si>
  <si>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</si>
  <si>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</si>
  <si>
    <t>broj pogrešnih</t>
  </si>
  <si>
    <t>provjera</t>
  </si>
  <si>
    <t>&lt;&gt; klubovi</t>
  </si>
  <si>
    <t>broj &lt;&gt;</t>
  </si>
  <si>
    <t>nastup za različit klub od onog za koji je natjecatelj registriran</t>
  </si>
  <si>
    <t>1900-01-01</t>
  </si>
  <si>
    <t>v1.00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</si>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</sst>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2" borderId="0" xfId="0" applyFill="1" applyAlignment="1">
      <alignment horizontal="right" indent="1"/>
    </xf>
    <xf numFmtId="0" fontId="18" fillId="2" borderId="52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5" borderId="17" xfId="0" applyFill="1" applyBorder="1" applyAlignment="1" applyProtection="1">
      <alignment horizontal="left" indent="1"/>
    </xf>
    <xf numFmtId="0" fontId="0" fillId="5" borderId="12" xfId="0" applyFill="1" applyBorder="1" applyAlignment="1" applyProtection="1">
      <alignment horizontal="left" indent="1"/>
    </xf>
    <xf numFmtId="0" fontId="0" fillId="5" borderId="18" xfId="0" applyFill="1" applyBorder="1" applyAlignment="1" applyProtection="1">
      <alignment horizontal="left" indent="1"/>
    </xf>
    <xf numFmtId="0" fontId="0" fillId="5" borderId="19" xfId="0" applyFill="1" applyBorder="1" applyAlignment="1" applyProtection="1">
      <alignment horizontal="left" indent="1"/>
    </xf>
    <xf numFmtId="0" fontId="0" fillId="5" borderId="10" xfId="0" applyFill="1" applyBorder="1" applyAlignment="1" applyProtection="1">
      <alignment horizontal="left" indent="1"/>
    </xf>
    <xf numFmtId="0" fontId="0" fillId="5" borderId="20" xfId="0" applyFill="1" applyBorder="1" applyAlignment="1" applyProtection="1">
      <alignment horizontal="left" indent="1"/>
    </xf>
    <xf numFmtId="0" fontId="0" fillId="5" borderId="21" xfId="0" applyFill="1" applyBorder="1" applyAlignment="1" applyProtection="1">
      <alignment horizontal="left" indent="1"/>
    </xf>
    <xf numFmtId="0" fontId="0" fillId="5" borderId="11" xfId="0" applyFill="1" applyBorder="1" applyAlignment="1" applyProtection="1">
      <alignment horizontal="left" indent="1"/>
    </xf>
    <xf numFmtId="0" fontId="0" fillId="5" borderId="22" xfId="0" applyFill="1" applyBorder="1" applyAlignment="1" applyProtection="1">
      <alignment horizontal="left" indent="1"/>
    </xf>
    <xf numFmtId="0" fontId="0" fillId="0" borderId="0" xfId="0" quotePrefix="1"/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</cellXfs>
  <cellStyles count="1">
    <cellStyle name="Normalno" xfId="0" builtinId="0"/>
  </cellStyles>
  <dxfs count="71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tabSelected="1" workbookViewId="0">
      <selection activeCell="E38" sqref="E38"/>
    </sheetView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322"/>
      <c r="C2" s="323" t="s">
        <v>250</v>
      </c>
      <c r="E2" s="335" t="s">
        <v>251</v>
      </c>
      <c r="F2" s="336"/>
      <c r="G2" s="337"/>
    </row>
    <row r="3" spans="2:7" ht="15.75" thickTop="1" x14ac:dyDescent="0.25"/>
    <row r="4" spans="2:7" ht="15.75" thickBot="1" x14ac:dyDescent="0.3">
      <c r="B4" s="272" t="s">
        <v>33</v>
      </c>
      <c r="C4" s="272"/>
      <c r="E4" s="84" t="s">
        <v>56</v>
      </c>
      <c r="G4" s="84" t="s">
        <v>253</v>
      </c>
    </row>
    <row r="5" spans="2:7" ht="15.75" thickBot="1" x14ac:dyDescent="0.3"/>
    <row r="6" spans="2:7" ht="15.75" thickBot="1" x14ac:dyDescent="0.3">
      <c r="B6" s="13" t="s">
        <v>32</v>
      </c>
      <c r="C6" s="128" t="s">
        <v>249</v>
      </c>
      <c r="E6" s="85" t="s">
        <v>252</v>
      </c>
      <c r="G6" s="85" t="s">
        <v>254</v>
      </c>
    </row>
    <row r="7" spans="2:7" x14ac:dyDescent="0.25">
      <c r="E7" s="85" t="s">
        <v>256</v>
      </c>
      <c r="G7" s="334" t="s">
        <v>255</v>
      </c>
    </row>
    <row r="8" spans="2:7" x14ac:dyDescent="0.25">
      <c r="E8" s="85" t="s">
        <v>257</v>
      </c>
      <c r="G8" s="334" t="s">
        <v>269</v>
      </c>
    </row>
    <row r="9" spans="2:7" ht="15.75" thickBot="1" x14ac:dyDescent="0.3">
      <c r="B9" s="272" t="s">
        <v>34</v>
      </c>
      <c r="C9" s="272"/>
      <c r="E9" s="85" t="s">
        <v>258</v>
      </c>
      <c r="G9" s="334" t="s">
        <v>270</v>
      </c>
    </row>
    <row r="10" spans="2:7" ht="15.75" thickBot="1" x14ac:dyDescent="0.3">
      <c r="E10" s="85" t="s">
        <v>259</v>
      </c>
      <c r="G10" s="334" t="s">
        <v>284</v>
      </c>
    </row>
    <row r="11" spans="2:7" ht="15.75" thickBot="1" x14ac:dyDescent="0.3">
      <c r="B11" s="13" t="s">
        <v>23</v>
      </c>
      <c r="C11" s="127"/>
      <c r="E11" s="85" t="s">
        <v>260</v>
      </c>
    </row>
    <row r="12" spans="2:7" ht="15.75" thickBot="1" x14ac:dyDescent="0.3">
      <c r="E12" s="85" t="s">
        <v>261</v>
      </c>
    </row>
    <row r="13" spans="2:7" ht="15.75" thickBot="1" x14ac:dyDescent="0.3">
      <c r="B13" s="13" t="s">
        <v>22</v>
      </c>
      <c r="C13" s="127"/>
      <c r="E13" s="85" t="s">
        <v>262</v>
      </c>
    </row>
    <row r="14" spans="2:7" ht="15.75" thickBot="1" x14ac:dyDescent="0.3">
      <c r="B14" s="13"/>
      <c r="C14" s="17"/>
      <c r="E14" s="85" t="s">
        <v>263</v>
      </c>
    </row>
    <row r="15" spans="2:7" ht="15.75" thickBot="1" x14ac:dyDescent="0.3">
      <c r="B15" s="13" t="s">
        <v>42</v>
      </c>
      <c r="C15" s="127"/>
      <c r="E15" s="85" t="s">
        <v>277</v>
      </c>
    </row>
    <row r="16" spans="2:7" ht="15.75" thickBot="1" x14ac:dyDescent="0.3">
      <c r="B16" s="13"/>
      <c r="C16" s="17"/>
      <c r="E16" s="85" t="s">
        <v>278</v>
      </c>
    </row>
    <row r="17" spans="2:5" ht="15.75" thickBot="1" x14ac:dyDescent="0.3">
      <c r="B17" s="13" t="s">
        <v>219</v>
      </c>
      <c r="C17" s="127"/>
      <c r="E17" s="85" t="s">
        <v>264</v>
      </c>
    </row>
    <row r="18" spans="2:5" ht="15.75" thickBot="1" x14ac:dyDescent="0.3">
      <c r="B18" s="13"/>
      <c r="C18" s="17"/>
      <c r="E18" s="85" t="s">
        <v>279</v>
      </c>
    </row>
    <row r="19" spans="2:5" ht="15.75" thickBot="1" x14ac:dyDescent="0.3">
      <c r="B19" s="13" t="s">
        <v>44</v>
      </c>
      <c r="C19" s="127"/>
      <c r="E19" s="324" t="s">
        <v>265</v>
      </c>
    </row>
    <row r="20" spans="2:5" ht="15.75" thickBot="1" x14ac:dyDescent="0.3">
      <c r="B20" s="13"/>
      <c r="C20" s="18"/>
      <c r="E20" s="324" t="s">
        <v>266</v>
      </c>
    </row>
    <row r="21" spans="2:5" ht="15.75" thickBot="1" x14ac:dyDescent="0.3">
      <c r="B21" s="13" t="s">
        <v>45</v>
      </c>
      <c r="C21" s="127"/>
      <c r="E21" s="85" t="s">
        <v>267</v>
      </c>
    </row>
    <row r="22" spans="2:5" ht="15.75" thickBot="1" x14ac:dyDescent="0.3">
      <c r="B22" s="13"/>
      <c r="C22" s="18"/>
      <c r="E22" s="85" t="s">
        <v>280</v>
      </c>
    </row>
    <row r="23" spans="2:5" ht="15.75" thickBot="1" x14ac:dyDescent="0.3">
      <c r="B23" s="13" t="s">
        <v>46</v>
      </c>
      <c r="C23" s="127"/>
      <c r="E23" s="85" t="s">
        <v>268</v>
      </c>
    </row>
    <row r="24" spans="2:5" ht="15.75" thickBot="1" x14ac:dyDescent="0.3">
      <c r="E24" s="3" t="s">
        <v>271</v>
      </c>
    </row>
    <row r="25" spans="2:5" ht="15.75" thickBot="1" x14ac:dyDescent="0.3">
      <c r="B25" s="13" t="s">
        <v>31</v>
      </c>
      <c r="C25" s="127"/>
      <c r="E25" s="85" t="s">
        <v>272</v>
      </c>
    </row>
    <row r="26" spans="2:5" ht="15.75" thickBot="1" x14ac:dyDescent="0.3">
      <c r="B26" s="13"/>
      <c r="E26" s="3" t="s">
        <v>273</v>
      </c>
    </row>
    <row r="27" spans="2:5" ht="15.75" thickBot="1" x14ac:dyDescent="0.3">
      <c r="B27" s="13" t="s">
        <v>156</v>
      </c>
      <c r="C27" s="127"/>
      <c r="E27" s="85" t="s">
        <v>274</v>
      </c>
    </row>
    <row r="28" spans="2:5" ht="15.75" thickBot="1" x14ac:dyDescent="0.3">
      <c r="B28" s="13"/>
      <c r="C28" s="17"/>
      <c r="E28" s="3" t="s">
        <v>275</v>
      </c>
    </row>
    <row r="29" spans="2:5" ht="15.75" thickBot="1" x14ac:dyDescent="0.3">
      <c r="B29" s="13" t="s">
        <v>43</v>
      </c>
      <c r="C29" s="127"/>
      <c r="E29" s="85" t="s">
        <v>276</v>
      </c>
    </row>
    <row r="30" spans="2:5" ht="15.75" thickBot="1" x14ac:dyDescent="0.3">
      <c r="E30" s="85" t="s">
        <v>281</v>
      </c>
    </row>
    <row r="31" spans="2:5" ht="15.75" thickBot="1" x14ac:dyDescent="0.3">
      <c r="B31" s="13" t="s">
        <v>68</v>
      </c>
      <c r="C31" s="127"/>
      <c r="E31" s="85" t="s">
        <v>282</v>
      </c>
    </row>
    <row r="32" spans="2:5" ht="15.75" thickBot="1" x14ac:dyDescent="0.3">
      <c r="E32" s="85" t="s">
        <v>283</v>
      </c>
    </row>
    <row r="33" spans="2:5" ht="15.75" thickBot="1" x14ac:dyDescent="0.3">
      <c r="B33" s="13" t="str">
        <f>"SELECT max_minuta FROM trka WHERE id = "&amp;trka_id</f>
        <v xml:space="preserve">SELECT max_minuta FROM trka WHERE id = </v>
      </c>
      <c r="C33" s="127"/>
      <c r="E33" s="85" t="s">
        <v>285</v>
      </c>
    </row>
    <row r="34" spans="2:5" x14ac:dyDescent="0.25">
      <c r="E34" s="85" t="s">
        <v>286</v>
      </c>
    </row>
    <row r="35" spans="2:5" x14ac:dyDescent="0.25">
      <c r="E35" s="85" t="s">
        <v>287</v>
      </c>
    </row>
    <row r="36" spans="2:5" x14ac:dyDescent="0.25">
      <c r="E36" s="3" t="s">
        <v>288</v>
      </c>
    </row>
    <row r="37" spans="2:5" x14ac:dyDescent="0.25">
      <c r="E37" s="85" t="s">
        <v>289</v>
      </c>
    </row>
    <row r="43" spans="2:5" x14ac:dyDescent="0.25">
      <c r="E43" s="3" t="s">
        <v>57</v>
      </c>
    </row>
    <row r="44" spans="2:5" x14ac:dyDescent="0.25">
      <c r="E44" s="85" t="s">
        <v>58</v>
      </c>
    </row>
    <row r="45" spans="2:5" x14ac:dyDescent="0.25">
      <c r="E45" s="85" t="s">
        <v>59</v>
      </c>
    </row>
    <row r="46" spans="2:5" x14ac:dyDescent="0.25">
      <c r="E46" s="85" t="s">
        <v>60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Z411"/>
  <sheetViews>
    <sheetView zoomScaleNormal="100" workbookViewId="0">
      <pane ySplit="10" topLeftCell="A53" activePane="bottomLeft" state="frozen"/>
      <selection pane="bottomLeft" activeCell="O4" sqref="O4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13.7109375" style="1" customWidth="1" outlineLevel="1"/>
    <col min="46" max="46" width="14.28515625" style="3" customWidth="1" outlineLevel="1"/>
    <col min="47" max="47" width="10.28515625" style="3" customWidth="1" outlineLevel="1"/>
    <col min="48" max="48" width="2.85546875" customWidth="1" outlineLevel="1"/>
    <col min="49" max="49" width="14.28515625" customWidth="1" outlineLevel="1"/>
    <col min="50" max="50" width="2.85546875" customWidth="1"/>
    <col min="51" max="51" width="14.28515625" style="3" customWidth="1" outlineLevel="1"/>
    <col min="52" max="52" width="2.85546875" customWidth="1" outlineLevel="1"/>
    <col min="53" max="53" width="14.28515625" style="3" customWidth="1" outlineLevel="1"/>
    <col min="54" max="54" width="2.85546875" customWidth="1" outlineLevel="1"/>
    <col min="55" max="55" width="9.140625" style="1" customWidth="1" outlineLevel="1"/>
    <col min="56" max="57" width="14.28515625" style="3" customWidth="1" outlineLevel="1"/>
    <col min="58" max="58" width="11.42578125" style="3" customWidth="1" outlineLevel="1"/>
    <col min="59" max="59" width="10.28515625" style="3" customWidth="1" outlineLevel="1"/>
    <col min="60" max="60" width="14.28515625" style="3" customWidth="1" outlineLevel="1"/>
    <col min="61" max="62" width="10.28515625" style="3" customWidth="1" outlineLevel="1"/>
    <col min="63" max="63" width="2.85546875" customWidth="1" outlineLevel="1"/>
    <col min="64" max="64" width="14.28515625" customWidth="1" outlineLevel="1"/>
    <col min="65" max="65" width="2.85546875" customWidth="1"/>
    <col min="66" max="66" width="14.28515625" style="3" customWidth="1"/>
    <col min="67" max="67" width="2.85546875" customWidth="1"/>
    <col min="68" max="68" width="8.42578125" style="1" customWidth="1" outlineLevel="1"/>
    <col min="69" max="69" width="6.85546875" style="1" customWidth="1" outlineLevel="1"/>
    <col min="70" max="70" width="10.28515625" style="1" customWidth="1" outlineLevel="1"/>
    <col min="71" max="71" width="8.42578125" style="1" customWidth="1" outlineLevel="1"/>
    <col min="72" max="72" width="13.7109375" style="1" customWidth="1" outlineLevel="1"/>
    <col min="73" max="73" width="2.85546875" customWidth="1"/>
    <col min="74" max="74" width="13.7109375" style="3" customWidth="1" outlineLevel="1"/>
    <col min="75" max="75" width="14.28515625" style="3" customWidth="1" outlineLevel="1"/>
    <col min="76" max="77" width="9.140625" style="1" customWidth="1" outlineLevel="1"/>
    <col min="78" max="78" width="13.7109375" style="3" customWidth="1" outlineLevel="1"/>
    <col min="79" max="79" width="14.28515625" style="3" customWidth="1" outlineLevel="1"/>
    <col min="80" max="80" width="2.85546875" customWidth="1"/>
    <col min="81" max="81" width="22.85546875" style="3" customWidth="1" outlineLevel="1"/>
    <col min="82" max="82" width="2.85546875" customWidth="1" outlineLevel="1"/>
    <col min="83" max="83" width="16" style="1" customWidth="1" outlineLevel="1"/>
    <col min="84" max="84" width="2.85546875" customWidth="1"/>
    <col min="85" max="85" width="22.85546875" style="3" customWidth="1" outlineLevel="1"/>
    <col min="86" max="86" width="2.85546875" customWidth="1" outlineLevel="1"/>
    <col min="87" max="87" width="23" style="3" customWidth="1" outlineLevel="1"/>
    <col min="88" max="89" width="16" style="1" customWidth="1" outlineLevel="1"/>
    <col min="90" max="90" width="2.85546875" customWidth="1" outlineLevel="1"/>
    <col min="91" max="91" width="14.28515625" customWidth="1" outlineLevel="1"/>
    <col min="92" max="92" width="2.85546875" customWidth="1"/>
    <col min="93" max="94" width="13.7109375" style="3" customWidth="1" outlineLevel="1"/>
    <col min="95" max="95" width="2.85546875" customWidth="1"/>
    <col min="96" max="96" width="16" style="1" customWidth="1" outlineLevel="1"/>
    <col min="97" max="97" width="18.28515625" style="1" customWidth="1" outlineLevel="1"/>
    <col min="98" max="98" width="2.85546875" customWidth="1" outlineLevel="1" collapsed="1"/>
    <col min="99" max="99" width="11.42578125" style="1" customWidth="1" outlineLevel="1"/>
    <col min="100" max="100" width="2.85546875" customWidth="1" outlineLevel="1" collapsed="1"/>
    <col min="101" max="102" width="5.140625" customWidth="1" outlineLevel="1"/>
    <col min="103" max="103" width="2.85546875" customWidth="1" outlineLevel="1" collapsed="1"/>
    <col min="104" max="104" width="14.28515625" customWidth="1" outlineLevel="1"/>
    <col min="105" max="105" width="2.85546875" customWidth="1"/>
    <col min="106" max="106" width="13.7109375" style="3" customWidth="1" outlineLevel="1"/>
    <col min="107" max="107" width="14.28515625" style="3" customWidth="1" outlineLevel="1"/>
    <col min="108" max="108" width="2.85546875" customWidth="1"/>
    <col min="109" max="109" width="40" style="3" customWidth="1" outlineLevel="1"/>
    <col min="110" max="110" width="9.140625" style="1" customWidth="1" outlineLevel="1"/>
    <col min="111" max="111" width="2.85546875" customWidth="1" outlineLevel="1"/>
    <col min="112" max="112" width="31.42578125" style="3" customWidth="1" outlineLevel="1"/>
    <col min="113" max="113" width="9.140625" style="1" customWidth="1" outlineLevel="1"/>
    <col min="114" max="114" width="2.85546875" customWidth="1"/>
    <col min="115" max="115" width="25.7109375" style="3" customWidth="1"/>
    <col min="116" max="116" width="9.140625" style="1"/>
    <col min="117" max="117" width="2.85546875" customWidth="1"/>
    <col min="118" max="118" width="14.42578125" style="1" customWidth="1"/>
    <col min="119" max="119" width="16" style="1" customWidth="1"/>
    <col min="120" max="120" width="2.85546875" customWidth="1"/>
    <col min="121" max="121" width="12.5703125" style="1" customWidth="1" outlineLevel="1"/>
    <col min="122" max="124" width="9.140625" style="1" customWidth="1" outlineLevel="1"/>
    <col min="125" max="125" width="28.5703125" style="3" customWidth="1" outlineLevel="1"/>
    <col min="126" max="126" width="2.85546875" customWidth="1"/>
    <col min="127" max="127" width="12.5703125" style="1" customWidth="1" outlineLevel="1"/>
    <col min="128" max="128" width="19.42578125" style="1" customWidth="1" outlineLevel="1"/>
    <col min="129" max="129" width="17.140625" style="1" customWidth="1" outlineLevel="1"/>
    <col min="130" max="130" width="13.7109375" style="1" customWidth="1" outlineLevel="1"/>
    <col min="131" max="131" width="11.42578125" style="1" customWidth="1" outlineLevel="1"/>
    <col min="132" max="132" width="10.28515625" style="1" customWidth="1" outlineLevel="1"/>
    <col min="133" max="133" width="14.85546875" style="1" customWidth="1" outlineLevel="1"/>
    <col min="134" max="134" width="18.28515625" style="1" customWidth="1" outlineLevel="1"/>
    <col min="135" max="135" width="20.5703125" style="1" customWidth="1" outlineLevel="1"/>
    <col min="136" max="136" width="13.7109375" style="1" customWidth="1" outlineLevel="1"/>
    <col min="137" max="137" width="19.42578125" style="1" customWidth="1" outlineLevel="1"/>
    <col min="138" max="138" width="2.85546875" customWidth="1"/>
    <col min="139" max="139" width="34.28515625" style="1" customWidth="1" outlineLevel="1"/>
    <col min="140" max="140" width="2.85546875" customWidth="1"/>
    <col min="141" max="141" width="34.28515625" style="1" customWidth="1" outlineLevel="1"/>
    <col min="142" max="142" width="2.85546875" customWidth="1"/>
    <col min="143" max="143" width="57.140625" style="1" customWidth="1" outlineLevel="1"/>
    <col min="144" max="144" width="2.85546875" customWidth="1"/>
  </cols>
  <sheetData>
    <row r="1" spans="1:156" ht="15.75" thickBot="1" x14ac:dyDescent="0.3">
      <c r="AL1" s="3"/>
    </row>
    <row r="2" spans="1:156" s="214" customFormat="1" ht="43.5" customHeight="1" thickTop="1" thickBot="1" x14ac:dyDescent="0.3">
      <c r="B2" s="215"/>
      <c r="C2" s="215"/>
      <c r="D2" s="215"/>
      <c r="E2" s="215"/>
      <c r="F2" s="215"/>
      <c r="G2" s="216"/>
      <c r="H2" s="216"/>
      <c r="I2" s="215"/>
      <c r="J2" s="215"/>
      <c r="K2" s="215"/>
      <c r="L2" s="215"/>
      <c r="M2" s="215"/>
      <c r="O2" s="215"/>
      <c r="P2" s="216"/>
      <c r="Q2" s="216"/>
      <c r="R2" s="215"/>
      <c r="S2" s="217"/>
      <c r="U2" s="215"/>
      <c r="V2" s="215"/>
      <c r="X2" s="217"/>
      <c r="Y2" s="217"/>
      <c r="Z2" s="215"/>
      <c r="AA2" s="215"/>
      <c r="AC2" s="218" t="s">
        <v>55</v>
      </c>
      <c r="AG2" s="215"/>
      <c r="AI2" s="215"/>
      <c r="AJ2" s="215"/>
      <c r="AK2" s="216"/>
      <c r="AL2" s="215"/>
      <c r="AM2" s="215"/>
      <c r="AN2" s="215"/>
      <c r="AO2" s="216"/>
      <c r="AP2" s="215"/>
      <c r="AR2" s="215"/>
      <c r="AS2" s="216"/>
      <c r="AT2" s="215"/>
      <c r="AU2" s="215"/>
      <c r="AY2" s="215"/>
      <c r="BA2" s="218" t="s">
        <v>55</v>
      </c>
      <c r="BC2" s="216"/>
      <c r="BD2" s="215"/>
      <c r="BE2" s="215"/>
      <c r="BF2" s="215"/>
      <c r="BG2" s="215"/>
      <c r="BH2" s="215"/>
      <c r="BI2" s="215"/>
      <c r="BJ2" s="215"/>
      <c r="BN2" s="215"/>
      <c r="BP2" s="216"/>
      <c r="BQ2" s="216"/>
      <c r="BR2" s="216"/>
      <c r="BS2" s="216"/>
      <c r="BT2" s="216"/>
      <c r="BV2" s="215"/>
      <c r="BW2" s="215"/>
      <c r="BX2" s="216"/>
      <c r="BY2" s="215"/>
      <c r="BZ2" s="215"/>
      <c r="CA2" s="215"/>
      <c r="CC2" s="215"/>
      <c r="CE2" s="216"/>
      <c r="CG2" s="218" t="s">
        <v>55</v>
      </c>
      <c r="CI2" s="215"/>
      <c r="CJ2" s="216"/>
      <c r="CK2" s="216"/>
      <c r="CO2" s="273" t="s">
        <v>55</v>
      </c>
      <c r="CP2" s="274"/>
      <c r="CR2" s="216"/>
      <c r="CS2" s="216"/>
      <c r="CU2" s="218" t="s">
        <v>55</v>
      </c>
      <c r="DB2" s="215"/>
      <c r="DC2" s="215"/>
      <c r="DE2" s="219"/>
      <c r="DF2" s="219"/>
      <c r="DH2" s="215"/>
      <c r="DI2" s="216"/>
      <c r="DK2" s="215"/>
      <c r="DL2" s="216"/>
      <c r="DN2" s="216"/>
      <c r="DO2" s="216"/>
      <c r="DQ2" s="216"/>
      <c r="DR2" s="216"/>
      <c r="DS2" s="216"/>
      <c r="DT2" s="216"/>
      <c r="DU2" s="215"/>
      <c r="DW2" s="216"/>
      <c r="DX2" s="216"/>
      <c r="DY2" s="216"/>
      <c r="DZ2" s="216"/>
      <c r="EA2" s="216"/>
      <c r="EB2" s="216"/>
      <c r="EC2" s="216"/>
      <c r="ED2" s="216"/>
      <c r="EE2" s="216"/>
      <c r="EF2" s="216"/>
      <c r="EG2" s="216"/>
      <c r="EI2" s="290" t="s">
        <v>228</v>
      </c>
      <c r="EJ2" s="291"/>
      <c r="EK2" s="291"/>
      <c r="EL2" s="291"/>
      <c r="EM2" s="292"/>
    </row>
    <row r="3" spans="1:156" ht="18.75" x14ac:dyDescent="0.3">
      <c r="S3" s="15"/>
      <c r="Z3" s="8" t="s">
        <v>13</v>
      </c>
      <c r="AA3" s="100"/>
      <c r="AE3" s="8" t="s">
        <v>168</v>
      </c>
      <c r="AL3" s="3"/>
      <c r="AP3" s="8" t="s">
        <v>81</v>
      </c>
      <c r="AR3" s="271" t="s">
        <v>247</v>
      </c>
      <c r="AT3" s="100"/>
      <c r="AU3" s="100"/>
      <c r="AW3" s="271" t="s">
        <v>166</v>
      </c>
      <c r="AY3" s="8" t="s">
        <v>13</v>
      </c>
      <c r="BA3" s="8" t="s">
        <v>13</v>
      </c>
      <c r="BD3" s="8" t="s">
        <v>113</v>
      </c>
      <c r="BE3" s="100"/>
      <c r="BF3" s="100"/>
      <c r="BG3" s="100"/>
      <c r="BH3" s="100"/>
      <c r="BI3" s="100"/>
      <c r="BJ3" s="100"/>
      <c r="BL3" s="8" t="s">
        <v>166</v>
      </c>
      <c r="BN3" s="100"/>
      <c r="BR3" s="264" t="s">
        <v>244</v>
      </c>
      <c r="BY3" s="10"/>
      <c r="CC3" s="100"/>
      <c r="CE3" s="7"/>
      <c r="CG3" s="8"/>
      <c r="CI3" s="135"/>
      <c r="CJ3" s="8"/>
      <c r="CK3" s="8"/>
      <c r="CM3" s="8" t="s">
        <v>13</v>
      </c>
      <c r="CO3" s="220"/>
      <c r="CP3" s="220"/>
      <c r="CR3" s="3"/>
      <c r="CS3" s="205" t="s">
        <v>216</v>
      </c>
      <c r="CW3" s="287" t="s">
        <v>215</v>
      </c>
      <c r="CX3" s="287"/>
      <c r="CZ3" s="8" t="s">
        <v>13</v>
      </c>
      <c r="DE3" s="9"/>
      <c r="DF3" s="9"/>
      <c r="DH3" s="143"/>
      <c r="DN3" s="10"/>
      <c r="DU3" s="135"/>
      <c r="EB3" s="263" t="s">
        <v>242</v>
      </c>
      <c r="EE3"/>
      <c r="EF3"/>
      <c r="EG3"/>
      <c r="EK3" s="7"/>
      <c r="EM3" s="7"/>
    </row>
    <row r="4" spans="1:156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3">
        <v>17</v>
      </c>
      <c r="S4" s="16"/>
      <c r="Z4" s="99" t="s">
        <v>121</v>
      </c>
      <c r="AE4" s="99" t="s">
        <v>167</v>
      </c>
      <c r="AL4" s="3"/>
      <c r="AP4" s="8" t="s">
        <v>14</v>
      </c>
      <c r="AR4" s="99" t="s">
        <v>14</v>
      </c>
      <c r="AW4" s="99" t="s">
        <v>167</v>
      </c>
      <c r="AY4" s="99" t="s">
        <v>104</v>
      </c>
      <c r="BA4" s="99" t="s">
        <v>105</v>
      </c>
      <c r="BD4" s="99" t="s">
        <v>14</v>
      </c>
      <c r="BL4" s="99" t="s">
        <v>167</v>
      </c>
      <c r="BR4" s="99" t="s">
        <v>243</v>
      </c>
      <c r="BY4" s="10"/>
      <c r="CE4" s="8" t="s">
        <v>21</v>
      </c>
      <c r="CI4" s="8"/>
      <c r="CJ4" s="3"/>
      <c r="CK4" s="3"/>
      <c r="CM4" s="8" t="s">
        <v>105</v>
      </c>
      <c r="CR4" s="3"/>
      <c r="CS4" s="205" t="s">
        <v>217</v>
      </c>
      <c r="CW4" s="287" t="s">
        <v>10</v>
      </c>
      <c r="CX4" s="287"/>
      <c r="CZ4" s="8" t="s">
        <v>18</v>
      </c>
      <c r="DH4" s="143"/>
      <c r="DU4" s="8"/>
      <c r="EB4" s="263" t="s">
        <v>243</v>
      </c>
      <c r="EE4"/>
      <c r="EF4"/>
      <c r="EG4"/>
      <c r="EI4" s="8" t="s">
        <v>222</v>
      </c>
      <c r="EK4" s="8" t="s">
        <v>223</v>
      </c>
      <c r="EM4" s="8" t="s">
        <v>225</v>
      </c>
    </row>
    <row r="5" spans="1:156" ht="19.5" thickBot="1" x14ac:dyDescent="0.35">
      <c r="B5" s="78" t="str">
        <f>IF(csv!F2="","",csv!T2)</f>
        <v/>
      </c>
      <c r="C5" s="80"/>
      <c r="D5" s="69" t="str">
        <f>IF(csv!F2="","",csv!F2)</f>
        <v/>
      </c>
      <c r="E5" s="80" t="str">
        <f>IF(csv!F2="","",csv!E2)</f>
        <v/>
      </c>
      <c r="F5" s="80"/>
      <c r="G5" s="79" t="str">
        <f>IF(csv!F2="","",csv!M2)</f>
        <v/>
      </c>
      <c r="H5" s="79" t="str">
        <f>IF(csv!F2="","",csv!N2)</f>
        <v/>
      </c>
      <c r="I5" s="80"/>
      <c r="J5" s="80" t="str">
        <f>IF(csv!F2="","",csv!P2)</f>
        <v/>
      </c>
      <c r="K5" s="80" t="str">
        <f>IF(csv!F2="","",csv!Q2)</f>
        <v/>
      </c>
      <c r="L5" s="80"/>
      <c r="M5" s="194" t="str">
        <f>IF(csv!F2="","",csv!R2)</f>
        <v/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0</v>
      </c>
      <c r="AR5" s="61">
        <f>COUNTA(AR11:AR410)-COUNTIF(AR11:AR410,"")</f>
        <v>0</v>
      </c>
      <c r="AT5" s="100"/>
      <c r="AU5" s="100"/>
      <c r="AW5" s="61">
        <f>COUNTA(AW11:AW410)-COUNTIF(AW11:AW410,"")</f>
        <v>0</v>
      </c>
      <c r="AY5" s="61">
        <f>COUNTA(AY11:AY410)-COUNTIF(AY11:AY410,"")</f>
        <v>0</v>
      </c>
      <c r="BA5" s="101">
        <f>COUNTA(BA11:BA410)</f>
        <v>0</v>
      </c>
      <c r="BD5" s="61">
        <f>COUNTA(BD11:BD410)-COUNTIF(BD11:BD410,"")</f>
        <v>0</v>
      </c>
      <c r="BE5" s="100"/>
      <c r="BF5" s="100"/>
      <c r="BG5" s="100"/>
      <c r="BH5" s="100"/>
      <c r="BI5" s="100"/>
      <c r="BJ5" s="100"/>
      <c r="BL5" s="61">
        <f>COUNTA(BL11:BL410)-COUNTIF(BL11:BL410,"")</f>
        <v>0</v>
      </c>
      <c r="BN5" s="100"/>
      <c r="BR5" s="206">
        <f>COUNTA(BR11:BR410)-COUNTIF(BR11:BR410,"")</f>
        <v>0</v>
      </c>
      <c r="BY5" s="9"/>
      <c r="CC5" s="100"/>
      <c r="CE5" s="61">
        <f>COUNTA(CE11:CE410)-COUNTIF(CE11:CE410,"")</f>
        <v>0</v>
      </c>
      <c r="CG5" s="8"/>
      <c r="CI5" s="61">
        <f>COUNTA(CI11:CI410)-COUNTIF(CI11:CI410,"")</f>
        <v>0</v>
      </c>
      <c r="CJ5" s="8"/>
      <c r="CK5" s="8"/>
      <c r="CM5" s="61">
        <f>COUNTA(CM11:CM410)-COUNTIF(CM11:CM410,"")</f>
        <v>0</v>
      </c>
      <c r="CO5" s="220"/>
      <c r="CP5" s="220"/>
      <c r="CR5" s="3"/>
      <c r="CS5" s="206">
        <f>COUNTA(CS11:CS410)-COUNTIF(CS11:CS410,"")</f>
        <v>0</v>
      </c>
      <c r="CT5" s="2"/>
      <c r="CV5" s="2"/>
      <c r="CW5" s="288">
        <f>COUNTA(CW11:CW410)-COUNTIF(CW11:CW410,"")</f>
        <v>0</v>
      </c>
      <c r="CX5" s="289"/>
      <c r="CY5" s="2"/>
      <c r="CZ5" s="61">
        <f>COUNTA(CZ11:CZ410)-COUNTIF(CZ11:CZ410,"")</f>
        <v>0</v>
      </c>
      <c r="DH5" s="86"/>
      <c r="DU5" s="61">
        <f>COUNTA(DU11:DU410)-COUNTIF(DU11:DU410,"")</f>
        <v>0</v>
      </c>
      <c r="EB5" s="61">
        <f>SUM(EB11:EB410)</f>
        <v>0</v>
      </c>
      <c r="EE5" s="2"/>
      <c r="EF5" s="2"/>
      <c r="EG5" s="2"/>
      <c r="EH5" s="2"/>
      <c r="EI5" s="61">
        <f>COUNTA(EI11:EI410)-COUNTIF(EI11:EI410,"")</f>
        <v>0</v>
      </c>
      <c r="EJ5" s="2"/>
      <c r="EK5" s="61">
        <f>COUNTA(EK11:EK410)-COUNTIF(EK11:EK410,"")</f>
        <v>0</v>
      </c>
      <c r="EL5" s="2"/>
      <c r="EM5" s="61">
        <f>COUNTA(EM11:EM410)-COUNTIF(EM11:EM410,"")</f>
        <v>0</v>
      </c>
      <c r="EO5" s="2"/>
      <c r="EP5" s="2"/>
      <c r="EQ5" s="2"/>
      <c r="ER5" s="2"/>
      <c r="ES5" s="2"/>
      <c r="ET5" s="2"/>
      <c r="EU5" s="2"/>
    </row>
    <row r="6" spans="1:156" ht="19.5" thickBot="1" x14ac:dyDescent="0.35">
      <c r="AC6" s="103"/>
      <c r="CG6" s="103"/>
      <c r="CO6" s="103"/>
      <c r="CP6" s="103"/>
    </row>
    <row r="7" spans="1:156" ht="15.75" thickBot="1" x14ac:dyDescent="0.3">
      <c r="A7" s="75" t="s">
        <v>0</v>
      </c>
      <c r="B7" s="275" t="s">
        <v>163</v>
      </c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7"/>
      <c r="N7" t="s">
        <v>0</v>
      </c>
      <c r="O7" s="275" t="s">
        <v>170</v>
      </c>
      <c r="P7" s="276"/>
      <c r="Q7" s="276"/>
      <c r="R7" s="276"/>
      <c r="S7" s="277"/>
      <c r="T7" t="s">
        <v>0</v>
      </c>
      <c r="U7" s="275" t="s">
        <v>4</v>
      </c>
      <c r="V7" s="277"/>
      <c r="W7" t="s">
        <v>0</v>
      </c>
      <c r="X7" s="275" t="s">
        <v>122</v>
      </c>
      <c r="Y7" s="276"/>
      <c r="Z7" s="276"/>
      <c r="AA7" s="276"/>
      <c r="AB7" s="276"/>
      <c r="AC7" s="276"/>
      <c r="AD7" s="276"/>
      <c r="AE7" s="277"/>
      <c r="AF7" t="s">
        <v>0</v>
      </c>
      <c r="AG7" s="154" t="s">
        <v>121</v>
      </c>
      <c r="AH7" t="s">
        <v>0</v>
      </c>
      <c r="AI7" s="275" t="s">
        <v>172</v>
      </c>
      <c r="AJ7" s="276"/>
      <c r="AK7" s="276"/>
      <c r="AL7" s="276"/>
      <c r="AM7" s="276"/>
      <c r="AN7" s="276"/>
      <c r="AO7" s="276"/>
      <c r="AP7" s="277"/>
      <c r="AQ7" t="s">
        <v>0</v>
      </c>
      <c r="AR7" s="275" t="s">
        <v>248</v>
      </c>
      <c r="AS7" s="276"/>
      <c r="AT7" s="276"/>
      <c r="AU7" s="276"/>
      <c r="AV7" s="276"/>
      <c r="AW7" s="277"/>
      <c r="AX7" t="s">
        <v>0</v>
      </c>
      <c r="AY7" s="275" t="s">
        <v>114</v>
      </c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7"/>
      <c r="BM7" t="s">
        <v>0</v>
      </c>
      <c r="BN7" s="154" t="s">
        <v>173</v>
      </c>
      <c r="BO7" t="s">
        <v>0</v>
      </c>
      <c r="BP7" s="275" t="s">
        <v>174</v>
      </c>
      <c r="BQ7" s="276"/>
      <c r="BR7" s="276"/>
      <c r="BS7" s="276"/>
      <c r="BT7" s="277"/>
      <c r="BU7" t="s">
        <v>0</v>
      </c>
      <c r="BV7" s="275" t="s">
        <v>176</v>
      </c>
      <c r="BW7" s="276"/>
      <c r="BX7" s="276"/>
      <c r="BY7" s="276"/>
      <c r="BZ7" s="276"/>
      <c r="CA7" s="277"/>
      <c r="CB7" t="s">
        <v>0</v>
      </c>
      <c r="CC7" s="275" t="s">
        <v>177</v>
      </c>
      <c r="CD7" s="276"/>
      <c r="CE7" s="277"/>
      <c r="CF7" t="s">
        <v>0</v>
      </c>
      <c r="CG7" s="275" t="s">
        <v>158</v>
      </c>
      <c r="CH7" s="276"/>
      <c r="CI7" s="276"/>
      <c r="CJ7" s="276"/>
      <c r="CK7" s="276"/>
      <c r="CL7" s="276"/>
      <c r="CM7" s="277"/>
      <c r="CN7" t="s">
        <v>0</v>
      </c>
      <c r="CO7" s="275" t="s">
        <v>9</v>
      </c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7"/>
      <c r="DA7" t="s">
        <v>0</v>
      </c>
      <c r="DB7" s="275" t="s">
        <v>236</v>
      </c>
      <c r="DC7" s="277"/>
      <c r="DD7" t="s">
        <v>0</v>
      </c>
      <c r="DE7" s="275" t="s">
        <v>162</v>
      </c>
      <c r="DF7" s="276"/>
      <c r="DG7" s="276"/>
      <c r="DH7" s="276"/>
      <c r="DI7" s="276"/>
      <c r="DJ7" s="276"/>
      <c r="DK7" s="276"/>
      <c r="DL7" s="276"/>
      <c r="DM7" s="276"/>
      <c r="DN7" s="276"/>
      <c r="DO7" s="277"/>
      <c r="DP7" t="s">
        <v>0</v>
      </c>
      <c r="DQ7" s="275" t="s">
        <v>61</v>
      </c>
      <c r="DR7" s="276"/>
      <c r="DS7" s="276"/>
      <c r="DT7" s="276"/>
      <c r="DU7" s="277"/>
      <c r="DV7" t="s">
        <v>0</v>
      </c>
      <c r="DW7" s="275" t="s">
        <v>67</v>
      </c>
      <c r="DX7" s="276"/>
      <c r="DY7" s="276"/>
      <c r="DZ7" s="276"/>
      <c r="EA7" s="276"/>
      <c r="EB7" s="276"/>
      <c r="EC7" s="276"/>
      <c r="ED7" s="276"/>
      <c r="EE7" s="276"/>
      <c r="EF7" s="276"/>
      <c r="EG7" s="277"/>
      <c r="EH7" t="s">
        <v>0</v>
      </c>
      <c r="EI7" s="154" t="s">
        <v>220</v>
      </c>
      <c r="EJ7" t="s">
        <v>0</v>
      </c>
      <c r="EK7" s="154" t="s">
        <v>221</v>
      </c>
      <c r="EL7" t="s">
        <v>0</v>
      </c>
      <c r="EM7" s="154" t="s">
        <v>224</v>
      </c>
      <c r="EN7" t="s">
        <v>0</v>
      </c>
    </row>
    <row r="8" spans="1:156" ht="7.5" customHeight="1" thickBot="1" x14ac:dyDescent="0.3">
      <c r="Z8" s="1"/>
      <c r="AE8" s="102"/>
      <c r="AR8" s="1"/>
      <c r="AW8" s="102"/>
      <c r="AY8" s="1"/>
      <c r="BL8" s="102"/>
      <c r="BN8" s="186"/>
      <c r="CC8" s="1"/>
      <c r="CM8" s="102"/>
      <c r="CZ8" s="102"/>
    </row>
    <row r="9" spans="1:156" s="75" customFormat="1" ht="15.75" thickTop="1" x14ac:dyDescent="0.25">
      <c r="B9" s="63" t="s">
        <v>76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77</v>
      </c>
      <c r="H9" s="68" t="s">
        <v>78</v>
      </c>
      <c r="I9" s="71" t="s">
        <v>0</v>
      </c>
      <c r="J9" s="71" t="s">
        <v>159</v>
      </c>
      <c r="K9" s="71" t="s">
        <v>160</v>
      </c>
      <c r="L9" s="71" t="s">
        <v>0</v>
      </c>
      <c r="M9" s="64" t="s">
        <v>79</v>
      </c>
      <c r="N9" s="75" t="s">
        <v>0</v>
      </c>
      <c r="O9" s="63" t="s">
        <v>164</v>
      </c>
      <c r="P9" s="68" t="s">
        <v>137</v>
      </c>
      <c r="Q9" s="147" t="s">
        <v>138</v>
      </c>
      <c r="R9" s="93" t="s">
        <v>35</v>
      </c>
      <c r="S9" s="76" t="s">
        <v>36</v>
      </c>
      <c r="T9" s="75" t="s">
        <v>0</v>
      </c>
      <c r="U9" s="255" t="s">
        <v>165</v>
      </c>
      <c r="V9" s="256" t="s">
        <v>241</v>
      </c>
      <c r="W9" s="75" t="s">
        <v>0</v>
      </c>
      <c r="X9" s="63" t="s">
        <v>79</v>
      </c>
      <c r="Y9" s="68" t="s">
        <v>116</v>
      </c>
      <c r="Z9" s="71" t="s">
        <v>126</v>
      </c>
      <c r="AA9" s="64" t="s">
        <v>124</v>
      </c>
      <c r="AB9" s="75" t="s">
        <v>0</v>
      </c>
      <c r="AC9" s="40" t="s">
        <v>123</v>
      </c>
      <c r="AD9" s="75" t="s">
        <v>0</v>
      </c>
      <c r="AE9" s="42" t="s">
        <v>125</v>
      </c>
      <c r="AF9" s="75" t="s">
        <v>0</v>
      </c>
      <c r="AG9" s="153" t="s">
        <v>169</v>
      </c>
      <c r="AH9" s="75" t="s">
        <v>0</v>
      </c>
      <c r="AI9" s="63" t="s">
        <v>159</v>
      </c>
      <c r="AJ9" s="71" t="s">
        <v>160</v>
      </c>
      <c r="AK9" s="68" t="s">
        <v>135</v>
      </c>
      <c r="AL9" s="68" t="s">
        <v>233</v>
      </c>
      <c r="AM9" s="71" t="s">
        <v>3</v>
      </c>
      <c r="AN9" s="71" t="s">
        <v>80</v>
      </c>
      <c r="AO9" s="68" t="s">
        <v>82</v>
      </c>
      <c r="AP9" s="64" t="s">
        <v>3</v>
      </c>
      <c r="AQ9" s="75" t="s">
        <v>0</v>
      </c>
      <c r="AR9" s="96" t="s">
        <v>246</v>
      </c>
      <c r="AS9" s="68" t="s">
        <v>107</v>
      </c>
      <c r="AT9" s="71" t="s">
        <v>107</v>
      </c>
      <c r="AU9" s="64" t="s">
        <v>101</v>
      </c>
      <c r="AV9" s="75" t="s">
        <v>0</v>
      </c>
      <c r="AW9" s="42" t="s">
        <v>112</v>
      </c>
      <c r="AX9" s="75" t="s">
        <v>0</v>
      </c>
      <c r="AY9" s="77" t="s">
        <v>106</v>
      </c>
      <c r="AZ9" s="75" t="s">
        <v>0</v>
      </c>
      <c r="BA9" s="40" t="s">
        <v>103</v>
      </c>
      <c r="BB9" s="75" t="s">
        <v>0</v>
      </c>
      <c r="BC9" s="96" t="s">
        <v>101</v>
      </c>
      <c r="BD9" s="71" t="s">
        <v>108</v>
      </c>
      <c r="BE9" s="71" t="s">
        <v>109</v>
      </c>
      <c r="BF9" s="71" t="s">
        <v>124</v>
      </c>
      <c r="BG9" s="71" t="s">
        <v>110</v>
      </c>
      <c r="BH9" s="71" t="s">
        <v>107</v>
      </c>
      <c r="BI9" s="71" t="s">
        <v>101</v>
      </c>
      <c r="BJ9" s="64" t="s">
        <v>111</v>
      </c>
      <c r="BK9" s="75" t="s">
        <v>0</v>
      </c>
      <c r="BL9" s="42" t="s">
        <v>112</v>
      </c>
      <c r="BM9" s="75" t="s">
        <v>0</v>
      </c>
      <c r="BN9" s="187" t="s">
        <v>106</v>
      </c>
      <c r="BO9" s="75" t="s">
        <v>0</v>
      </c>
      <c r="BP9" s="96" t="s">
        <v>77</v>
      </c>
      <c r="BQ9" s="68" t="s">
        <v>78</v>
      </c>
      <c r="BR9" s="76" t="s">
        <v>245</v>
      </c>
      <c r="BS9" s="189" t="s">
        <v>75</v>
      </c>
      <c r="BT9" s="188" t="s">
        <v>175</v>
      </c>
      <c r="BU9" s="75" t="s">
        <v>0</v>
      </c>
      <c r="BV9" s="63" t="s">
        <v>1</v>
      </c>
      <c r="BW9" s="71" t="s">
        <v>2</v>
      </c>
      <c r="BX9" s="68" t="s">
        <v>161</v>
      </c>
      <c r="BY9" s="68" t="s">
        <v>135</v>
      </c>
      <c r="BZ9" s="71" t="s">
        <v>1</v>
      </c>
      <c r="CA9" s="64" t="s">
        <v>2</v>
      </c>
      <c r="CB9" s="75" t="s">
        <v>0</v>
      </c>
      <c r="CC9" s="77" t="s">
        <v>177</v>
      </c>
      <c r="CD9" s="75" t="s">
        <v>0</v>
      </c>
      <c r="CE9" s="42" t="s">
        <v>20</v>
      </c>
      <c r="CF9" s="75" t="s">
        <v>0</v>
      </c>
      <c r="CG9" s="40" t="s">
        <v>148</v>
      </c>
      <c r="CH9" s="75" t="s">
        <v>0</v>
      </c>
      <c r="CI9" s="63" t="s">
        <v>157</v>
      </c>
      <c r="CJ9" s="68" t="s">
        <v>128</v>
      </c>
      <c r="CK9" s="76" t="s">
        <v>15</v>
      </c>
      <c r="CL9" s="75" t="s">
        <v>0</v>
      </c>
      <c r="CM9" s="42" t="s">
        <v>19</v>
      </c>
      <c r="CN9" s="75" t="s">
        <v>0</v>
      </c>
      <c r="CO9" s="25" t="s">
        <v>1</v>
      </c>
      <c r="CP9" s="26" t="s">
        <v>2</v>
      </c>
      <c r="CR9" s="96" t="s">
        <v>15</v>
      </c>
      <c r="CS9" s="76" t="s">
        <v>218</v>
      </c>
      <c r="CU9" s="62" t="s">
        <v>8</v>
      </c>
      <c r="CW9" s="63" t="s">
        <v>10</v>
      </c>
      <c r="CX9" s="64" t="s">
        <v>11</v>
      </c>
      <c r="CY9" s="75" t="s">
        <v>0</v>
      </c>
      <c r="CZ9" s="42" t="s">
        <v>19</v>
      </c>
      <c r="DA9" s="75" t="s">
        <v>0</v>
      </c>
      <c r="DB9" s="63" t="s">
        <v>1</v>
      </c>
      <c r="DC9" s="64" t="s">
        <v>2</v>
      </c>
      <c r="DD9" s="75" t="s">
        <v>0</v>
      </c>
      <c r="DE9" s="63" t="s">
        <v>6</v>
      </c>
      <c r="DF9" s="76" t="s">
        <v>16</v>
      </c>
      <c r="DG9" s="75" t="s">
        <v>0</v>
      </c>
      <c r="DH9" s="63" t="s">
        <v>5</v>
      </c>
      <c r="DI9" s="76" t="s">
        <v>16</v>
      </c>
      <c r="DJ9" s="75" t="s">
        <v>0</v>
      </c>
      <c r="DK9" s="63" t="s">
        <v>7</v>
      </c>
      <c r="DL9" s="76" t="s">
        <v>16</v>
      </c>
      <c r="DM9" s="75" t="s">
        <v>0</v>
      </c>
      <c r="DN9" s="63" t="s">
        <v>17</v>
      </c>
      <c r="DO9" s="76" t="s">
        <v>15</v>
      </c>
      <c r="DP9" s="75" t="s">
        <v>0</v>
      </c>
      <c r="DQ9" s="96" t="s">
        <v>71</v>
      </c>
      <c r="DR9" s="68" t="s">
        <v>3</v>
      </c>
      <c r="DS9" s="68" t="s">
        <v>178</v>
      </c>
      <c r="DT9" s="68" t="s">
        <v>90</v>
      </c>
      <c r="DU9" s="64" t="s">
        <v>62</v>
      </c>
      <c r="DV9" s="75" t="s">
        <v>0</v>
      </c>
      <c r="DW9" s="96" t="s">
        <v>64</v>
      </c>
      <c r="DX9" s="68" t="s">
        <v>211</v>
      </c>
      <c r="DY9" s="68" t="s">
        <v>212</v>
      </c>
      <c r="DZ9" s="68" t="s">
        <v>65</v>
      </c>
      <c r="EA9" s="68" t="s">
        <v>84</v>
      </c>
      <c r="EB9" s="68" t="s">
        <v>66</v>
      </c>
      <c r="EC9" s="68" t="s">
        <v>63</v>
      </c>
      <c r="ED9" s="68" t="s">
        <v>240</v>
      </c>
      <c r="EE9" s="68" t="s">
        <v>213</v>
      </c>
      <c r="EF9" s="68" t="s">
        <v>107</v>
      </c>
      <c r="EG9" s="76" t="s">
        <v>214</v>
      </c>
      <c r="EH9" s="75" t="s">
        <v>0</v>
      </c>
      <c r="EI9" s="42" t="s">
        <v>230</v>
      </c>
      <c r="EJ9" s="75" t="s">
        <v>0</v>
      </c>
      <c r="EK9" s="42" t="s">
        <v>230</v>
      </c>
      <c r="EL9" s="75" t="s">
        <v>0</v>
      </c>
      <c r="EM9" s="213" t="str">
        <f>'natjecanje-staze'!Y8&amp;"
"&amp;'natjecanje-kategorije'!W8</f>
        <v xml:space="preserve">
</v>
      </c>
      <c r="EN9" s="75" t="s">
        <v>0</v>
      </c>
    </row>
    <row r="10" spans="1:156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0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S10" s="11"/>
      <c r="AT10" s="87">
        <f>MAX(klubAlias_id)</f>
        <v>0</v>
      </c>
      <c r="AU10" s="87"/>
      <c r="AW10" s="49"/>
      <c r="AY10" s="5"/>
      <c r="BA10" s="5"/>
      <c r="BC10" s="11"/>
      <c r="BD10" s="5"/>
      <c r="BE10" s="87">
        <f>MAX(klub_id)</f>
        <v>0</v>
      </c>
      <c r="BF10" s="87">
        <f>MAX(klub_id)</f>
        <v>0</v>
      </c>
      <c r="BG10" s="5"/>
      <c r="BH10" s="87">
        <f>MAX(AT10:AT410)</f>
        <v>0</v>
      </c>
      <c r="BI10" s="87"/>
      <c r="BJ10" s="5"/>
      <c r="BL10" s="49"/>
      <c r="BN10" s="5"/>
      <c r="BP10" s="1"/>
      <c r="BQ10" s="1"/>
      <c r="BR10" s="1"/>
      <c r="BS10" s="1"/>
      <c r="BT10" s="1"/>
      <c r="BV10" s="5"/>
      <c r="BW10" s="5"/>
      <c r="BX10" s="11"/>
      <c r="BY10" s="11"/>
      <c r="BZ10" s="5"/>
      <c r="CA10" s="5"/>
      <c r="CC10" s="5"/>
      <c r="CE10" s="49"/>
      <c r="CG10" s="5"/>
      <c r="CI10" s="5"/>
      <c r="CJ10" s="48">
        <f>MAX(imePrezimeAlias_id)</f>
        <v>0</v>
      </c>
      <c r="CK10" s="48">
        <f>MAX(CK4:CK5)</f>
        <v>0</v>
      </c>
      <c r="CM10" s="49"/>
      <c r="CO10" s="5"/>
      <c r="CP10" s="5"/>
      <c r="CR10" s="48">
        <f>MAX(max_osoba_id,max_imePrezime_id)</f>
        <v>0</v>
      </c>
      <c r="CS10" s="48"/>
      <c r="CU10" s="11"/>
      <c r="CZ10" s="49"/>
      <c r="DB10" s="5"/>
      <c r="DC10" s="5"/>
      <c r="DE10" s="5"/>
      <c r="DF10" s="11"/>
      <c r="DH10" s="5"/>
      <c r="DI10" s="11"/>
      <c r="DK10" s="5"/>
      <c r="DL10" s="11"/>
      <c r="DN10" s="11"/>
      <c r="DO10" s="11"/>
      <c r="DQ10" s="11"/>
      <c r="DR10" s="11"/>
      <c r="DS10" s="11"/>
      <c r="DT10" s="11"/>
      <c r="DU10" s="5"/>
      <c r="DW10" s="97">
        <f>max_rezultat_id</f>
        <v>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I10" s="49"/>
      <c r="EK10" s="49"/>
      <c r="EM10" s="207"/>
    </row>
    <row r="11" spans="1:156" s="47" customFormat="1" ht="15.75" thickBot="1" x14ac:dyDescent="0.3">
      <c r="A11" s="47" t="s">
        <v>0</v>
      </c>
      <c r="B11" s="50" t="str">
        <f>IF(csv!F3="","",csv!T3)</f>
        <v/>
      </c>
      <c r="C11" s="28" t="s">
        <v>0</v>
      </c>
      <c r="D11" s="28" t="str">
        <f>IF(csv!F3="","",csv!F3)</f>
        <v/>
      </c>
      <c r="E11" s="28" t="str">
        <f>IF(csv!E3="","",csv!E3)</f>
        <v/>
      </c>
      <c r="F11" s="28" t="s">
        <v>0</v>
      </c>
      <c r="G11" s="72" t="str">
        <f>IF(csv!M3="","",csv!M3)</f>
        <v/>
      </c>
      <c r="H11" s="72" t="str">
        <f>IF(csv!N3="","",csv!N3)</f>
        <v/>
      </c>
      <c r="I11" s="28" t="s">
        <v>0</v>
      </c>
      <c r="J11" s="28" t="str">
        <f>IF(csv!P3="","",csv!P3)</f>
        <v/>
      </c>
      <c r="K11" s="28" t="str">
        <f>IF(csv!Q3="","",csv!Q3)</f>
        <v/>
      </c>
      <c r="L11" s="28" t="s">
        <v>0</v>
      </c>
      <c r="M11" s="65" t="str">
        <f>IF(csv!R3="","",csv!R3)</f>
        <v/>
      </c>
      <c r="N11" s="47" t="s">
        <v>0</v>
      </c>
      <c r="O11" s="50" t="str">
        <f>IF(B11="","",B11)</f>
        <v/>
      </c>
      <c r="P11" s="72" t="str">
        <f>IF(O11="","",IF(COUNTIF(O$10:O10,O11)=0,P10+1,P10))</f>
        <v/>
      </c>
      <c r="Q11" s="148" t="str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94" t="str" cm="1">
        <f t="array" ref="R11">IF(S11="","",INDEX(natjecanjeStaze_naziv,MATCH(S11,natjecanjeStaze_stazaId,0)))</f>
        <v/>
      </c>
      <c r="S11" s="51" t="str">
        <f>IF(BW11="","",INDEX(natjecanjeStaze_stazaId,MATCH(O11,natjecanjeStaze_kategorija,0)))</f>
        <v/>
      </c>
      <c r="T11" s="47" t="s">
        <v>0</v>
      </c>
      <c r="U11" s="257" t="str">
        <f>IF(O11="","",INDEX(kategorija_oznaka,MATCH(Q11,kategorija_id,0)))</f>
        <v/>
      </c>
      <c r="V11" s="258" t="str">
        <f t="shared" ref="V11:V74" si="1">IF(O11="","",INDEX(natjecanjeKategorija_stazaKatId,MATCH(Q11,natjecanjeKategorije_katRegId,0)))</f>
        <v/>
      </c>
      <c r="W11" s="47" t="s">
        <v>0</v>
      </c>
      <c r="X11" s="50" t="str">
        <f>IF(M11="","",M11)</f>
        <v/>
      </c>
      <c r="Y11" s="72" t="str">
        <f t="shared" ref="Y11:Y177" si="2">IF(X11="","",IFERROR(INDEX(drzava_id,MATCH(X11,drzava_oznaka,0)),"NEMA"))</f>
        <v/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/>
      </c>
      <c r="AH11" s="47" t="s">
        <v>0</v>
      </c>
      <c r="AI11" s="50" t="str">
        <f>IF(J11="","",J11)</f>
        <v/>
      </c>
      <c r="AJ11" s="28" t="str">
        <f>IF(K11="","",K11)</f>
        <v/>
      </c>
      <c r="AK11" s="72" t="str">
        <f t="shared" ref="AK11:AK177" si="3">IF(AJ11="","",IF(IFERROR(MATCH(AJ11,klub_naziv,0),"")&lt;&gt;"","",IFERROR(MATCH(AJ11,klubAlias_alias,0),"NEMA")))</f>
        <v/>
      </c>
      <c r="AL11" s="72" t="str">
        <f t="shared" ref="AL11:AL74" si="4">IF(AK11="","",IF(AK11&lt;&gt;"NEMA","",IFERROR(INDEX(natjecanje_klubAliasId,MATCH(AJ11,natjecanje_noviKluboviAliasi,0)),"")))</f>
        <v/>
      </c>
      <c r="AM11" s="28" t="str" cm="1">
        <f t="array" ref="AM11">IF(AK11="",""&amp;AJ11,IF(AK11="NEMA",AJ11,INDEX(klub_naziv,MATCH(INDEX(klubAlias_klubId,AK11),klub_id,0))))</f>
        <v/>
      </c>
      <c r="AN11" s="28" t="str" cm="1">
        <f t="array" ref="AN11">IFERROR(""&amp;INDEX(registarNatjecatelji,DL11,4),"")</f>
        <v/>
      </c>
      <c r="AO11" s="72" t="str">
        <f>IF(AM11=AN11,"",IF(AN11="","",1))</f>
        <v/>
      </c>
      <c r="AP11" s="65" t="str">
        <f>IF(AND(AN11&lt;&gt;"",AN11&lt;&gt;AM11),AN11,""&amp;AM11)</f>
        <v/>
      </c>
      <c r="AQ11" s="47" t="s">
        <v>0</v>
      </c>
      <c r="AR11" s="50" t="str">
        <f>IF(V11&lt;&gt;"NEMA","",IF(IFERROR(MATCH(U11,U$10:U10,0),0)&lt;&gt;0,"",U11))</f>
        <v/>
      </c>
      <c r="AS11" s="72" t="str">
        <f>IF(AR11="","",IFERROR(INDEX(klubAlias_id,MATCH(AR11,klubAlias_alias,0)),"NEMA"))</f>
        <v/>
      </c>
      <c r="AT11" s="28" t="str">
        <f>IF(OR(AS11="",AS11&lt;&gt;"NEMA"),"",MAX(AT$10:AT10)+1)</f>
        <v/>
      </c>
      <c r="AU11" s="65" t="str">
        <f>IF(OR(AS11="",AS11&lt;&gt;"NEMA"),"",INDEX(klub_id,MATCH(AR11,klub_naziv,0)))</f>
        <v/>
      </c>
      <c r="AV11" s="47" t="s">
        <v>0</v>
      </c>
      <c r="AW11" s="60" t="str">
        <f t="shared" ref="AW11:AW74" si="5">IF(OR(AS11="",AS11&lt;&gt;"NEMA"),"","INSERT INTO klub_alias(id,alias,klub_id) VALUES ("&amp;AT11&amp;",'"&amp;AR11&amp;"',"&amp;AU11&amp;");")</f>
        <v/>
      </c>
      <c r="AX11" s="47" t="s">
        <v>0</v>
      </c>
      <c r="AY11" s="81" t="str">
        <f>IF(AK11&lt;&gt;"NEMA","",IF(IFERROR(MATCH(AJ11,AJ$10:AJ10,0),0)&lt;&gt;0,"",AJ11))</f>
        <v/>
      </c>
      <c r="AZ11" s="47" t="s">
        <v>0</v>
      </c>
      <c r="BA11" s="129"/>
      <c r="BB11" s="47" t="s">
        <v>0</v>
      </c>
      <c r="BC11" s="57" t="str">
        <f t="shared" ref="BC11:BC74" si="6">IF(BA11="","",IFERROR(INDEX(klub_id,MATCH(BA11,klub_naziv,0)),"NEMA"))</f>
        <v/>
      </c>
      <c r="BD11" s="28" t="str">
        <f>IF(AY11="","",IF(BA11="",AY11,""))</f>
        <v/>
      </c>
      <c r="BE11" s="28" t="str">
        <f>IF(BD11="","",MAX(BE$10:BE10)+1)</f>
        <v/>
      </c>
      <c r="BF11" s="28" t="str">
        <f>IF(BD11="","",IF(Y11="","",IF(Y11="NEMA",AA11,Y11)))</f>
        <v/>
      </c>
      <c r="BG11" s="28" t="str">
        <f>IF(BD11="","","INSERT INTO klub(id,naziv,drzava_id,aktivan) VALUES ("&amp;BE11&amp;",'"&amp;BD11&amp;"',"&amp;BF11&amp;",1);")</f>
        <v/>
      </c>
      <c r="BH11" s="28" t="str">
        <f>IF(BA11="","",MAX(BH$10:BH10)+1)</f>
        <v/>
      </c>
      <c r="BI11" s="28" t="str">
        <f t="shared" ref="BI11:BI74" si="7">IF(BA11="","",IF(BE11="",INDEX(klub_id,MATCH(BA11,klub_naziv,0)),BE11))</f>
        <v/>
      </c>
      <c r="BJ11" s="65" t="str">
        <f t="shared" ref="BJ11:BJ42" si="8">IF(BA11="","","INSERT INTO klub_alias(id,alias,klub_id) VALUES ("&amp;BH11&amp;",'"&amp;AY11&amp;"',"&amp;BI11&amp;");")</f>
        <v/>
      </c>
      <c r="BK11" s="47" t="s">
        <v>0</v>
      </c>
      <c r="BL11" s="60" t="str">
        <f t="shared" ref="BL11:BL26" si="9">""&amp;BG11&amp;IF(AND(BG11&lt;&gt;"",BJ11&lt;&gt;""),"
","")&amp;BJ11</f>
        <v/>
      </c>
      <c r="BM11" s="47" t="s">
        <v>0</v>
      </c>
      <c r="BN11" s="150" t="str">
        <f>IF(AP11="","",IF(BA11="",IF(IFERROR(MATCH(AP11,natjecanje_noviKluboviAliasi,0),0)&gt;0,INDEX(natjecanje_kluboviAliasi,MATCH(AP11,natjecanje_noviKluboviAliasi,0)),AP11),BA11))</f>
        <v/>
      </c>
      <c r="BO11" s="47" t="s">
        <v>0</v>
      </c>
      <c r="BP11" s="57" t="str">
        <f>IF(G11="","",G11)</f>
        <v/>
      </c>
      <c r="BQ11" s="72" t="str">
        <f>IF(H11="","",H11)</f>
        <v/>
      </c>
      <c r="BR11" s="265" t="str">
        <f t="shared" ref="BR11:BR53" si="10">IF(BP11="","",IF(AND(65535&gt;=VALUE(LEFT(BP11,SEARCH(":",BP11)-1))*60+VALUE(RIGHT(BP11,2)),OR(BQ11="0",BQ11="1",BQ11="2",BQ11="3",BQ11="4")),"","GREŠKA"))</f>
        <v/>
      </c>
      <c r="BS11" s="266" t="str">
        <f t="shared" ref="BS11:BS53" si="11">IF(BP11="","",VALUE(LEFT(BP11,SEARCH(":",BP11)-1))*60+VALUE(RIGHT(BP11,2)))</f>
        <v/>
      </c>
      <c r="BT11" s="190" t="str">
        <f t="shared" ref="BT11:BT74" si="12">IF(DK11="","",IF(N(BS11)&gt;max_minuta*60,2,INDEX(statusRezultat_id,MATCH(VALUE(BQ11),statusRezultat_oEvent,0))))</f>
        <v/>
      </c>
      <c r="BU11" s="47" t="s">
        <v>0</v>
      </c>
      <c r="BV11" s="50" t="str">
        <f>IF(D11="","",D11)</f>
        <v/>
      </c>
      <c r="BW11" s="28" t="str">
        <f>IF(E11="","",E11)</f>
        <v/>
      </c>
      <c r="BX11" s="72" t="str">
        <f>IF(BW11="","",IFERROR(INDEX(imePrezime_id,MATCH(BV11&amp;" – "&amp;BW11,imePrezime_imePrezime,0)),"NEMA"))</f>
        <v/>
      </c>
      <c r="BY11" s="72" t="str">
        <f>IF(BX11&lt;&gt;"NEMA","",IFERROR(INDEX(imePrezimeAlias_imePrezimeId,MATCH(BV11&amp;" "&amp;BW11,imePrezimeAlias_alias,0)),"NEMA"))</f>
        <v/>
      </c>
      <c r="BZ11" s="28" t="str">
        <f>IF(BW11="","",IF(OR(BY11="",BY11="NEMA"),BV11,INDEX(imePrezime_ime,MATCH(BY11,imePrezime_id,0))))</f>
        <v/>
      </c>
      <c r="CA11" s="65" t="str">
        <f>IF(BW11="","",IF(OR(BY11="",BY11="NEMA"),BW11,INDEX(imePrezime_prezime,MATCH(BY11,imePrezime_id,0))))</f>
        <v/>
      </c>
      <c r="CB11" s="47" t="s">
        <v>0</v>
      </c>
      <c r="CC11" s="81" t="str">
        <f>IF(OR(BW11="",BY11&lt;&gt;"NEMA"),"",BV11&amp;" "&amp;BW11)</f>
        <v/>
      </c>
      <c r="CD11" s="47" t="s">
        <v>0</v>
      </c>
      <c r="CE11" s="60" t="str">
        <f>IF(OR(BX11&lt;&gt;"NEMA",BY11&lt;&gt;"NEMA"),"","SELECT '"&amp;BZ11&amp;" – "&amp;CA11&amp;"', ime, prezime FROM imeprezime WHERE ime LIKE '%"&amp;MID(BZ11,2,LEN(BZ11)-2)&amp;"%' Or prezime LIKE '%"&amp;MID(CA11,2,LEN(CA11)-2)&amp;"%' Or ime LIKE '%"&amp;MID(CA11,2,LEN(CA11)-2)&amp;"%' Or prezime LIKE '%"&amp;MID(BZ11,2,LEN(BZ11)-2)&amp;"%' ORDER BY ime, prezime;")</f>
        <v/>
      </c>
      <c r="CF11" s="47" t="s">
        <v>0</v>
      </c>
      <c r="CG11" s="129"/>
      <c r="CH11" s="47" t="s">
        <v>0</v>
      </c>
      <c r="CI11" s="50" t="str">
        <f t="shared" ref="CI11:CI26" si="13">IF(CG11="","",BV11&amp;" "&amp;BW11)</f>
        <v/>
      </c>
      <c r="CJ11" s="72" t="str">
        <f>IF(CG11="","",MAX(CJ$10:CJ10)+1)</f>
        <v/>
      </c>
      <c r="CK11" s="51" t="str">
        <f t="shared" ref="CK11:CK74" si="14">IF(CG11="","",IFERROR(INDEX(imePrezime_id,MATCH(IF(IFERROR(SEARCH("–",CG11),0)&lt;&gt;0,CG11,SUBSTITUTE(CG11," "," – ",1)),imePrezime_imePrezime,0)),"NEMA"))</f>
        <v/>
      </c>
      <c r="CL11" s="47" t="s">
        <v>0</v>
      </c>
      <c r="CM11" s="60" t="str">
        <f t="shared" ref="CM11:CM26" si="15">IF(CG11="","","INSERT INTO imeprezime_alias(id,alias,imeprezime_id) VALUES ("&amp;CJ11&amp;",'"&amp;CI11&amp;"',"&amp;IF(CK11="NEMA",CR11,CK11)&amp;");")</f>
        <v/>
      </c>
      <c r="CN11" s="47" t="s">
        <v>0</v>
      </c>
      <c r="CO11" s="105"/>
      <c r="CP11" s="107"/>
      <c r="CR11" s="57" t="str">
        <f>IF(AND(BX11="NEMA",BY11="NEMA",OR(CG11="",CK11="NEMA")),MAX(CR$10:CR10)+1,"")</f>
        <v/>
      </c>
      <c r="CS11" s="51" t="str">
        <f t="shared" ref="CS11:CS26" si="16">IF(CR11="","",IF(CU11="O",1,""))</f>
        <v/>
      </c>
      <c r="CT11" s="47" t="s">
        <v>0</v>
      </c>
      <c r="CU11" s="132" t="str">
        <f>IF(O11="","",LEFT(INDEX(kategorija_oznaka,MATCH(Q11,kategorija_id,0)),1))</f>
        <v/>
      </c>
      <c r="CV11" s="47" t="s">
        <v>0</v>
      </c>
      <c r="CW11" s="50" t="str">
        <f>IF(CR11="","",IF(M11&lt;&gt;"CRO","","INSERT INTO osoba (id,reg_broj,oib,spol_id,dat_rodjenja) VALUES ("&amp;CR11&amp;",(SELECT max(os.reg_broj)+1 FROM osoba AS os),Null,'"&amp;CU11&amp;"',Null); INSERT INTO osoba_log (id,reg_broj,oib,spol_id,dat_rodjenja,dnevnik_id) SELECT id,reg_broj,oib,spol_id,dat_rodjenja,"&amp;dnevnik_id&amp;" FROM osoba WHERE id = "&amp;CR11&amp;";"))</f>
        <v/>
      </c>
      <c r="CX11" s="65" t="str">
        <f t="shared" ref="CX11:CX26" si="17">IF(CR11="","","INSERT INTO imeprezime (id,osoba_id,rbr,ime,prezime,klub_id,identitet_id,sintaksa_id,info,aktivno,dnevnik_id) VALUES ("&amp;CR11&amp;","&amp;IF(CW11="","Null",CR11)&amp;",1,'"&amp;IF(CO11&lt;&gt;"",CO11,BV11)&amp;"','"&amp;IF(CP11&lt;&gt;"",CP11,BW11)&amp;"',(SELECT id FROM klub WHERE naziv = '"&amp;BN11&amp;"'),Null,1,'',1,"&amp;dnevnik_id&amp;");")</f>
        <v/>
      </c>
      <c r="CY11" s="47" t="s">
        <v>0</v>
      </c>
      <c r="CZ11" s="60" t="str">
        <f t="shared" ref="CZ11:CZ26" si="18">IF(CW11="",CX11,CW11&amp;" "&amp;CX11)</f>
        <v/>
      </c>
      <c r="DA11" s="47" t="s">
        <v>0</v>
      </c>
      <c r="DB11" s="50" t="str">
        <f t="shared" ref="DB11:DB74" si="19">IF(BW11="","",IF(CK11="",BZ11,IF(CK11="NEMA",CO11,INDEX(imePrezime_ime,MATCH(CK11,imePrezime_id,0)))))</f>
        <v/>
      </c>
      <c r="DC11" s="65" t="str">
        <f t="shared" ref="DC11:DC74" si="20">IF(BW11="","",IF(CK11="",CA11,IF(CK11="NEMA",CP11,INDEX(imePrezime_prezime,MATCH(CK11,imePrezime_id,0)))))</f>
        <v/>
      </c>
      <c r="DD11" s="47" t="s">
        <v>0</v>
      </c>
      <c r="DE11" s="50" t="str">
        <f>IF(BW11="","",DH11 &amp; IF(O11="",""," – " &amp; O11))</f>
        <v/>
      </c>
      <c r="DF11" s="51" t="str">
        <f>IF(DE11="","",IFERROR(MATCH(DE11,registar,0),"NEMA"))</f>
        <v/>
      </c>
      <c r="DG11" s="47" t="s">
        <v>0</v>
      </c>
      <c r="DH11" s="50" t="str">
        <f>IF(BW11="","",DK11 &amp; IF(BN11="",""," – " &amp; BN11))</f>
        <v/>
      </c>
      <c r="DI11" s="51" t="str">
        <f>IF(DH11="","",IFERROR(MATCH(DH11,imePrezime_imePrezimeKlub,0),"NEMA"))</f>
        <v/>
      </c>
      <c r="DJ11" s="47" t="s">
        <v>0</v>
      </c>
      <c r="DK11" s="50" t="str">
        <f>IF(DC11="","",DB11&amp;" – "&amp;DC11)</f>
        <v/>
      </c>
      <c r="DL11" s="51" t="str">
        <f>IF(DK11="","",IFERROR(MATCH(DK11,imePrezime_imePrezime,0),"NEMA"))</f>
        <v/>
      </c>
      <c r="DM11" s="47" t="s">
        <v>0</v>
      </c>
      <c r="DN11" s="57" t="str">
        <f>IF(DF11="","",IF(DF11&lt;&gt;"NEMA",DF11,IF(DI11&lt;&gt;"NEMA",DI11,IF(DL11&lt;&gt;"NEMA",DL11,""))))</f>
        <v/>
      </c>
      <c r="DO11" s="51" t="str" cm="1">
        <f t="array" ref="DO11">IF(DN11&lt;&gt;"",INDEX(imePrezime_id,DN11,0),IF(CR11&lt;&gt;"",CR11,""))</f>
        <v/>
      </c>
      <c r="DP11" s="47" t="s">
        <v>0</v>
      </c>
      <c r="DQ11" s="57" t="str">
        <f>IF(BW11="","",IF(CR11&lt;&gt;"","novo",IF(BY11="","imepre","imepre(ali)")))</f>
        <v/>
      </c>
      <c r="DR11" s="72" t="str">
        <f>IF(BW11="","",IF(AJ11="",IF(IFERROR(INDEX(imePrezime_klub,MATCH(DO11,imePrezime_id,0)),"NEMA")="","klu",""),IF(OR(AND(AK11&lt;&gt;"",AK11&lt;&gt;"NEMA"),BI11&lt;&gt;""),"klu(ali)",IF(AND(AN11&lt;&gt;"",AN11&lt;&gt;AM11),"(raz-klu)","klu"))))</f>
        <v/>
      </c>
      <c r="DS11" s="72" t="str">
        <f>IF(BW11="","","kat"&amp;IF(AND(U11&lt;&gt;O11,O11&lt;&gt;"Open"),"(ali)",""))</f>
        <v/>
      </c>
      <c r="DT11" s="72" t="str">
        <f t="shared" ref="DT11:DT53" si="21">IF(OR(BR11&lt;&gt;"",BT11=2),"ot","")</f>
        <v/>
      </c>
      <c r="DU11" s="65" t="str">
        <f>IF(BW11="","",DQ11&amp;IF(DQ11="novo","","-"&amp;DR11&amp;"-"&amp;DS11)&amp;IF(DT11="","","-"&amp;DT11))</f>
        <v/>
      </c>
      <c r="DV11" s="47" t="s">
        <v>0</v>
      </c>
      <c r="DW11" s="57" t="str">
        <f>IF(BW11="","",MAX(DW$10:DW10)+1)</f>
        <v/>
      </c>
      <c r="DX11" s="72" t="str">
        <f>IF(BZ11="","",V11)</f>
        <v/>
      </c>
      <c r="DY11" s="72" t="str">
        <f>IF(DO11="","",DO11)</f>
        <v/>
      </c>
      <c r="DZ11" s="72" t="str">
        <f>IF(BS11="","",BS11)</f>
        <v/>
      </c>
      <c r="EA11" s="72" t="str">
        <f>IF(BT11="","",BT11)</f>
        <v/>
      </c>
      <c r="EB11" s="72" t="str">
        <f t="shared" ref="EB11:EB74" si="22">IF(DK11="","",IF(trka_je_rangirana=0,0,IF(OR(DF11="",DF11="NEMA"),0,1)))</f>
        <v/>
      </c>
      <c r="EC11" s="72" t="str">
        <f t="shared" ref="EC11:EC74" si="23">IF(DW11="","",INDEX(uparivanje_id,MATCH(DU11,uparivanje_oznaka,0)))</f>
        <v/>
      </c>
      <c r="ED11" s="72" t="str">
        <f>IF(BT11="","",BQ11)</f>
        <v/>
      </c>
      <c r="EE11" s="72" t="str">
        <f>IF(OR(BY11="",BY11="NEMA"),CJ11,BY11)</f>
        <v/>
      </c>
      <c r="EF11" s="72" t="str">
        <f t="shared" ref="EF11:EF74" si="24">IF(AND(AK11&lt;&gt;"",AK11&lt;&gt;"NEMA"),AK11,IF(AL11&lt;&gt;"",AL11,IF(AND(AS11&lt;&gt;"",AS11&lt;&gt;"NEMA"),AS11,IF(AT11&lt;&gt;"",AT11,""))))</f>
        <v/>
      </c>
      <c r="EG11" s="51" t="str">
        <f>IF(INDEX(natjecanjeKategorije_katAliasId,MATCH(Q11,natjecanjeKategorije_katRegId,0))="","",INDEX(natjecanjeKategorije_katAliasId,MATCH(Q11,natjecanjeKategorije_katRegId,0)))</f>
        <v/>
      </c>
      <c r="EH11" s="47" t="s">
        <v>0</v>
      </c>
      <c r="EI11" s="60" t="str">
        <f>IF(DX11="","","INSERT INTO rezultat(id,stazakategorija_id,imeprezime_id,vrijeme_sec,status_id,registracija,uparivanje_id,originalstatus_id,imeprezimealias_id,klubalias_id,kategorijaalias_id) VALUES ("&amp;DW11&amp;","&amp;DX11&amp;","&amp;DY11&amp;","&amp;IF(DZ11="","Null",DZ11)&amp;","&amp;EA11&amp;","&amp;EB11&amp;","&amp;EC11&amp;","&amp;ED11&amp;","&amp;IF(EE11="","Null",EE11)&amp;","&amp;IF(EF11="","Null",EF11)&amp;","&amp;IF(EG11="","Null",EG11)&amp;");")</f>
        <v/>
      </c>
      <c r="EJ11" s="47" t="s">
        <v>0</v>
      </c>
      <c r="EK11" s="60" t="str">
        <f t="shared" ref="EK11:EK74" si="25">IF(DX11="","",IF(EB11=1,"UPDATE
	registar
SET
	potvrda = 1
WHERE
	imeprezime_id="&amp;DY11&amp;"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"&amp;DX11&amp;")
                         		AND
                         	kategorija_liga.liga_id = "&amp;liga_id&amp;")
		AND
	datum_od &lt;= '"&amp;datum_natjecanja&amp;"'
    	AND
    datum_do is Null;",""))</f>
        <v/>
      </c>
      <c r="EL11" s="47" t="s">
        <v>0</v>
      </c>
      <c r="EM11" s="208" t="str">
        <f>AE11&amp;IF(AW11="","","
")&amp;AW11&amp;IF(BL11="","","
")&amp;BL11&amp;IF(CZ11="","","
")&amp;CZ11&amp;IF(CM11="","","
")&amp;CM11&amp;IF(EI11="","","
")&amp;EI11&amp;IF(EK11="","","
")&amp;EK11</f>
        <v/>
      </c>
      <c r="EN11" s="47" t="s">
        <v>0</v>
      </c>
    </row>
    <row r="12" spans="1:156" ht="15.75" thickBot="1" x14ac:dyDescent="0.3">
      <c r="A12" t="s">
        <v>0</v>
      </c>
      <c r="B12" s="52" t="str">
        <f>IF(csv!F4="","",csv!T4)</f>
        <v/>
      </c>
      <c r="C12" s="31" t="s">
        <v>0</v>
      </c>
      <c r="D12" s="31" t="str">
        <f>IF(csv!F4="","",csv!F4)</f>
        <v/>
      </c>
      <c r="E12" s="31" t="str">
        <f>IF(csv!E4="","",csv!E4)</f>
        <v/>
      </c>
      <c r="F12" s="31" t="s">
        <v>0</v>
      </c>
      <c r="G12" s="73" t="str">
        <f>IF(csv!M4="","",csv!M4)</f>
        <v/>
      </c>
      <c r="H12" s="73" t="str">
        <f>IF(csv!N4="","",csv!N4)</f>
        <v/>
      </c>
      <c r="I12" s="31" t="s">
        <v>0</v>
      </c>
      <c r="J12" s="31" t="str">
        <f>IF(csv!P4="","",csv!P4)</f>
        <v/>
      </c>
      <c r="K12" s="31" t="str">
        <f>IF(csv!Q4="","",csv!Q4)</f>
        <v/>
      </c>
      <c r="L12" s="31" t="s">
        <v>0</v>
      </c>
      <c r="M12" s="66" t="str">
        <f>IF(csv!R4="","",csv!R4)</f>
        <v/>
      </c>
      <c r="N12" s="47" t="s">
        <v>0</v>
      </c>
      <c r="O12" s="52" t="str">
        <f t="shared" ref="O12:O75" si="26">IF(B12="","",B12)</f>
        <v/>
      </c>
      <c r="P12" s="73" t="str">
        <f>IF(O12="","",IF(COUNTIF(O$10:O11,O12)=0,P11+1,P11))</f>
        <v/>
      </c>
      <c r="Q12" s="88" t="str">
        <f t="shared" ref="Q12:Q75" si="27">IF(O12="","",IFERROR(INDEX(kategorija_id,MATCH(O12,kategorija_oznaka,0)),IFERROR(INDEX(kategorijaAlias_id,MATCH(O12,kategorijaAlias_oznaka,0)),INDEX(natjecanjeKategorije_katRegId,MATCH(O12,natjecanjeKategorije_kategorija,0)))))</f>
        <v/>
      </c>
      <c r="R12" s="89" t="str" cm="1">
        <f t="array" ref="R12">IF(S12="","",INDEX(natjecanjeStaze_naziv,MATCH(S12,natjecanjeStaze_stazaId,0)))</f>
        <v/>
      </c>
      <c r="S12" s="53" t="str">
        <f>IF(BW12="","",INDEX(natjecanjeStaze_stazaId,MATCH(O12,natjecanjeStaze_kategorija,0)))</f>
        <v/>
      </c>
      <c r="T12" s="47" t="s">
        <v>0</v>
      </c>
      <c r="U12" s="259" t="str">
        <f>IF(O12="","",INDEX(kategorija_oznaka,MATCH(Q12,kategorija_id,0)))</f>
        <v/>
      </c>
      <c r="V12" s="260" t="str">
        <f t="shared" ref="V12:V75" si="28">IF(O12="","",INDEX(natjecanjeKategorija_stazaKatId,MATCH(Q12,natjecanjeKategorije_katRegId,0)))</f>
        <v/>
      </c>
      <c r="W12" s="47" t="s">
        <v>0</v>
      </c>
      <c r="X12" s="52" t="str">
        <f t="shared" ref="X12:X75" si="29">IF(M12="","",M12)</f>
        <v/>
      </c>
      <c r="Y12" s="73" t="str">
        <f t="shared" ref="Y12:Y75" si="30">IF(X12="","",IFERROR(INDEX(drzava_id,MATCH(X12,drzava_oznaka,0)),"NEMA"))</f>
        <v/>
      </c>
      <c r="Z12" s="31" t="str">
        <f t="shared" ref="Z12:Z75" si="31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32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33">IF(Y12="","",IF(Y12="NEMA",Z12,X12))</f>
        <v/>
      </c>
      <c r="AH12" s="47" t="s">
        <v>0</v>
      </c>
      <c r="AI12" s="52" t="str">
        <f t="shared" ref="AI12:AI75" si="34">IF(J12="","",J12)</f>
        <v/>
      </c>
      <c r="AJ12" s="31" t="str">
        <f t="shared" ref="AJ12:AJ75" si="35">IF(K12="","",K12)</f>
        <v/>
      </c>
      <c r="AK12" s="73" t="str">
        <f t="shared" ref="AK12:AK75" si="36">IF(AJ12="","",IF(IFERROR(MATCH(AJ12,klub_naziv,0),"")&lt;&gt;"","",IFERROR(MATCH(AJ12,klubAlias_alias,0),"NEMA")))</f>
        <v/>
      </c>
      <c r="AL12" s="73" t="str">
        <f t="shared" ref="AL12:AL75" si="37">IF(AK12="","",IF(AK12&lt;&gt;"NEMA","",IFERROR(INDEX(natjecanje_klubAliasId,MATCH(AJ12,natjecanje_noviKluboviAliasi,0)),"")))</f>
        <v/>
      </c>
      <c r="AM12" s="31" t="str" cm="1">
        <f t="array" ref="AM12">IF(AK12="",""&amp;AJ12,IF(AK12="NEMA",AJ12,INDEX(klub_naziv,MATCH(INDEX(klubAlias_klubId,AK12),klub_id,0))))</f>
        <v/>
      </c>
      <c r="AN12" s="31" t="str" cm="1">
        <f t="array" ref="AN12">IFERROR(""&amp;INDEX(registarNatjecatelji,DL12,4),"")</f>
        <v/>
      </c>
      <c r="AO12" s="73" t="str">
        <f t="shared" ref="AO12:AO75" si="38">IF(AM12=AN12,"",IF(AN12="","",1))</f>
        <v/>
      </c>
      <c r="AP12" s="66" t="str">
        <f t="shared" ref="AP12:AP75" si="39">IF(AND(AN12&lt;&gt;"",AN12&lt;&gt;AM12),AN12,""&amp;AM12)</f>
        <v/>
      </c>
      <c r="AQ12" s="47" t="s">
        <v>0</v>
      </c>
      <c r="AR12" s="52" t="str">
        <f>IF(V12&lt;&gt;"NEMA","",IF(IFERROR(MATCH(U12,U$10:U11,0),0)&lt;&gt;0,"",U12))</f>
        <v/>
      </c>
      <c r="AS12" s="73" t="str">
        <f>IF(AR12="","",IFERROR(INDEX(klubAlias_id,MATCH(AR12,klubAlias_alias,0)),"NEMA"))</f>
        <v/>
      </c>
      <c r="AT12" s="31" t="str">
        <f>IF(OR(AS12="",AS12&lt;&gt;"NEMA"),"",MAX(AT$10:AT11)+1)</f>
        <v/>
      </c>
      <c r="AU12" s="66" t="str">
        <f>IF(OR(AS12="",AS12&lt;&gt;"NEMA"),"",INDEX(klub_id,MATCH(AR12,klub_naziv,0)))</f>
        <v/>
      </c>
      <c r="AV12" s="47" t="s">
        <v>0</v>
      </c>
      <c r="AW12" s="19" t="str">
        <f t="shared" ref="AW12:AW75" si="40">IF(OR(AS12="",AS12&lt;&gt;"NEMA"),"","INSERT INTO klub_alias(id,alias,klub_id) VALUES ("&amp;AT12&amp;",'"&amp;AR12&amp;"',"&amp;AU12&amp;");")</f>
        <v/>
      </c>
      <c r="AX12" s="47" t="s">
        <v>0</v>
      </c>
      <c r="AY12" s="82" t="str">
        <f>IF(AK12&lt;&gt;"NEMA","",IF(IFERROR(MATCH(AJ12,AJ$10:AJ11,0),0)&lt;&gt;0,"",AJ12))</f>
        <v/>
      </c>
      <c r="AZ12" s="47" t="s">
        <v>0</v>
      </c>
      <c r="BA12" s="130"/>
      <c r="BB12" s="47" t="s">
        <v>0</v>
      </c>
      <c r="BC12" s="58" t="str">
        <f t="shared" ref="BC12:BC75" si="41">IF(BA12="","",IFERROR(INDEX(klub_id,MATCH(BA12,klub_naziv,0)),"NEMA"))</f>
        <v/>
      </c>
      <c r="BD12" s="31" t="str">
        <f t="shared" ref="BD12:BD75" si="42">IF(AY12="","",IF(BA12="",AY12,""))</f>
        <v/>
      </c>
      <c r="BE12" s="31" t="str">
        <f>IF(BD12="","",MAX(BE$10:BE11)+1)</f>
        <v/>
      </c>
      <c r="BF12" s="31" t="str">
        <f t="shared" ref="BF12:BF75" si="43">IF(BD12="","",IF(Y12="","",IF(Y12="NEMA",AA12,Y12)))</f>
        <v/>
      </c>
      <c r="BG12" s="31" t="str">
        <f t="shared" ref="BG12:BG75" si="44">IF(BD12="","","INSERT INTO klub(id,naziv,drzava_id,aktivan) VALUES ("&amp;BE12&amp;",'"&amp;BD12&amp;"',"&amp;BF12&amp;",1);")</f>
        <v/>
      </c>
      <c r="BH12" s="31" t="str">
        <f>IF(BA12="","",MAX(BH$10:BH11)+1)</f>
        <v/>
      </c>
      <c r="BI12" s="31" t="str">
        <f t="shared" ref="BI12:BI75" si="45">IF(BA12="","",IF(BE12="",INDEX(klub_id,MATCH(BA12,klub_naziv,0)),BE12))</f>
        <v/>
      </c>
      <c r="BJ12" s="66" t="str">
        <f t="shared" ref="BJ12:BJ75" si="46">IF(BA12="","","INSERT INTO klub_alias(id,alias,klub_id) VALUES ("&amp;BH12&amp;",'"&amp;AY12&amp;"',"&amp;BI12&amp;");")</f>
        <v/>
      </c>
      <c r="BK12" s="47" t="s">
        <v>0</v>
      </c>
      <c r="BL12" s="19" t="str">
        <f t="shared" ref="BL12:BL75" si="47">""&amp;BG12&amp;IF(AND(BG12&lt;&gt;"",BJ12&lt;&gt;""),"
","")&amp;BJ12</f>
        <v/>
      </c>
      <c r="BM12" s="47" t="s">
        <v>0</v>
      </c>
      <c r="BN12" s="151" t="str">
        <f>IF(AP12="","",IF(BA12="",IF(IFERROR(MATCH(AP12,natjecanje_noviKluboviAliasi,0),0)&gt;0,INDEX(natjecanje_kluboviAliasi,MATCH(AP12,natjecanje_noviKluboviAliasi,0)),AP12),BA12))</f>
        <v/>
      </c>
      <c r="BO12" s="47" t="s">
        <v>0</v>
      </c>
      <c r="BP12" s="58" t="str">
        <f t="shared" ref="BP12:BP75" si="48">IF(G12="","",G12)</f>
        <v/>
      </c>
      <c r="BQ12" s="73" t="str">
        <f t="shared" ref="BQ12:BQ75" si="49">IF(H12="","",H12)</f>
        <v/>
      </c>
      <c r="BR12" s="267" t="str">
        <f t="shared" ref="BR12:BR75" si="50">IF(BP12="","",IF(AND(65535&gt;=VALUE(LEFT(BP12,SEARCH(":",BP12)-1))*60+VALUE(RIGHT(BP12,2)),OR(BQ12="0",BQ12="1",BQ12="2",BQ12="3",BQ12="4")),"","GREŠKA"))</f>
        <v/>
      </c>
      <c r="BS12" s="268" t="str">
        <f t="shared" ref="BS12:BS75" si="51">IF(BP12="","",VALUE(LEFT(BP12,SEARCH(":",BP12)-1))*60+VALUE(RIGHT(BP12,2)))</f>
        <v/>
      </c>
      <c r="BT12" s="191" t="str">
        <f t="shared" ref="BT12:BT75" si="52">IF(DK12="","",IF(N(BS12)&gt;max_minuta*60,2,INDEX(statusRezultat_id,MATCH(VALUE(BQ12),statusRezultat_oEvent,0))))</f>
        <v/>
      </c>
      <c r="BU12" s="47" t="s">
        <v>0</v>
      </c>
      <c r="BV12" s="52" t="str">
        <f t="shared" ref="BV12:BV75" si="53">IF(D12="","",D12)</f>
        <v/>
      </c>
      <c r="BW12" s="31" t="str">
        <f t="shared" ref="BW12:BW75" si="54">IF(E12="","",E12)</f>
        <v/>
      </c>
      <c r="BX12" s="73" t="str">
        <f>IF(BW12="","",IFERROR(INDEX(imePrezime_id,MATCH(BV12&amp;" – "&amp;BW12,imePrezime_imePrezime,0)),"NEMA"))</f>
        <v/>
      </c>
      <c r="BY12" s="73" t="str">
        <f>IF(BX12&lt;&gt;"NEMA","",IFERROR(INDEX(imePrezimeAlias_imePrezimeId,MATCH(BV12&amp;" "&amp;BW12,imePrezimeAlias_alias,0)),"NEMA"))</f>
        <v/>
      </c>
      <c r="BZ12" s="31" t="str">
        <f>IF(BW12="","",IF(OR(BY12="",BY12="NEMA"),BV12,INDEX(imePrezime_ime,MATCH(BY12,imePrezime_id,0))))</f>
        <v/>
      </c>
      <c r="CA12" s="66" t="str">
        <f>IF(BW12="","",IF(OR(BY12="",BY12="NEMA"),BW12,INDEX(imePrezime_prezime,MATCH(BY12,imePrezime_id,0))))</f>
        <v/>
      </c>
      <c r="CB12" s="47" t="s">
        <v>0</v>
      </c>
      <c r="CC12" s="82" t="str">
        <f t="shared" ref="CC12:CC75" si="55">IF(OR(BW12="",BY12&lt;&gt;"NEMA"),"",BV12&amp;" "&amp;BW12)</f>
        <v/>
      </c>
      <c r="CD12" s="47" t="s">
        <v>0</v>
      </c>
      <c r="CE12" s="19" t="str">
        <f t="shared" ref="CE12:CE75" si="56">IF(OR(BX12&lt;&gt;"NEMA",BY12&lt;&gt;"NEMA"),"","SELECT '"&amp;BZ12&amp;" – "&amp;CA12&amp;"', ime, prezime FROM imeprezime WHERE ime LIKE '%"&amp;MID(BZ12,2,LEN(BZ12)-2)&amp;"%' Or prezime LIKE '%"&amp;MID(CA12,2,LEN(CA12)-2)&amp;"%' Or ime LIKE '%"&amp;MID(CA12,2,LEN(CA12)-2)&amp;"%' Or prezime LIKE '%"&amp;MID(BZ12,2,LEN(BZ12)-2)&amp;"%' ORDER BY ime, prezime;")</f>
        <v/>
      </c>
      <c r="CF12" s="47" t="s">
        <v>0</v>
      </c>
      <c r="CG12" s="130"/>
      <c r="CH12" s="47" t="s">
        <v>0</v>
      </c>
      <c r="CI12" s="52" t="str">
        <f t="shared" ref="CI12:CI75" si="57">IF(CG12="","",BV12&amp;" "&amp;BW12)</f>
        <v/>
      </c>
      <c r="CJ12" s="73" t="str">
        <f>IF(CG12="","",MAX(CJ$10:CJ11)+1)</f>
        <v/>
      </c>
      <c r="CK12" s="53" t="str">
        <f t="shared" ref="CK12:CK75" si="58">IF(CG12="","",IFERROR(INDEX(imePrezime_id,MATCH(IF(IFERROR(SEARCH("–",CG12),0)&lt;&gt;0,CG12,SUBSTITUTE(CG12," "," – ",1)),imePrezime_imePrezime,0)),"NEMA"))</f>
        <v/>
      </c>
      <c r="CL12" s="47" t="s">
        <v>0</v>
      </c>
      <c r="CM12" s="19" t="str">
        <f t="shared" ref="CM12:CM75" si="59">IF(CG12="","","INSERT INTO imeprezime_alias(id,alias,imeprezime_id) VALUES ("&amp;CJ12&amp;",'"&amp;CI12&amp;"',"&amp;IF(CK12="NEMA",CR12,CK12)&amp;");")</f>
        <v/>
      </c>
      <c r="CN12" s="47" t="s">
        <v>0</v>
      </c>
      <c r="CO12" s="108"/>
      <c r="CP12" s="110"/>
      <c r="CQ12" s="47"/>
      <c r="CR12" s="58" t="str">
        <f>IF(AND(BX12="NEMA",BY12="NEMA",OR(CG12="",CK12="NEMA")),MAX(CR$10:CR11)+1,"")</f>
        <v/>
      </c>
      <c r="CS12" s="53" t="str">
        <f t="shared" ref="CS12:CS75" si="60">IF(CR12="","",IF(CU12="O",1,""))</f>
        <v/>
      </c>
      <c r="CT12" t="s">
        <v>0</v>
      </c>
      <c r="CU12" s="133" t="str">
        <f>IF(O12="","",LEFT(INDEX(kategorija_oznaka,MATCH(Q12,kategorija_id,0)),1))</f>
        <v/>
      </c>
      <c r="CV12" t="s">
        <v>0</v>
      </c>
      <c r="CW12" s="52" t="str">
        <f>IF(CR12="","",IF(M12&lt;&gt;"CRO","","INSERT INTO osoba (id,reg_broj,oib,spol_id,dat_rodjenja) VALUES ("&amp;CR12&amp;",(SELECT max(os.reg_broj)+1 FROM osoba AS os),Null,'"&amp;CU12&amp;"',Null); INSERT INTO osoba_log (id,reg_broj,oib,spol_id,dat_rodjenja,dnevnik_id) SELECT id,reg_broj,oib,spol_id,dat_rodjenja,"&amp;dnevnik_id&amp;" FROM osoba WHERE id = "&amp;CR12&amp;";"))</f>
        <v/>
      </c>
      <c r="CX12" s="66" t="str">
        <f t="shared" ref="CX12:CX75" si="61">IF(CR12="","","INSERT INTO imeprezime (id,osoba_id,rbr,ime,prezime,klub_id,identitet_id,sintaksa_id,info,aktivno,dnevnik_id) VALUES ("&amp;CR12&amp;","&amp;IF(CW12="","Null",CR12)&amp;",1,'"&amp;IF(CO12&lt;&gt;"",CO12,BV12)&amp;"','"&amp;IF(CP12&lt;&gt;"",CP12,BW12)&amp;"',(SELECT id FROM klub WHERE naziv = '"&amp;BN12&amp;"'),Null,1,'',1,"&amp;dnevnik_id&amp;");")</f>
        <v/>
      </c>
      <c r="CY12" t="s">
        <v>0</v>
      </c>
      <c r="CZ12" s="19" t="str">
        <f t="shared" ref="CZ12:CZ75" si="62">IF(CW12="",CX12,CW12&amp;" "&amp;CX12)</f>
        <v/>
      </c>
      <c r="DA12" s="47" t="s">
        <v>0</v>
      </c>
      <c r="DB12" s="52" t="str">
        <f t="shared" ref="DB12:DB75" si="63">IF(BW12="","",IF(CK12="",BZ12,IF(CK12="NEMA",CO12,INDEX(imePrezime_ime,MATCH(CK12,imePrezime_id,0)))))</f>
        <v/>
      </c>
      <c r="DC12" s="66" t="str">
        <f t="shared" ref="DC12:DC75" si="64">IF(BW12="","",IF(CK12="",CA12,IF(CK12="NEMA",CP12,INDEX(imePrezime_prezime,MATCH(CK12,imePrezime_id,0)))))</f>
        <v/>
      </c>
      <c r="DD12" s="47" t="s">
        <v>0</v>
      </c>
      <c r="DE12" s="52" t="str">
        <f t="shared" ref="DE12:DE75" si="65">IF(BW12="","",DH12 &amp; IF(O12="",""," – " &amp; O12))</f>
        <v/>
      </c>
      <c r="DF12" s="53" t="str">
        <f>IF(DE12="","",IFERROR(MATCH(DE12,registar,0),"NEMA"))</f>
        <v/>
      </c>
      <c r="DG12" s="47" t="s">
        <v>0</v>
      </c>
      <c r="DH12" s="52" t="str">
        <f t="shared" ref="DH12:DH75" si="66">IF(BW12="","",DK12 &amp; IF(BN12="",""," – " &amp; BN12))</f>
        <v/>
      </c>
      <c r="DI12" s="53" t="str">
        <f>IF(DH12="","",IFERROR(MATCH(DH12,imePrezime_imePrezimeKlub,0),"NEMA"))</f>
        <v/>
      </c>
      <c r="DJ12" s="47" t="s">
        <v>0</v>
      </c>
      <c r="DK12" s="52" t="str">
        <f t="shared" ref="DK12:DK75" si="67">IF(DC12="","",DB12&amp;" – "&amp;DC12)</f>
        <v/>
      </c>
      <c r="DL12" s="53" t="str">
        <f>IF(DK12="","",IFERROR(MATCH(DK12,imePrezime_imePrezime,0),"NEMA"))</f>
        <v/>
      </c>
      <c r="DM12" s="47" t="s">
        <v>0</v>
      </c>
      <c r="DN12" s="58" t="str">
        <f t="shared" ref="DN12:DN75" si="68">IF(DF12="","",IF(DF12&lt;&gt;"NEMA",DF12,IF(DI12&lt;&gt;"NEMA",DI12,IF(DL12&lt;&gt;"NEMA",DL12,""))))</f>
        <v/>
      </c>
      <c r="DO12" s="53" t="str" cm="1">
        <f t="array" ref="DO12">IF(DN12&lt;&gt;"",INDEX(imePrezime_id,DN12,0),IF(CR12&lt;&gt;"",CR12,""))</f>
        <v/>
      </c>
      <c r="DP12" s="47" t="s">
        <v>0</v>
      </c>
      <c r="DQ12" s="58" t="str">
        <f t="shared" ref="DQ12:DQ75" si="69">IF(BW12="","",IF(CR12&lt;&gt;"","novo",IF(BY12="","imepre","imepre(ali)")))</f>
        <v/>
      </c>
      <c r="DR12" s="73" t="str">
        <f>IF(BW12="","",IF(AJ12="",IF(IFERROR(INDEX(imePrezime_klub,MATCH(DO12,imePrezime_id,0)),"NEMA")="","klu",""),IF(OR(AND(AK12&lt;&gt;"",AK12&lt;&gt;"NEMA"),BI12&lt;&gt;""),"klu(ali)",IF(AND(AN12&lt;&gt;"",AN12&lt;&gt;AM12),"(raz-klu)","klu"))))</f>
        <v/>
      </c>
      <c r="DS12" s="73" t="str">
        <f t="shared" ref="DS12:DS75" si="70">IF(BW12="","","kat"&amp;IF(AND(U12&lt;&gt;O12,O12&lt;&gt;"Open"),"(ali)",""))</f>
        <v/>
      </c>
      <c r="DT12" s="73" t="str">
        <f t="shared" ref="DT12:DT75" si="71">IF(OR(BR12&lt;&gt;"",BT12=2),"ot","")</f>
        <v/>
      </c>
      <c r="DU12" s="66" t="str">
        <f t="shared" ref="DU12:DU75" si="72">IF(BW12="","",DQ12&amp;IF(DQ12="novo","","-"&amp;DR12&amp;"-"&amp;DS12)&amp;IF(DT12="","","-"&amp;DT12))</f>
        <v/>
      </c>
      <c r="DV12" s="47" t="s">
        <v>0</v>
      </c>
      <c r="DW12" s="58" t="str">
        <f>IF(BW12="","",MAX(DW$10:DW11)+1)</f>
        <v/>
      </c>
      <c r="DX12" s="73" t="str">
        <f t="shared" ref="DX12:DX75" si="73">IF(BZ12="","",V12)</f>
        <v/>
      </c>
      <c r="DY12" s="73" t="str">
        <f t="shared" ref="DY12:DY75" si="74">IF(DO12="","",DO12)</f>
        <v/>
      </c>
      <c r="DZ12" s="73" t="str">
        <f t="shared" ref="DZ12:DZ75" si="75">IF(BS12="","",BS12)</f>
        <v/>
      </c>
      <c r="EA12" s="73" t="str">
        <f t="shared" ref="EA12:EA75" si="76">IF(BT12="","",BT12)</f>
        <v/>
      </c>
      <c r="EB12" s="73" t="str">
        <f t="shared" ref="EB12:EB75" si="77">IF(DK12="","",IF(trka_je_rangirana=0,0,IF(OR(DF12="",DF12="NEMA"),0,1)))</f>
        <v/>
      </c>
      <c r="EC12" s="73" t="str">
        <f t="shared" ref="EC12:EC75" si="78">IF(DW12="","",INDEX(uparivanje_id,MATCH(DU12,uparivanje_oznaka,0)))</f>
        <v/>
      </c>
      <c r="ED12" s="73" t="str">
        <f t="shared" ref="ED12:ED75" si="79">IF(BT12="","",BQ12)</f>
        <v/>
      </c>
      <c r="EE12" s="73" t="str">
        <f t="shared" ref="EE12:EE75" si="80">IF(OR(BY12="",BY12="NEMA"),CJ12,BY12)</f>
        <v/>
      </c>
      <c r="EF12" s="73" t="str">
        <f t="shared" ref="EF12:EF75" si="81">IF(AND(AK12&lt;&gt;"",AK12&lt;&gt;"NEMA"),AK12,IF(AL12&lt;&gt;"",AL12,IF(AND(AS12&lt;&gt;"",AS12&lt;&gt;"NEMA"),AS12,IF(AT12&lt;&gt;"",AT12,""))))</f>
        <v/>
      </c>
      <c r="EG12" s="53" t="str">
        <f>IF(INDEX(natjecanjeKategorije_katAliasId,MATCH(Q12,natjecanjeKategorije_katRegId,0))="","",INDEX(natjecanjeKategorije_katAliasId,MATCH(Q12,natjecanjeKategorije_katRegId,0)))</f>
        <v/>
      </c>
      <c r="EH12" s="47" t="s">
        <v>0</v>
      </c>
      <c r="EI12" s="19" t="str">
        <f t="shared" ref="EI12:EI75" si="82">IF(DX12="","","INSERT INTO rezultat(id,stazakategorija_id,imeprezime_id,vrijeme_sec,status_id,registracija,uparivanje_id,originalstatus_id,imeprezimealias_id,klubalias_id,kategorijaalias_id) VALUES ("&amp;DW12&amp;","&amp;DX12&amp;","&amp;DY12&amp;","&amp;IF(DZ12="","Null",DZ12)&amp;","&amp;EA12&amp;","&amp;EB12&amp;","&amp;EC12&amp;","&amp;ED12&amp;","&amp;IF(EE12="","Null",EE12)&amp;","&amp;IF(EF12="","Null",EF12)&amp;","&amp;IF(EG12="","Null",EG12)&amp;");")</f>
        <v/>
      </c>
      <c r="EJ12" s="47" t="s">
        <v>0</v>
      </c>
      <c r="EK12" s="19" t="str">
        <f t="shared" ref="EK12:EK75" si="83">IF(DX12="","",IF(EB12=1,"UPDATE
	registar
SET
	potvrda = 1
WHERE
	imeprezime_id="&amp;DY12&amp;"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"&amp;DX12&amp;")
                         		AND
                         	kategorija_liga.liga_id = "&amp;liga_id&amp;")
		AND
	datum_od &lt;= '"&amp;datum_natjecanja&amp;"'
    	AND
    datum_do is Null;",""))</f>
        <v/>
      </c>
      <c r="EL12" s="47" t="s">
        <v>0</v>
      </c>
      <c r="EM12" s="208" t="str">
        <f t="shared" ref="EM12:EM75" si="84">AE12&amp;IF(AW12="","","
")&amp;AW12&amp;IF(BL12="","","
")&amp;BL12&amp;IF(CZ12="","","
")&amp;CZ12&amp;IF(CM12="","","
")&amp;CM12&amp;IF(EI12="","","
")&amp;EI12&amp;IF(EK12="","","
")&amp;EK12</f>
        <v/>
      </c>
      <c r="EN12" s="47" t="s">
        <v>0</v>
      </c>
      <c r="EO12" s="293" t="s">
        <v>74</v>
      </c>
      <c r="EP12" s="294"/>
      <c r="EQ12" s="294"/>
      <c r="ER12" s="294"/>
      <c r="ES12" s="294"/>
      <c r="ET12" s="294"/>
      <c r="EU12" s="294"/>
      <c r="EV12" s="294"/>
      <c r="EW12" s="294"/>
      <c r="EX12" s="294"/>
      <c r="EY12" s="294"/>
      <c r="EZ12" s="295"/>
    </row>
    <row r="13" spans="1:156" ht="15.75" thickBot="1" x14ac:dyDescent="0.3">
      <c r="A13" t="s">
        <v>0</v>
      </c>
      <c r="B13" s="52" t="str">
        <f>IF(csv!F5="","",csv!T5)</f>
        <v/>
      </c>
      <c r="C13" s="31" t="s">
        <v>0</v>
      </c>
      <c r="D13" s="31" t="str">
        <f>IF(csv!F5="","",csv!F5)</f>
        <v/>
      </c>
      <c r="E13" s="31" t="str">
        <f>IF(csv!E5="","",csv!E5)</f>
        <v/>
      </c>
      <c r="F13" s="31" t="s">
        <v>0</v>
      </c>
      <c r="G13" s="73" t="str">
        <f>IF(csv!M5="","",csv!M5)</f>
        <v/>
      </c>
      <c r="H13" s="73" t="str">
        <f>IF(csv!N5="","",csv!N5)</f>
        <v/>
      </c>
      <c r="I13" s="31" t="s">
        <v>0</v>
      </c>
      <c r="J13" s="31" t="str">
        <f>IF(csv!P5="","",csv!P5)</f>
        <v/>
      </c>
      <c r="K13" s="31" t="str">
        <f>IF(csv!Q5="","",csv!Q5)</f>
        <v/>
      </c>
      <c r="L13" s="31" t="s">
        <v>0</v>
      </c>
      <c r="M13" s="66" t="str">
        <f>IF(csv!R5="","",csv!R5)</f>
        <v/>
      </c>
      <c r="N13" s="47" t="s">
        <v>0</v>
      </c>
      <c r="O13" s="52" t="str">
        <f t="shared" si="26"/>
        <v/>
      </c>
      <c r="P13" s="73" t="str">
        <f>IF(O13="","",IF(COUNTIF(O$10:O12,O13)=0,P12+1,P12))</f>
        <v/>
      </c>
      <c r="Q13" s="88" t="str">
        <f t="shared" si="27"/>
        <v/>
      </c>
      <c r="R13" s="89" t="str" cm="1">
        <f t="array" ref="R13">IF(S13="","",INDEX(natjecanjeStaze_naziv,MATCH(S13,natjecanjeStaze_stazaId,0)))</f>
        <v/>
      </c>
      <c r="S13" s="53" t="str">
        <f>IF(BW13="","",INDEX(natjecanjeStaze_stazaId,MATCH(O13,natjecanjeStaze_kategorija,0)))</f>
        <v/>
      </c>
      <c r="T13" s="47" t="s">
        <v>0</v>
      </c>
      <c r="U13" s="259" t="str">
        <f>IF(O13="","",INDEX(kategorija_oznaka,MATCH(Q13,kategorija_id,0)))</f>
        <v/>
      </c>
      <c r="V13" s="260" t="str">
        <f t="shared" si="28"/>
        <v/>
      </c>
      <c r="W13" s="47" t="s">
        <v>0</v>
      </c>
      <c r="X13" s="52" t="str">
        <f t="shared" si="29"/>
        <v/>
      </c>
      <c r="Y13" s="73" t="str">
        <f t="shared" si="30"/>
        <v/>
      </c>
      <c r="Z13" s="31" t="str">
        <f t="shared" si="31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32"/>
        <v/>
      </c>
      <c r="AF13" s="47" t="s">
        <v>0</v>
      </c>
      <c r="AG13" s="151" t="str">
        <f t="shared" si="33"/>
        <v/>
      </c>
      <c r="AH13" s="47" t="s">
        <v>0</v>
      </c>
      <c r="AI13" s="52" t="str">
        <f t="shared" si="34"/>
        <v/>
      </c>
      <c r="AJ13" s="31" t="str">
        <f t="shared" si="35"/>
        <v/>
      </c>
      <c r="AK13" s="73" t="str">
        <f t="shared" si="36"/>
        <v/>
      </c>
      <c r="AL13" s="73" t="str">
        <f t="shared" si="37"/>
        <v/>
      </c>
      <c r="AM13" s="31" t="str" cm="1">
        <f t="array" ref="AM13">IF(AK13="",""&amp;AJ13,IF(AK13="NEMA",AJ13,INDEX(klub_naziv,MATCH(INDEX(klubAlias_klubId,AK13),klub_id,0))))</f>
        <v/>
      </c>
      <c r="AN13" s="31" t="str" cm="1">
        <f t="array" ref="AN13">IFERROR(""&amp;INDEX(registarNatjecatelji,DL13,4),"")</f>
        <v/>
      </c>
      <c r="AO13" s="73" t="str">
        <f t="shared" si="38"/>
        <v/>
      </c>
      <c r="AP13" s="66" t="str">
        <f t="shared" si="39"/>
        <v/>
      </c>
      <c r="AQ13" s="47" t="s">
        <v>0</v>
      </c>
      <c r="AR13" s="52" t="str">
        <f>IF(V13&lt;&gt;"NEMA","",IF(IFERROR(MATCH(U13,U$10:U12,0),0)&lt;&gt;0,"",U13))</f>
        <v/>
      </c>
      <c r="AS13" s="73" t="str">
        <f>IF(AR13="","",IFERROR(INDEX(klubAlias_id,MATCH(AR13,klubAlias_alias,0)),"NEMA"))</f>
        <v/>
      </c>
      <c r="AT13" s="31" t="str">
        <f>IF(OR(AS13="",AS13&lt;&gt;"NEMA"),"",MAX(AT$10:AT12)+1)</f>
        <v/>
      </c>
      <c r="AU13" s="66" t="str">
        <f>IF(OR(AS13="",AS13&lt;&gt;"NEMA"),"",INDEX(klub_id,MATCH(AR13,klub_naziv,0)))</f>
        <v/>
      </c>
      <c r="AV13" s="47" t="s">
        <v>0</v>
      </c>
      <c r="AW13" s="19" t="str">
        <f t="shared" si="40"/>
        <v/>
      </c>
      <c r="AX13" s="47" t="s">
        <v>0</v>
      </c>
      <c r="AY13" s="82" t="str">
        <f>IF(AK13&lt;&gt;"NEMA","",IF(IFERROR(MATCH(AJ13,AJ$10:AJ12,0),0)&lt;&gt;0,"",AJ13))</f>
        <v/>
      </c>
      <c r="AZ13" s="47" t="s">
        <v>0</v>
      </c>
      <c r="BA13" s="130"/>
      <c r="BB13" s="47" t="s">
        <v>0</v>
      </c>
      <c r="BC13" s="58" t="str">
        <f t="shared" si="41"/>
        <v/>
      </c>
      <c r="BD13" s="31" t="str">
        <f t="shared" si="42"/>
        <v/>
      </c>
      <c r="BE13" s="31" t="str">
        <f>IF(BD13="","",MAX(BE$10:BE12)+1)</f>
        <v/>
      </c>
      <c r="BF13" s="31" t="str">
        <f t="shared" si="43"/>
        <v/>
      </c>
      <c r="BG13" s="31" t="str">
        <f t="shared" si="44"/>
        <v/>
      </c>
      <c r="BH13" s="31" t="str">
        <f>IF(BA13="","",MAX(BH$10:BH12)+1)</f>
        <v/>
      </c>
      <c r="BI13" s="31" t="str">
        <f t="shared" si="45"/>
        <v/>
      </c>
      <c r="BJ13" s="66" t="str">
        <f t="shared" si="46"/>
        <v/>
      </c>
      <c r="BK13" s="47" t="s">
        <v>0</v>
      </c>
      <c r="BL13" s="19" t="str">
        <f t="shared" si="47"/>
        <v/>
      </c>
      <c r="BM13" s="47" t="s">
        <v>0</v>
      </c>
      <c r="BN13" s="151" t="str">
        <f>IF(AP13="","",IF(BA13="",IF(IFERROR(MATCH(AP13,natjecanje_noviKluboviAliasi,0),0)&gt;0,INDEX(natjecanje_kluboviAliasi,MATCH(AP13,natjecanje_noviKluboviAliasi,0)),AP13),BA13))</f>
        <v/>
      </c>
      <c r="BO13" s="47" t="s">
        <v>0</v>
      </c>
      <c r="BP13" s="58" t="str">
        <f t="shared" si="48"/>
        <v/>
      </c>
      <c r="BQ13" s="73" t="str">
        <f t="shared" si="49"/>
        <v/>
      </c>
      <c r="BR13" s="267" t="str">
        <f t="shared" si="50"/>
        <v/>
      </c>
      <c r="BS13" s="268" t="str">
        <f t="shared" si="51"/>
        <v/>
      </c>
      <c r="BT13" s="191" t="str">
        <f t="shared" si="52"/>
        <v/>
      </c>
      <c r="BU13" s="47" t="s">
        <v>0</v>
      </c>
      <c r="BV13" s="52" t="str">
        <f t="shared" si="53"/>
        <v/>
      </c>
      <c r="BW13" s="31" t="str">
        <f t="shared" si="54"/>
        <v/>
      </c>
      <c r="BX13" s="73" t="str">
        <f>IF(BW13="","",IFERROR(INDEX(imePrezime_id,MATCH(BV13&amp;" – "&amp;BW13,imePrezime_imePrezime,0)),"NEMA"))</f>
        <v/>
      </c>
      <c r="BY13" s="73" t="str">
        <f>IF(BX13&lt;&gt;"NEMA","",IFERROR(INDEX(imePrezimeAlias_imePrezimeId,MATCH(BV13&amp;" "&amp;BW13,imePrezimeAlias_alias,0)),"NEMA"))</f>
        <v/>
      </c>
      <c r="BZ13" s="31" t="str">
        <f>IF(BW13="","",IF(OR(BY13="",BY13="NEMA"),BV13,INDEX(imePrezime_ime,MATCH(BY13,imePrezime_id,0))))</f>
        <v/>
      </c>
      <c r="CA13" s="66" t="str">
        <f>IF(BW13="","",IF(OR(BY13="",BY13="NEMA"),BW13,INDEX(imePrezime_prezime,MATCH(BY13,imePrezime_id,0))))</f>
        <v/>
      </c>
      <c r="CB13" s="47" t="s">
        <v>0</v>
      </c>
      <c r="CC13" s="82" t="str">
        <f t="shared" si="55"/>
        <v/>
      </c>
      <c r="CD13" s="47" t="s">
        <v>0</v>
      </c>
      <c r="CE13" s="19" t="str">
        <f t="shared" si="56"/>
        <v/>
      </c>
      <c r="CF13" s="47" t="s">
        <v>0</v>
      </c>
      <c r="CG13" s="130"/>
      <c r="CH13" s="47" t="s">
        <v>0</v>
      </c>
      <c r="CI13" s="52" t="str">
        <f t="shared" si="57"/>
        <v/>
      </c>
      <c r="CJ13" s="73" t="str">
        <f>IF(CG13="","",MAX(CJ$10:CJ12)+1)</f>
        <v/>
      </c>
      <c r="CK13" s="53" t="str">
        <f t="shared" si="58"/>
        <v/>
      </c>
      <c r="CL13" s="47" t="s">
        <v>0</v>
      </c>
      <c r="CM13" s="19" t="str">
        <f t="shared" si="59"/>
        <v/>
      </c>
      <c r="CN13" s="47" t="s">
        <v>0</v>
      </c>
      <c r="CO13" s="108"/>
      <c r="CP13" s="110"/>
      <c r="CQ13" s="47"/>
      <c r="CR13" s="58" t="str">
        <f>IF(AND(BX13="NEMA",BY13="NEMA",OR(CG13="",CK13="NEMA")),MAX(CR$10:CR12)+1,"")</f>
        <v/>
      </c>
      <c r="CS13" s="53" t="str">
        <f t="shared" si="60"/>
        <v/>
      </c>
      <c r="CT13" t="s">
        <v>0</v>
      </c>
      <c r="CU13" s="133" t="str">
        <f>IF(O13="","",LEFT(INDEX(kategorija_oznaka,MATCH(Q13,kategorija_id,0)),1))</f>
        <v/>
      </c>
      <c r="CV13" t="s">
        <v>0</v>
      </c>
      <c r="CW13" s="52" t="str">
        <f>IF(CR13="","",IF(M13&lt;&gt;"CRO","","INSERT INTO osoba (id,reg_broj,oib,spol_id,dat_rodjenja) VALUES ("&amp;CR13&amp;",(SELECT max(os.reg_broj)+1 FROM osoba AS os),Null,'"&amp;CU13&amp;"',Null); INSERT INTO osoba_log (id,reg_broj,oib,spol_id,dat_rodjenja,dnevnik_id) SELECT id,reg_broj,oib,spol_id,dat_rodjenja,"&amp;dnevnik_id&amp;" FROM osoba WHERE id = "&amp;CR13&amp;";"))</f>
        <v/>
      </c>
      <c r="CX13" s="66" t="str">
        <f t="shared" si="61"/>
        <v/>
      </c>
      <c r="CY13" t="s">
        <v>0</v>
      </c>
      <c r="CZ13" s="19" t="str">
        <f t="shared" si="62"/>
        <v/>
      </c>
      <c r="DA13" s="47" t="s">
        <v>0</v>
      </c>
      <c r="DB13" s="52" t="str">
        <f t="shared" si="63"/>
        <v/>
      </c>
      <c r="DC13" s="66" t="str">
        <f t="shared" si="64"/>
        <v/>
      </c>
      <c r="DD13" s="47" t="s">
        <v>0</v>
      </c>
      <c r="DE13" s="52" t="str">
        <f t="shared" si="65"/>
        <v/>
      </c>
      <c r="DF13" s="53" t="str">
        <f>IF(DE13="","",IFERROR(MATCH(DE13,registar,0),"NEMA"))</f>
        <v/>
      </c>
      <c r="DG13" s="47" t="s">
        <v>0</v>
      </c>
      <c r="DH13" s="52" t="str">
        <f t="shared" si="66"/>
        <v/>
      </c>
      <c r="DI13" s="53" t="str">
        <f>IF(DH13="","",IFERROR(MATCH(DH13,imePrezime_imePrezimeKlub,0),"NEMA"))</f>
        <v/>
      </c>
      <c r="DJ13" s="47" t="s">
        <v>0</v>
      </c>
      <c r="DK13" s="52" t="str">
        <f t="shared" si="67"/>
        <v/>
      </c>
      <c r="DL13" s="53" t="str">
        <f>IF(DK13="","",IFERROR(MATCH(DK13,imePrezime_imePrezime,0),"NEMA"))</f>
        <v/>
      </c>
      <c r="DM13" s="47" t="s">
        <v>0</v>
      </c>
      <c r="DN13" s="58" t="str">
        <f t="shared" si="68"/>
        <v/>
      </c>
      <c r="DO13" s="53" t="str" cm="1">
        <f t="array" ref="DO13">IF(DN13&lt;&gt;"",INDEX(imePrezime_id,DN13,0),IF(CR13&lt;&gt;"",CR13,""))</f>
        <v/>
      </c>
      <c r="DP13" s="47" t="s">
        <v>0</v>
      </c>
      <c r="DQ13" s="58" t="str">
        <f t="shared" si="69"/>
        <v/>
      </c>
      <c r="DR13" s="73" t="str">
        <f>IF(BW13="","",IF(AJ13="",IF(IFERROR(INDEX(imePrezime_klub,MATCH(DO13,imePrezime_id,0)),"NEMA")="","klu",""),IF(OR(AND(AK13&lt;&gt;"",AK13&lt;&gt;"NEMA"),BI13&lt;&gt;""),"klu(ali)",IF(AND(AN13&lt;&gt;"",AN13&lt;&gt;AM13),"(raz-klu)","klu"))))</f>
        <v/>
      </c>
      <c r="DS13" s="73" t="str">
        <f t="shared" si="70"/>
        <v/>
      </c>
      <c r="DT13" s="73" t="str">
        <f t="shared" si="71"/>
        <v/>
      </c>
      <c r="DU13" s="66" t="str">
        <f t="shared" si="72"/>
        <v/>
      </c>
      <c r="DV13" s="47" t="s">
        <v>0</v>
      </c>
      <c r="DW13" s="58" t="str">
        <f>IF(BW13="","",MAX(DW$10:DW12)+1)</f>
        <v/>
      </c>
      <c r="DX13" s="73" t="str">
        <f t="shared" si="73"/>
        <v/>
      </c>
      <c r="DY13" s="73" t="str">
        <f t="shared" si="74"/>
        <v/>
      </c>
      <c r="DZ13" s="73" t="str">
        <f t="shared" si="75"/>
        <v/>
      </c>
      <c r="EA13" s="73" t="str">
        <f t="shared" si="76"/>
        <v/>
      </c>
      <c r="EB13" s="73" t="str">
        <f t="shared" si="77"/>
        <v/>
      </c>
      <c r="EC13" s="73" t="str">
        <f t="shared" si="78"/>
        <v/>
      </c>
      <c r="ED13" s="73" t="str">
        <f t="shared" si="79"/>
        <v/>
      </c>
      <c r="EE13" s="73" t="str">
        <f t="shared" si="80"/>
        <v/>
      </c>
      <c r="EF13" s="73" t="str">
        <f t="shared" si="81"/>
        <v/>
      </c>
      <c r="EG13" s="53" t="str">
        <f>IF(INDEX(natjecanjeKategorije_katAliasId,MATCH(Q13,natjecanjeKategorije_katRegId,0))="","",INDEX(natjecanjeKategorije_katAliasId,MATCH(Q13,natjecanjeKategorije_katRegId,0)))</f>
        <v/>
      </c>
      <c r="EH13" s="47" t="s">
        <v>0</v>
      </c>
      <c r="EI13" s="19" t="str">
        <f t="shared" si="82"/>
        <v/>
      </c>
      <c r="EJ13" s="47" t="s">
        <v>0</v>
      </c>
      <c r="EK13" s="19" t="str">
        <f t="shared" si="83"/>
        <v/>
      </c>
      <c r="EL13" s="47" t="s">
        <v>0</v>
      </c>
      <c r="EM13" s="208" t="str">
        <f t="shared" si="84"/>
        <v/>
      </c>
      <c r="EN13" s="47" t="s">
        <v>0</v>
      </c>
      <c r="EO13" s="284" t="s">
        <v>229</v>
      </c>
      <c r="EP13" s="285"/>
      <c r="EQ13" s="285"/>
      <c r="ER13" s="285"/>
      <c r="ES13" s="285"/>
      <c r="ET13" s="285"/>
      <c r="EU13" s="285"/>
      <c r="EV13" s="285"/>
      <c r="EW13" s="285"/>
      <c r="EX13" s="285"/>
      <c r="EY13" s="285"/>
      <c r="EZ13" s="286"/>
    </row>
    <row r="14" spans="1:156" ht="15.75" thickBot="1" x14ac:dyDescent="0.3">
      <c r="A14" t="s">
        <v>0</v>
      </c>
      <c r="B14" s="52" t="str">
        <f>IF(csv!F6="","",csv!T6)</f>
        <v/>
      </c>
      <c r="C14" s="31" t="s">
        <v>0</v>
      </c>
      <c r="D14" s="31" t="str">
        <f>IF(csv!F6="","",csv!F6)</f>
        <v/>
      </c>
      <c r="E14" s="31" t="str">
        <f>IF(csv!E6="","",csv!E6)</f>
        <v/>
      </c>
      <c r="F14" s="31" t="s">
        <v>0</v>
      </c>
      <c r="G14" s="73" t="str">
        <f>IF(csv!M6="","",csv!M6)</f>
        <v/>
      </c>
      <c r="H14" s="73" t="str">
        <f>IF(csv!N6="","",csv!N6)</f>
        <v/>
      </c>
      <c r="I14" s="31" t="s">
        <v>0</v>
      </c>
      <c r="J14" s="31" t="str">
        <f>IF(csv!P6="","",csv!P6)</f>
        <v/>
      </c>
      <c r="K14" s="31" t="str">
        <f>IF(csv!Q6="","",csv!Q6)</f>
        <v/>
      </c>
      <c r="L14" s="31" t="s">
        <v>0</v>
      </c>
      <c r="M14" s="66" t="str">
        <f>IF(csv!R6="","",csv!R6)</f>
        <v/>
      </c>
      <c r="N14" s="47" t="s">
        <v>0</v>
      </c>
      <c r="O14" s="52" t="str">
        <f t="shared" si="26"/>
        <v/>
      </c>
      <c r="P14" s="73" t="str">
        <f>IF(O14="","",IF(COUNTIF(O$10:O13,O14)=0,P13+1,P13))</f>
        <v/>
      </c>
      <c r="Q14" s="88" t="str">
        <f t="shared" si="27"/>
        <v/>
      </c>
      <c r="R14" s="89" t="str" cm="1">
        <f t="array" ref="R14">IF(S14="","",INDEX(natjecanjeStaze_naziv,MATCH(S14,natjecanjeStaze_stazaId,0)))</f>
        <v/>
      </c>
      <c r="S14" s="53" t="str">
        <f>IF(BW14="","",INDEX(natjecanjeStaze_stazaId,MATCH(O14,natjecanjeStaze_kategorija,0)))</f>
        <v/>
      </c>
      <c r="T14" s="47" t="s">
        <v>0</v>
      </c>
      <c r="U14" s="259" t="str">
        <f>IF(O14="","",INDEX(kategorija_oznaka,MATCH(Q14,kategorija_id,0)))</f>
        <v/>
      </c>
      <c r="V14" s="260" t="str">
        <f t="shared" si="28"/>
        <v/>
      </c>
      <c r="W14" s="47" t="s">
        <v>0</v>
      </c>
      <c r="X14" s="52" t="str">
        <f t="shared" si="29"/>
        <v/>
      </c>
      <c r="Y14" s="73" t="str">
        <f t="shared" si="30"/>
        <v/>
      </c>
      <c r="Z14" s="31" t="str">
        <f t="shared" si="31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32"/>
        <v/>
      </c>
      <c r="AF14" s="47" t="s">
        <v>0</v>
      </c>
      <c r="AG14" s="151" t="str">
        <f t="shared" si="33"/>
        <v/>
      </c>
      <c r="AH14" s="47" t="s">
        <v>0</v>
      </c>
      <c r="AI14" s="52" t="str">
        <f t="shared" si="34"/>
        <v/>
      </c>
      <c r="AJ14" s="31" t="str">
        <f t="shared" si="35"/>
        <v/>
      </c>
      <c r="AK14" s="73" t="str">
        <f t="shared" si="36"/>
        <v/>
      </c>
      <c r="AL14" s="73" t="str">
        <f t="shared" si="37"/>
        <v/>
      </c>
      <c r="AM14" s="31" t="str" cm="1">
        <f t="array" ref="AM14">IF(AK14="",""&amp;AJ14,IF(AK14="NEMA",AJ14,INDEX(klub_naziv,MATCH(INDEX(klubAlias_klubId,AK14),klub_id,0))))</f>
        <v/>
      </c>
      <c r="AN14" s="31" t="str" cm="1">
        <f t="array" ref="AN14">IFERROR(""&amp;INDEX(registarNatjecatelji,DL14,4),"")</f>
        <v/>
      </c>
      <c r="AO14" s="73" t="str">
        <f t="shared" si="38"/>
        <v/>
      </c>
      <c r="AP14" s="66" t="str">
        <f t="shared" si="39"/>
        <v/>
      </c>
      <c r="AQ14" s="47" t="s">
        <v>0</v>
      </c>
      <c r="AR14" s="52" t="str">
        <f>IF(V14&lt;&gt;"NEMA","",IF(IFERROR(MATCH(U14,U$10:U13,0),0)&lt;&gt;0,"",U14))</f>
        <v/>
      </c>
      <c r="AS14" s="73" t="str">
        <f>IF(AR14="","",IFERROR(INDEX(klubAlias_id,MATCH(AR14,klubAlias_alias,0)),"NEMA"))</f>
        <v/>
      </c>
      <c r="AT14" s="31" t="str">
        <f>IF(OR(AS14="",AS14&lt;&gt;"NEMA"),"",MAX(AT$10:AT13)+1)</f>
        <v/>
      </c>
      <c r="AU14" s="66" t="str">
        <f>IF(OR(AS14="",AS14&lt;&gt;"NEMA"),"",INDEX(klub_id,MATCH(AR14,klub_naziv,0)))</f>
        <v/>
      </c>
      <c r="AV14" s="47" t="s">
        <v>0</v>
      </c>
      <c r="AW14" s="19" t="str">
        <f t="shared" si="40"/>
        <v/>
      </c>
      <c r="AX14" s="47" t="s">
        <v>0</v>
      </c>
      <c r="AY14" s="82" t="str">
        <f>IF(AK14&lt;&gt;"NEMA","",IF(IFERROR(MATCH(AJ14,AJ$10:AJ13,0),0)&lt;&gt;0,"",AJ14))</f>
        <v/>
      </c>
      <c r="AZ14" s="47" t="s">
        <v>0</v>
      </c>
      <c r="BA14" s="130"/>
      <c r="BB14" s="47" t="s">
        <v>0</v>
      </c>
      <c r="BC14" s="58" t="str">
        <f t="shared" si="41"/>
        <v/>
      </c>
      <c r="BD14" s="31" t="str">
        <f t="shared" si="42"/>
        <v/>
      </c>
      <c r="BE14" s="31" t="str">
        <f>IF(BD14="","",MAX(BE$10:BE13)+1)</f>
        <v/>
      </c>
      <c r="BF14" s="31" t="str">
        <f t="shared" si="43"/>
        <v/>
      </c>
      <c r="BG14" s="31" t="str">
        <f t="shared" si="44"/>
        <v/>
      </c>
      <c r="BH14" s="31" t="str">
        <f>IF(BA14="","",MAX(BH$10:BH13)+1)</f>
        <v/>
      </c>
      <c r="BI14" s="31" t="str">
        <f t="shared" si="45"/>
        <v/>
      </c>
      <c r="BJ14" s="66" t="str">
        <f t="shared" si="46"/>
        <v/>
      </c>
      <c r="BK14" s="47" t="s">
        <v>0</v>
      </c>
      <c r="BL14" s="19" t="str">
        <f t="shared" si="47"/>
        <v/>
      </c>
      <c r="BM14" s="47" t="s">
        <v>0</v>
      </c>
      <c r="BN14" s="151" t="str">
        <f>IF(AP14="","",IF(BA14="",IF(IFERROR(MATCH(AP14,natjecanje_noviKluboviAliasi,0),0)&gt;0,INDEX(natjecanje_kluboviAliasi,MATCH(AP14,natjecanje_noviKluboviAliasi,0)),AP14),BA14))</f>
        <v/>
      </c>
      <c r="BO14" s="47" t="s">
        <v>0</v>
      </c>
      <c r="BP14" s="58" t="str">
        <f t="shared" si="48"/>
        <v/>
      </c>
      <c r="BQ14" s="73" t="str">
        <f t="shared" si="49"/>
        <v/>
      </c>
      <c r="BR14" s="267" t="str">
        <f t="shared" si="50"/>
        <v/>
      </c>
      <c r="BS14" s="268" t="str">
        <f t="shared" si="51"/>
        <v/>
      </c>
      <c r="BT14" s="191" t="str">
        <f t="shared" si="52"/>
        <v/>
      </c>
      <c r="BU14" s="47" t="s">
        <v>0</v>
      </c>
      <c r="BV14" s="52" t="str">
        <f t="shared" si="53"/>
        <v/>
      </c>
      <c r="BW14" s="31" t="str">
        <f t="shared" si="54"/>
        <v/>
      </c>
      <c r="BX14" s="73" t="str">
        <f>IF(BW14="","",IFERROR(INDEX(imePrezime_id,MATCH(BV14&amp;" – "&amp;BW14,imePrezime_imePrezime,0)),"NEMA"))</f>
        <v/>
      </c>
      <c r="BY14" s="73" t="str">
        <f>IF(BX14&lt;&gt;"NEMA","",IFERROR(INDEX(imePrezimeAlias_imePrezimeId,MATCH(BV14&amp;" "&amp;BW14,imePrezimeAlias_alias,0)),"NEMA"))</f>
        <v/>
      </c>
      <c r="BZ14" s="31" t="str">
        <f>IF(BW14="","",IF(OR(BY14="",BY14="NEMA"),BV14,INDEX(imePrezime_ime,MATCH(BY14,imePrezime_id,0))))</f>
        <v/>
      </c>
      <c r="CA14" s="66" t="str">
        <f>IF(BW14="","",IF(OR(BY14="",BY14="NEMA"),BW14,INDEX(imePrezime_prezime,MATCH(BY14,imePrezime_id,0))))</f>
        <v/>
      </c>
      <c r="CB14" s="47" t="s">
        <v>0</v>
      </c>
      <c r="CC14" s="82" t="str">
        <f t="shared" si="55"/>
        <v/>
      </c>
      <c r="CD14" s="47" t="s">
        <v>0</v>
      </c>
      <c r="CE14" s="19" t="str">
        <f t="shared" si="56"/>
        <v/>
      </c>
      <c r="CF14" s="47" t="s">
        <v>0</v>
      </c>
      <c r="CG14" s="130"/>
      <c r="CH14" s="47" t="s">
        <v>0</v>
      </c>
      <c r="CI14" s="52" t="str">
        <f t="shared" si="57"/>
        <v/>
      </c>
      <c r="CJ14" s="73" t="str">
        <f>IF(CG14="","",MAX(CJ$10:CJ13)+1)</f>
        <v/>
      </c>
      <c r="CK14" s="53" t="str">
        <f t="shared" si="58"/>
        <v/>
      </c>
      <c r="CL14" s="47" t="s">
        <v>0</v>
      </c>
      <c r="CM14" s="19" t="str">
        <f t="shared" si="59"/>
        <v/>
      </c>
      <c r="CN14" s="47" t="s">
        <v>0</v>
      </c>
      <c r="CO14" s="108"/>
      <c r="CP14" s="110"/>
      <c r="CQ14" s="47"/>
      <c r="CR14" s="58" t="str">
        <f>IF(AND(BX14="NEMA",BY14="NEMA",OR(CG14="",CK14="NEMA")),MAX(CR$10:CR13)+1,"")</f>
        <v/>
      </c>
      <c r="CS14" s="53" t="str">
        <f t="shared" si="60"/>
        <v/>
      </c>
      <c r="CT14" t="s">
        <v>0</v>
      </c>
      <c r="CU14" s="133" t="str">
        <f>IF(O14="","",LEFT(INDEX(kategorija_oznaka,MATCH(Q14,kategorija_id,0)),1))</f>
        <v/>
      </c>
      <c r="CV14" t="s">
        <v>0</v>
      </c>
      <c r="CW14" s="52" t="str">
        <f>IF(CR14="","",IF(M14&lt;&gt;"CRO","","INSERT INTO osoba (id,reg_broj,oib,spol_id,dat_rodjenja) VALUES ("&amp;CR14&amp;",(SELECT max(os.reg_broj)+1 FROM osoba AS os),Null,'"&amp;CU14&amp;"',Null); INSERT INTO osoba_log (id,reg_broj,oib,spol_id,dat_rodjenja,dnevnik_id) SELECT id,reg_broj,oib,spol_id,dat_rodjenja,"&amp;dnevnik_id&amp;" FROM osoba WHERE id = "&amp;CR14&amp;";"))</f>
        <v/>
      </c>
      <c r="CX14" s="66" t="str">
        <f t="shared" si="61"/>
        <v/>
      </c>
      <c r="CY14" t="s">
        <v>0</v>
      </c>
      <c r="CZ14" s="19" t="str">
        <f t="shared" si="62"/>
        <v/>
      </c>
      <c r="DA14" s="47" t="s">
        <v>0</v>
      </c>
      <c r="DB14" s="52" t="str">
        <f t="shared" si="63"/>
        <v/>
      </c>
      <c r="DC14" s="66" t="str">
        <f t="shared" si="64"/>
        <v/>
      </c>
      <c r="DD14" s="47" t="s">
        <v>0</v>
      </c>
      <c r="DE14" s="52" t="str">
        <f t="shared" si="65"/>
        <v/>
      </c>
      <c r="DF14" s="53" t="str">
        <f>IF(DE14="","",IFERROR(MATCH(DE14,registar,0),"NEMA"))</f>
        <v/>
      </c>
      <c r="DG14" s="47" t="s">
        <v>0</v>
      </c>
      <c r="DH14" s="52" t="str">
        <f t="shared" si="66"/>
        <v/>
      </c>
      <c r="DI14" s="53" t="str">
        <f>IF(DH14="","",IFERROR(MATCH(DH14,imePrezime_imePrezimeKlub,0),"NEMA"))</f>
        <v/>
      </c>
      <c r="DJ14" s="47" t="s">
        <v>0</v>
      </c>
      <c r="DK14" s="52" t="str">
        <f t="shared" si="67"/>
        <v/>
      </c>
      <c r="DL14" s="53" t="str">
        <f>IF(DK14="","",IFERROR(MATCH(DK14,imePrezime_imePrezime,0),"NEMA"))</f>
        <v/>
      </c>
      <c r="DM14" s="47" t="s">
        <v>0</v>
      </c>
      <c r="DN14" s="58" t="str">
        <f t="shared" si="68"/>
        <v/>
      </c>
      <c r="DO14" s="53" t="str" cm="1">
        <f t="array" ref="DO14">IF(DN14&lt;&gt;"",INDEX(imePrezime_id,DN14,0),IF(CR14&lt;&gt;"",CR14,""))</f>
        <v/>
      </c>
      <c r="DP14" s="47" t="s">
        <v>0</v>
      </c>
      <c r="DQ14" s="58" t="str">
        <f t="shared" si="69"/>
        <v/>
      </c>
      <c r="DR14" s="73" t="str">
        <f>IF(BW14="","",IF(AJ14="",IF(IFERROR(INDEX(imePrezime_klub,MATCH(DO14,imePrezime_id,0)),"NEMA")="","klu",""),IF(OR(AND(AK14&lt;&gt;"",AK14&lt;&gt;"NEMA"),BI14&lt;&gt;""),"klu(ali)",IF(AND(AN14&lt;&gt;"",AN14&lt;&gt;AM14),"(raz-klu)","klu"))))</f>
        <v/>
      </c>
      <c r="DS14" s="73" t="str">
        <f t="shared" si="70"/>
        <v/>
      </c>
      <c r="DT14" s="73" t="str">
        <f t="shared" si="71"/>
        <v/>
      </c>
      <c r="DU14" s="66" t="str">
        <f t="shared" si="72"/>
        <v/>
      </c>
      <c r="DV14" s="47" t="s">
        <v>0</v>
      </c>
      <c r="DW14" s="58" t="str">
        <f>IF(BW14="","",MAX(DW$10:DW13)+1)</f>
        <v/>
      </c>
      <c r="DX14" s="73" t="str">
        <f t="shared" si="73"/>
        <v/>
      </c>
      <c r="DY14" s="73" t="str">
        <f t="shared" si="74"/>
        <v/>
      </c>
      <c r="DZ14" s="73" t="str">
        <f t="shared" si="75"/>
        <v/>
      </c>
      <c r="EA14" s="73" t="str">
        <f t="shared" si="76"/>
        <v/>
      </c>
      <c r="EB14" s="73" t="str">
        <f t="shared" si="77"/>
        <v/>
      </c>
      <c r="EC14" s="73" t="str">
        <f t="shared" si="78"/>
        <v/>
      </c>
      <c r="ED14" s="73" t="str">
        <f t="shared" si="79"/>
        <v/>
      </c>
      <c r="EE14" s="73" t="str">
        <f t="shared" si="80"/>
        <v/>
      </c>
      <c r="EF14" s="73" t="str">
        <f t="shared" si="81"/>
        <v/>
      </c>
      <c r="EG14" s="53" t="str">
        <f>IF(INDEX(natjecanjeKategorije_katAliasId,MATCH(Q14,natjecanjeKategorije_katRegId,0))="","",INDEX(natjecanjeKategorije_katAliasId,MATCH(Q14,natjecanjeKategorije_katRegId,0)))</f>
        <v/>
      </c>
      <c r="EH14" s="47" t="s">
        <v>0</v>
      </c>
      <c r="EI14" s="19" t="str">
        <f t="shared" si="82"/>
        <v/>
      </c>
      <c r="EJ14" s="47" t="s">
        <v>0</v>
      </c>
      <c r="EK14" s="19" t="str">
        <f t="shared" si="83"/>
        <v/>
      </c>
      <c r="EL14" s="47" t="s">
        <v>0</v>
      </c>
      <c r="EM14" s="208" t="str">
        <f t="shared" si="84"/>
        <v/>
      </c>
      <c r="EN14" s="47" t="s">
        <v>0</v>
      </c>
      <c r="EO14" s="281" t="s">
        <v>73</v>
      </c>
      <c r="EP14" s="282"/>
      <c r="EQ14" s="282"/>
      <c r="ER14" s="282"/>
      <c r="ES14" s="282"/>
      <c r="ET14" s="282"/>
      <c r="EU14" s="282"/>
      <c r="EV14" s="282"/>
      <c r="EW14" s="282"/>
      <c r="EX14" s="282"/>
      <c r="EY14" s="282"/>
      <c r="EZ14" s="283"/>
    </row>
    <row r="15" spans="1:156" ht="15.75" thickBot="1" x14ac:dyDescent="0.3">
      <c r="A15" t="s">
        <v>0</v>
      </c>
      <c r="B15" s="52" t="str">
        <f>IF(csv!F7="","",csv!T7)</f>
        <v/>
      </c>
      <c r="C15" s="31" t="s">
        <v>0</v>
      </c>
      <c r="D15" s="31" t="str">
        <f>IF(csv!F7="","",csv!F7)</f>
        <v/>
      </c>
      <c r="E15" s="31" t="str">
        <f>IF(csv!E7="","",csv!E7)</f>
        <v/>
      </c>
      <c r="F15" s="31" t="s">
        <v>0</v>
      </c>
      <c r="G15" s="73" t="str">
        <f>IF(csv!M7="","",csv!M7)</f>
        <v/>
      </c>
      <c r="H15" s="73" t="str">
        <f>IF(csv!N7="","",csv!N7)</f>
        <v/>
      </c>
      <c r="I15" s="31" t="s">
        <v>0</v>
      </c>
      <c r="J15" s="31" t="str">
        <f>IF(csv!P7="","",csv!P7)</f>
        <v/>
      </c>
      <c r="K15" s="31" t="str">
        <f>IF(csv!Q7="","",csv!Q7)</f>
        <v/>
      </c>
      <c r="L15" s="31" t="s">
        <v>0</v>
      </c>
      <c r="M15" s="66" t="str">
        <f>IF(csv!R7="","",csv!R7)</f>
        <v/>
      </c>
      <c r="N15" s="47" t="s">
        <v>0</v>
      </c>
      <c r="O15" s="52" t="str">
        <f t="shared" si="26"/>
        <v/>
      </c>
      <c r="P15" s="73" t="str">
        <f>IF(O15="","",IF(COUNTIF(O$10:O14,O15)=0,P14+1,P14))</f>
        <v/>
      </c>
      <c r="Q15" s="88" t="str">
        <f t="shared" si="27"/>
        <v/>
      </c>
      <c r="R15" s="89" t="str" cm="1">
        <f t="array" ref="R15">IF(S15="","",INDEX(natjecanjeStaze_naziv,MATCH(S15,natjecanjeStaze_stazaId,0)))</f>
        <v/>
      </c>
      <c r="S15" s="53" t="str">
        <f>IF(BW15="","",INDEX(natjecanjeStaze_stazaId,MATCH(O15,natjecanjeStaze_kategorija,0)))</f>
        <v/>
      </c>
      <c r="T15" s="47" t="s">
        <v>0</v>
      </c>
      <c r="U15" s="259" t="str">
        <f>IF(O15="","",INDEX(kategorija_oznaka,MATCH(Q15,kategorija_id,0)))</f>
        <v/>
      </c>
      <c r="V15" s="260" t="str">
        <f t="shared" si="28"/>
        <v/>
      </c>
      <c r="W15" s="47" t="s">
        <v>0</v>
      </c>
      <c r="X15" s="52" t="str">
        <f t="shared" si="29"/>
        <v/>
      </c>
      <c r="Y15" s="73" t="str">
        <f t="shared" si="30"/>
        <v/>
      </c>
      <c r="Z15" s="31" t="str">
        <f t="shared" si="31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32"/>
        <v/>
      </c>
      <c r="AF15" s="47" t="s">
        <v>0</v>
      </c>
      <c r="AG15" s="151" t="str">
        <f t="shared" si="33"/>
        <v/>
      </c>
      <c r="AH15" s="47" t="s">
        <v>0</v>
      </c>
      <c r="AI15" s="52" t="str">
        <f t="shared" si="34"/>
        <v/>
      </c>
      <c r="AJ15" s="31" t="str">
        <f t="shared" si="35"/>
        <v/>
      </c>
      <c r="AK15" s="73" t="str">
        <f t="shared" si="36"/>
        <v/>
      </c>
      <c r="AL15" s="73" t="str">
        <f t="shared" si="37"/>
        <v/>
      </c>
      <c r="AM15" s="31" t="str" cm="1">
        <f t="array" ref="AM15">IF(AK15="",""&amp;AJ15,IF(AK15="NEMA",AJ15,INDEX(klub_naziv,MATCH(INDEX(klubAlias_klubId,AK15),klub_id,0))))</f>
        <v/>
      </c>
      <c r="AN15" s="31" t="str" cm="1">
        <f t="array" ref="AN15">IFERROR(""&amp;INDEX(registarNatjecatelji,DL15,4),"")</f>
        <v/>
      </c>
      <c r="AO15" s="73" t="str">
        <f t="shared" si="38"/>
        <v/>
      </c>
      <c r="AP15" s="66" t="str">
        <f t="shared" si="39"/>
        <v/>
      </c>
      <c r="AQ15" s="47" t="s">
        <v>0</v>
      </c>
      <c r="AR15" s="52" t="str">
        <f>IF(V15&lt;&gt;"NEMA","",IF(IFERROR(MATCH(U15,U$10:U14,0),0)&lt;&gt;0,"",U15))</f>
        <v/>
      </c>
      <c r="AS15" s="73" t="str">
        <f>IF(AR15="","",IFERROR(INDEX(klubAlias_id,MATCH(AR15,klubAlias_alias,0)),"NEMA"))</f>
        <v/>
      </c>
      <c r="AT15" s="31" t="str">
        <f>IF(OR(AS15="",AS15&lt;&gt;"NEMA"),"",MAX(AT$10:AT14)+1)</f>
        <v/>
      </c>
      <c r="AU15" s="66" t="str">
        <f>IF(OR(AS15="",AS15&lt;&gt;"NEMA"),"",INDEX(klub_id,MATCH(AR15,klub_naziv,0)))</f>
        <v/>
      </c>
      <c r="AV15" s="47" t="s">
        <v>0</v>
      </c>
      <c r="AW15" s="19" t="str">
        <f t="shared" si="40"/>
        <v/>
      </c>
      <c r="AX15" s="47" t="s">
        <v>0</v>
      </c>
      <c r="AY15" s="82" t="str">
        <f>IF(AK15&lt;&gt;"NEMA","",IF(IFERROR(MATCH(AJ15,AJ$10:AJ14,0),0)&lt;&gt;0,"",AJ15))</f>
        <v/>
      </c>
      <c r="AZ15" s="47" t="s">
        <v>0</v>
      </c>
      <c r="BA15" s="130"/>
      <c r="BB15" s="47" t="s">
        <v>0</v>
      </c>
      <c r="BC15" s="58" t="str">
        <f t="shared" si="41"/>
        <v/>
      </c>
      <c r="BD15" s="31" t="str">
        <f t="shared" si="42"/>
        <v/>
      </c>
      <c r="BE15" s="31" t="str">
        <f>IF(BD15="","",MAX(BE$10:BE14)+1)</f>
        <v/>
      </c>
      <c r="BF15" s="31" t="str">
        <f t="shared" si="43"/>
        <v/>
      </c>
      <c r="BG15" s="31" t="str">
        <f t="shared" si="44"/>
        <v/>
      </c>
      <c r="BH15" s="31" t="str">
        <f>IF(BA15="","",MAX(BH$10:BH14)+1)</f>
        <v/>
      </c>
      <c r="BI15" s="31" t="str">
        <f t="shared" si="45"/>
        <v/>
      </c>
      <c r="BJ15" s="66" t="str">
        <f t="shared" si="46"/>
        <v/>
      </c>
      <c r="BK15" s="47" t="s">
        <v>0</v>
      </c>
      <c r="BL15" s="19" t="str">
        <f t="shared" si="47"/>
        <v/>
      </c>
      <c r="BM15" s="47" t="s">
        <v>0</v>
      </c>
      <c r="BN15" s="151" t="str">
        <f>IF(AP15="","",IF(BA15="",IF(IFERROR(MATCH(AP15,natjecanje_noviKluboviAliasi,0),0)&gt;0,INDEX(natjecanje_kluboviAliasi,MATCH(AP15,natjecanje_noviKluboviAliasi,0)),AP15),BA15))</f>
        <v/>
      </c>
      <c r="BO15" s="47" t="s">
        <v>0</v>
      </c>
      <c r="BP15" s="58" t="str">
        <f t="shared" si="48"/>
        <v/>
      </c>
      <c r="BQ15" s="73" t="str">
        <f t="shared" si="49"/>
        <v/>
      </c>
      <c r="BR15" s="267" t="str">
        <f t="shared" si="50"/>
        <v/>
      </c>
      <c r="BS15" s="268" t="str">
        <f t="shared" si="51"/>
        <v/>
      </c>
      <c r="BT15" s="191" t="str">
        <f t="shared" si="52"/>
        <v/>
      </c>
      <c r="BU15" s="47" t="s">
        <v>0</v>
      </c>
      <c r="BV15" s="52" t="str">
        <f t="shared" si="53"/>
        <v/>
      </c>
      <c r="BW15" s="31" t="str">
        <f t="shared" si="54"/>
        <v/>
      </c>
      <c r="BX15" s="73" t="str">
        <f>IF(BW15="","",IFERROR(INDEX(imePrezime_id,MATCH(BV15&amp;" – "&amp;BW15,imePrezime_imePrezime,0)),"NEMA"))</f>
        <v/>
      </c>
      <c r="BY15" s="73" t="str">
        <f>IF(BX15&lt;&gt;"NEMA","",IFERROR(INDEX(imePrezimeAlias_imePrezimeId,MATCH(BV15&amp;" "&amp;BW15,imePrezimeAlias_alias,0)),"NEMA"))</f>
        <v/>
      </c>
      <c r="BZ15" s="31" t="str">
        <f>IF(BW15="","",IF(OR(BY15="",BY15="NEMA"),BV15,INDEX(imePrezime_ime,MATCH(BY15,imePrezime_id,0))))</f>
        <v/>
      </c>
      <c r="CA15" s="66" t="str">
        <f>IF(BW15="","",IF(OR(BY15="",BY15="NEMA"),BW15,INDEX(imePrezime_prezime,MATCH(BY15,imePrezime_id,0))))</f>
        <v/>
      </c>
      <c r="CB15" s="47" t="s">
        <v>0</v>
      </c>
      <c r="CC15" s="82" t="str">
        <f t="shared" si="55"/>
        <v/>
      </c>
      <c r="CD15" s="47" t="s">
        <v>0</v>
      </c>
      <c r="CE15" s="19" t="str">
        <f t="shared" si="56"/>
        <v/>
      </c>
      <c r="CF15" s="47" t="s">
        <v>0</v>
      </c>
      <c r="CG15" s="130"/>
      <c r="CH15" s="47" t="s">
        <v>0</v>
      </c>
      <c r="CI15" s="52" t="str">
        <f t="shared" si="57"/>
        <v/>
      </c>
      <c r="CJ15" s="73" t="str">
        <f>IF(CG15="","",MAX(CJ$10:CJ14)+1)</f>
        <v/>
      </c>
      <c r="CK15" s="53" t="str">
        <f t="shared" si="58"/>
        <v/>
      </c>
      <c r="CL15" s="47" t="s">
        <v>0</v>
      </c>
      <c r="CM15" s="19" t="str">
        <f t="shared" si="59"/>
        <v/>
      </c>
      <c r="CN15" s="47" t="s">
        <v>0</v>
      </c>
      <c r="CO15" s="108"/>
      <c r="CP15" s="110"/>
      <c r="CQ15" s="47"/>
      <c r="CR15" s="58" t="str">
        <f>IF(AND(BX15="NEMA",BY15="NEMA",OR(CG15="",CK15="NEMA")),MAX(CR$10:CR14)+1,"")</f>
        <v/>
      </c>
      <c r="CS15" s="53" t="str">
        <f t="shared" si="60"/>
        <v/>
      </c>
      <c r="CT15" t="s">
        <v>0</v>
      </c>
      <c r="CU15" s="133" t="str">
        <f>IF(O15="","",LEFT(INDEX(kategorija_oznaka,MATCH(Q15,kategorija_id,0)),1))</f>
        <v/>
      </c>
      <c r="CV15" t="s">
        <v>0</v>
      </c>
      <c r="CW15" s="52" t="str">
        <f>IF(CR15="","",IF(M15&lt;&gt;"CRO","","INSERT INTO osoba (id,reg_broj,oib,spol_id,dat_rodjenja) VALUES ("&amp;CR15&amp;",(SELECT max(os.reg_broj)+1 FROM osoba AS os),Null,'"&amp;CU15&amp;"',Null); INSERT INTO osoba_log (id,reg_broj,oib,spol_id,dat_rodjenja,dnevnik_id) SELECT id,reg_broj,oib,spol_id,dat_rodjenja,"&amp;dnevnik_id&amp;" FROM osoba WHERE id = "&amp;CR15&amp;";"))</f>
        <v/>
      </c>
      <c r="CX15" s="66" t="str">
        <f t="shared" si="61"/>
        <v/>
      </c>
      <c r="CY15" t="s">
        <v>0</v>
      </c>
      <c r="CZ15" s="19" t="str">
        <f t="shared" si="62"/>
        <v/>
      </c>
      <c r="DA15" s="47" t="s">
        <v>0</v>
      </c>
      <c r="DB15" s="52" t="str">
        <f t="shared" si="63"/>
        <v/>
      </c>
      <c r="DC15" s="66" t="str">
        <f t="shared" si="64"/>
        <v/>
      </c>
      <c r="DD15" s="47" t="s">
        <v>0</v>
      </c>
      <c r="DE15" s="52" t="str">
        <f t="shared" si="65"/>
        <v/>
      </c>
      <c r="DF15" s="53" t="str">
        <f>IF(DE15="","",IFERROR(MATCH(DE15,registar,0),"NEMA"))</f>
        <v/>
      </c>
      <c r="DG15" s="47" t="s">
        <v>0</v>
      </c>
      <c r="DH15" s="52" t="str">
        <f t="shared" si="66"/>
        <v/>
      </c>
      <c r="DI15" s="53" t="str">
        <f>IF(DH15="","",IFERROR(MATCH(DH15,imePrezime_imePrezimeKlub,0),"NEMA"))</f>
        <v/>
      </c>
      <c r="DJ15" s="47" t="s">
        <v>0</v>
      </c>
      <c r="DK15" s="52" t="str">
        <f t="shared" si="67"/>
        <v/>
      </c>
      <c r="DL15" s="53" t="str">
        <f>IF(DK15="","",IFERROR(MATCH(DK15,imePrezime_imePrezime,0),"NEMA"))</f>
        <v/>
      </c>
      <c r="DM15" s="47" t="s">
        <v>0</v>
      </c>
      <c r="DN15" s="58" t="str">
        <f t="shared" si="68"/>
        <v/>
      </c>
      <c r="DO15" s="53" t="str" cm="1">
        <f t="array" ref="DO15">IF(DN15&lt;&gt;"",INDEX(imePrezime_id,DN15,0),IF(CR15&lt;&gt;"",CR15,""))</f>
        <v/>
      </c>
      <c r="DP15" s="47" t="s">
        <v>0</v>
      </c>
      <c r="DQ15" s="58" t="str">
        <f t="shared" si="69"/>
        <v/>
      </c>
      <c r="DR15" s="73" t="str">
        <f>IF(BW15="","",IF(AJ15="",IF(IFERROR(INDEX(imePrezime_klub,MATCH(DO15,imePrezime_id,0)),"NEMA")="","klu",""),IF(OR(AND(AK15&lt;&gt;"",AK15&lt;&gt;"NEMA"),BI15&lt;&gt;""),"klu(ali)",IF(AND(AN15&lt;&gt;"",AN15&lt;&gt;AM15),"(raz-klu)","klu"))))</f>
        <v/>
      </c>
      <c r="DS15" s="73" t="str">
        <f t="shared" si="70"/>
        <v/>
      </c>
      <c r="DT15" s="73" t="str">
        <f t="shared" si="71"/>
        <v/>
      </c>
      <c r="DU15" s="66" t="str">
        <f t="shared" si="72"/>
        <v/>
      </c>
      <c r="DV15" s="47" t="s">
        <v>0</v>
      </c>
      <c r="DW15" s="58" t="str">
        <f>IF(BW15="","",MAX(DW$10:DW14)+1)</f>
        <v/>
      </c>
      <c r="DX15" s="73" t="str">
        <f t="shared" si="73"/>
        <v/>
      </c>
      <c r="DY15" s="73" t="str">
        <f t="shared" si="74"/>
        <v/>
      </c>
      <c r="DZ15" s="73" t="str">
        <f t="shared" si="75"/>
        <v/>
      </c>
      <c r="EA15" s="73" t="str">
        <f t="shared" si="76"/>
        <v/>
      </c>
      <c r="EB15" s="73" t="str">
        <f t="shared" si="77"/>
        <v/>
      </c>
      <c r="EC15" s="73" t="str">
        <f t="shared" si="78"/>
        <v/>
      </c>
      <c r="ED15" s="73" t="str">
        <f t="shared" si="79"/>
        <v/>
      </c>
      <c r="EE15" s="73" t="str">
        <f t="shared" si="80"/>
        <v/>
      </c>
      <c r="EF15" s="73" t="str">
        <f t="shared" si="81"/>
        <v/>
      </c>
      <c r="EG15" s="53" t="str">
        <f>IF(INDEX(natjecanjeKategorije_katAliasId,MATCH(Q15,natjecanjeKategorije_katRegId,0))="","",INDEX(natjecanjeKategorije_katAliasId,MATCH(Q15,natjecanjeKategorije_katRegId,0)))</f>
        <v/>
      </c>
      <c r="EH15" s="47" t="s">
        <v>0</v>
      </c>
      <c r="EI15" s="19" t="str">
        <f t="shared" si="82"/>
        <v/>
      </c>
      <c r="EJ15" s="47" t="s">
        <v>0</v>
      </c>
      <c r="EK15" s="19" t="str">
        <f t="shared" si="83"/>
        <v/>
      </c>
      <c r="EL15" s="47" t="s">
        <v>0</v>
      </c>
      <c r="EM15" s="208" t="str">
        <f t="shared" si="84"/>
        <v/>
      </c>
      <c r="EN15" s="47" t="s">
        <v>0</v>
      </c>
      <c r="EO15" s="278" t="s">
        <v>226</v>
      </c>
      <c r="EP15" s="279"/>
      <c r="EQ15" s="279"/>
      <c r="ER15" s="279"/>
      <c r="ES15" s="279"/>
      <c r="ET15" s="279"/>
      <c r="EU15" s="279"/>
      <c r="EV15" s="279"/>
      <c r="EW15" s="279"/>
      <c r="EX15" s="279"/>
      <c r="EY15" s="279"/>
      <c r="EZ15" s="280"/>
    </row>
    <row r="16" spans="1:156" x14ac:dyDescent="0.25">
      <c r="A16" t="s">
        <v>0</v>
      </c>
      <c r="B16" s="52" t="str">
        <f>IF(csv!F8="","",csv!T8)</f>
        <v/>
      </c>
      <c r="C16" s="31" t="s">
        <v>0</v>
      </c>
      <c r="D16" s="31" t="str">
        <f>IF(csv!F8="","",csv!F8)</f>
        <v/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/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26"/>
        <v/>
      </c>
      <c r="P16" s="73" t="str">
        <f>IF(O16="","",IF(COUNTIF(O$10:O15,O16)=0,P15+1,P15))</f>
        <v/>
      </c>
      <c r="Q16" s="88" t="str">
        <f t="shared" si="27"/>
        <v/>
      </c>
      <c r="R16" s="89" t="str" cm="1">
        <f t="array" ref="R16">IF(S16="","",INDEX(natjecanjeStaze_naziv,MATCH(S16,natjecanjeStaze_stazaId,0)))</f>
        <v/>
      </c>
      <c r="S16" s="53" t="str">
        <f>IF(BW16="","",INDEX(natjecanjeStaze_stazaId,MATCH(O16,natjecanjeStaze_kategorija,0)))</f>
        <v/>
      </c>
      <c r="T16" s="47" t="s">
        <v>0</v>
      </c>
      <c r="U16" s="259" t="str">
        <f>IF(O16="","",INDEX(kategorija_oznaka,MATCH(Q16,kategorija_id,0)))</f>
        <v/>
      </c>
      <c r="V16" s="260" t="str">
        <f t="shared" si="28"/>
        <v/>
      </c>
      <c r="W16" s="47" t="s">
        <v>0</v>
      </c>
      <c r="X16" s="52" t="str">
        <f t="shared" si="29"/>
        <v/>
      </c>
      <c r="Y16" s="73" t="str">
        <f t="shared" si="30"/>
        <v/>
      </c>
      <c r="Z16" s="31" t="str">
        <f t="shared" si="31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32"/>
        <v/>
      </c>
      <c r="AF16" s="47" t="s">
        <v>0</v>
      </c>
      <c r="AG16" s="151" t="str">
        <f t="shared" si="33"/>
        <v/>
      </c>
      <c r="AH16" s="47" t="s">
        <v>0</v>
      </c>
      <c r="AI16" s="52" t="str">
        <f t="shared" si="34"/>
        <v/>
      </c>
      <c r="AJ16" s="31" t="str">
        <f t="shared" si="35"/>
        <v/>
      </c>
      <c r="AK16" s="73" t="str">
        <f t="shared" si="36"/>
        <v/>
      </c>
      <c r="AL16" s="73" t="str">
        <f t="shared" si="37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IFERROR(""&amp;INDEX(registarNatjecatelji,DL16,4),"")</f>
        <v/>
      </c>
      <c r="AO16" s="73" t="str">
        <f t="shared" si="38"/>
        <v/>
      </c>
      <c r="AP16" s="66" t="str">
        <f t="shared" si="39"/>
        <v/>
      </c>
      <c r="AQ16" s="47" t="s">
        <v>0</v>
      </c>
      <c r="AR16" s="52" t="str">
        <f>IF(V16&lt;&gt;"NEMA","",IF(IFERROR(MATCH(U16,U$10:U15,0),0)&lt;&gt;0,"",U16))</f>
        <v/>
      </c>
      <c r="AS16" s="73" t="str">
        <f>IF(AR16="","",IFERROR(INDEX(klubAlias_id,MATCH(AR16,klubAlias_alias,0)),"NEMA"))</f>
        <v/>
      </c>
      <c r="AT16" s="31" t="str">
        <f>IF(OR(AS16="",AS16&lt;&gt;"NEMA"),"",MAX(AT$10:AT15)+1)</f>
        <v/>
      </c>
      <c r="AU16" s="66" t="str">
        <f>IF(OR(AS16="",AS16&lt;&gt;"NEMA"),"",INDEX(klub_id,MATCH(AR16,klub_naziv,0)))</f>
        <v/>
      </c>
      <c r="AV16" s="47" t="s">
        <v>0</v>
      </c>
      <c r="AW16" s="19" t="str">
        <f t="shared" si="40"/>
        <v/>
      </c>
      <c r="AX16" s="47" t="s">
        <v>0</v>
      </c>
      <c r="AY16" s="82" t="str">
        <f>IF(AK16&lt;&gt;"NEMA","",IF(IFERROR(MATCH(AJ16,AJ$10:AJ15,0),0)&lt;&gt;0,"",AJ16))</f>
        <v/>
      </c>
      <c r="AZ16" s="47" t="s">
        <v>0</v>
      </c>
      <c r="BA16" s="130"/>
      <c r="BB16" s="47" t="s">
        <v>0</v>
      </c>
      <c r="BC16" s="58" t="str">
        <f t="shared" si="41"/>
        <v/>
      </c>
      <c r="BD16" s="31" t="str">
        <f t="shared" si="42"/>
        <v/>
      </c>
      <c r="BE16" s="31" t="str">
        <f>IF(BD16="","",MAX(BE$10:BE15)+1)</f>
        <v/>
      </c>
      <c r="BF16" s="31" t="str">
        <f t="shared" si="43"/>
        <v/>
      </c>
      <c r="BG16" s="31" t="str">
        <f t="shared" si="44"/>
        <v/>
      </c>
      <c r="BH16" s="31" t="str">
        <f>IF(BA16="","",MAX(BH$10:BH15)+1)</f>
        <v/>
      </c>
      <c r="BI16" s="31" t="str">
        <f t="shared" si="45"/>
        <v/>
      </c>
      <c r="BJ16" s="66" t="str">
        <f t="shared" si="46"/>
        <v/>
      </c>
      <c r="BK16" s="47" t="s">
        <v>0</v>
      </c>
      <c r="BL16" s="19" t="str">
        <f t="shared" si="47"/>
        <v/>
      </c>
      <c r="BM16" s="47" t="s">
        <v>0</v>
      </c>
      <c r="BN16" s="151" t="str">
        <f>IF(AP16="","",IF(BA16="",IF(IFERROR(MATCH(AP16,natjecanje_noviKluboviAliasi,0),0)&gt;0,INDEX(natjecanje_kluboviAliasi,MATCH(AP16,natjecanje_noviKluboviAliasi,0)),AP16),BA16))</f>
        <v/>
      </c>
      <c r="BO16" s="47" t="s">
        <v>0</v>
      </c>
      <c r="BP16" s="58" t="str">
        <f t="shared" si="48"/>
        <v/>
      </c>
      <c r="BQ16" s="73" t="str">
        <f t="shared" si="49"/>
        <v/>
      </c>
      <c r="BR16" s="267" t="str">
        <f t="shared" si="50"/>
        <v/>
      </c>
      <c r="BS16" s="268" t="str">
        <f t="shared" si="51"/>
        <v/>
      </c>
      <c r="BT16" s="191" t="str">
        <f t="shared" si="52"/>
        <v/>
      </c>
      <c r="BU16" s="47" t="s">
        <v>0</v>
      </c>
      <c r="BV16" s="52" t="str">
        <f t="shared" si="53"/>
        <v/>
      </c>
      <c r="BW16" s="31" t="str">
        <f t="shared" si="54"/>
        <v/>
      </c>
      <c r="BX16" s="73" t="str">
        <f>IF(BW16="","",IFERROR(INDEX(imePrezime_id,MATCH(BV16&amp;" – "&amp;BW16,imePrezime_imePrezime,0)),"NEMA"))</f>
        <v/>
      </c>
      <c r="BY16" s="73" t="str">
        <f>IF(BX16&lt;&gt;"NEMA","",IFERROR(INDEX(imePrezimeAlias_imePrezimeId,MATCH(BV16&amp;" "&amp;BW16,imePrezimeAlias_alias,0)),"NEMA"))</f>
        <v/>
      </c>
      <c r="BZ16" s="31" t="str">
        <f>IF(BW16="","",IF(OR(BY16="",BY16="NEMA"),BV16,INDEX(imePrezime_ime,MATCH(BY16,imePrezime_id,0))))</f>
        <v/>
      </c>
      <c r="CA16" s="66" t="str">
        <f>IF(BW16="","",IF(OR(BY16="",BY16="NEMA"),BW16,INDEX(imePrezime_prezime,MATCH(BY16,imePrezime_id,0))))</f>
        <v/>
      </c>
      <c r="CB16" s="47" t="s">
        <v>0</v>
      </c>
      <c r="CC16" s="82" t="str">
        <f t="shared" si="55"/>
        <v/>
      </c>
      <c r="CD16" s="47" t="s">
        <v>0</v>
      </c>
      <c r="CE16" s="19" t="str">
        <f t="shared" si="56"/>
        <v/>
      </c>
      <c r="CF16" s="47" t="s">
        <v>0</v>
      </c>
      <c r="CG16" s="130"/>
      <c r="CH16" s="47" t="s">
        <v>0</v>
      </c>
      <c r="CI16" s="52" t="str">
        <f t="shared" si="57"/>
        <v/>
      </c>
      <c r="CJ16" s="73" t="str">
        <f>IF(CG16="","",MAX(CJ$10:CJ15)+1)</f>
        <v/>
      </c>
      <c r="CK16" s="53" t="str">
        <f t="shared" si="58"/>
        <v/>
      </c>
      <c r="CL16" s="47" t="s">
        <v>0</v>
      </c>
      <c r="CM16" s="19" t="str">
        <f t="shared" si="59"/>
        <v/>
      </c>
      <c r="CN16" s="47" t="s">
        <v>0</v>
      </c>
      <c r="CO16" s="108"/>
      <c r="CP16" s="110"/>
      <c r="CQ16" s="47"/>
      <c r="CR16" s="58" t="str">
        <f>IF(AND(BX16="NEMA",BY16="NEMA",OR(CG16="",CK16="NEMA")),MAX(CR$10:CR15)+1,"")</f>
        <v/>
      </c>
      <c r="CS16" s="53" t="str">
        <f t="shared" si="60"/>
        <v/>
      </c>
      <c r="CT16" t="s">
        <v>0</v>
      </c>
      <c r="CU16" s="133" t="str">
        <f>IF(O16="","",LEFT(INDEX(kategorija_oznaka,MATCH(Q16,kategorija_id,0)),1))</f>
        <v/>
      </c>
      <c r="CV16" t="s">
        <v>0</v>
      </c>
      <c r="CW16" s="52" t="str">
        <f>IF(CR16="","",IF(M16&lt;&gt;"CRO","","INSERT INTO osoba (id,reg_broj,oib,spol_id,dat_rodjenja) VALUES ("&amp;CR16&amp;",(SELECT max(os.reg_broj)+1 FROM osoba AS os),Null,'"&amp;CU16&amp;"',Null); INSERT INTO osoba_log (id,reg_broj,oib,spol_id,dat_rodjenja,dnevnik_id) SELECT id,reg_broj,oib,spol_id,dat_rodjenja,"&amp;dnevnik_id&amp;" FROM osoba WHERE id = "&amp;CR16&amp;";"))</f>
        <v/>
      </c>
      <c r="CX16" s="66" t="str">
        <f t="shared" si="61"/>
        <v/>
      </c>
      <c r="CY16" t="s">
        <v>0</v>
      </c>
      <c r="CZ16" s="19" t="str">
        <f t="shared" si="62"/>
        <v/>
      </c>
      <c r="DA16" s="47" t="s">
        <v>0</v>
      </c>
      <c r="DB16" s="52" t="str">
        <f t="shared" si="63"/>
        <v/>
      </c>
      <c r="DC16" s="66" t="str">
        <f t="shared" si="64"/>
        <v/>
      </c>
      <c r="DD16" s="47" t="s">
        <v>0</v>
      </c>
      <c r="DE16" s="52" t="str">
        <f t="shared" si="65"/>
        <v/>
      </c>
      <c r="DF16" s="53" t="str">
        <f>IF(DE16="","",IFERROR(MATCH(DE16,registar,0),"NEMA"))</f>
        <v/>
      </c>
      <c r="DG16" s="47" t="s">
        <v>0</v>
      </c>
      <c r="DH16" s="52" t="str">
        <f t="shared" si="66"/>
        <v/>
      </c>
      <c r="DI16" s="53" t="str">
        <f>IF(DH16="","",IFERROR(MATCH(DH16,imePrezime_imePrezimeKlub,0),"NEMA"))</f>
        <v/>
      </c>
      <c r="DJ16" s="47" t="s">
        <v>0</v>
      </c>
      <c r="DK16" s="52" t="str">
        <f t="shared" si="67"/>
        <v/>
      </c>
      <c r="DL16" s="53" t="str">
        <f>IF(DK16="","",IFERROR(MATCH(DK16,imePrezime_imePrezime,0),"NEMA"))</f>
        <v/>
      </c>
      <c r="DM16" s="47" t="s">
        <v>0</v>
      </c>
      <c r="DN16" s="58" t="str">
        <f t="shared" si="68"/>
        <v/>
      </c>
      <c r="DO16" s="53" t="str" cm="1">
        <f t="array" ref="DO16">IF(DN16&lt;&gt;"",INDEX(imePrezime_id,DN16,0),IF(CR16&lt;&gt;"",CR16,""))</f>
        <v/>
      </c>
      <c r="DP16" s="47" t="s">
        <v>0</v>
      </c>
      <c r="DQ16" s="58" t="str">
        <f t="shared" si="69"/>
        <v/>
      </c>
      <c r="DR16" s="73" t="str">
        <f>IF(BW16="","",IF(AJ16="",IF(IFERROR(INDEX(imePrezime_klub,MATCH(DO16,imePrezime_id,0)),"NEMA")="","klu",""),IF(OR(AND(AK16&lt;&gt;"",AK16&lt;&gt;"NEMA"),BI16&lt;&gt;""),"klu(ali)",IF(AND(AN16&lt;&gt;"",AN16&lt;&gt;AM16),"(raz-klu)","klu"))))</f>
        <v/>
      </c>
      <c r="DS16" s="73" t="str">
        <f t="shared" si="70"/>
        <v/>
      </c>
      <c r="DT16" s="73" t="str">
        <f t="shared" si="71"/>
        <v/>
      </c>
      <c r="DU16" s="66" t="str">
        <f t="shared" si="72"/>
        <v/>
      </c>
      <c r="DV16" s="47" t="s">
        <v>0</v>
      </c>
      <c r="DW16" s="58" t="str">
        <f>IF(BW16="","",MAX(DW$10:DW15)+1)</f>
        <v/>
      </c>
      <c r="DX16" s="73" t="str">
        <f t="shared" si="73"/>
        <v/>
      </c>
      <c r="DY16" s="73" t="str">
        <f t="shared" si="74"/>
        <v/>
      </c>
      <c r="DZ16" s="73" t="str">
        <f t="shared" si="75"/>
        <v/>
      </c>
      <c r="EA16" s="73" t="str">
        <f t="shared" si="76"/>
        <v/>
      </c>
      <c r="EB16" s="73" t="str">
        <f t="shared" si="77"/>
        <v/>
      </c>
      <c r="EC16" s="73" t="str">
        <f t="shared" si="78"/>
        <v/>
      </c>
      <c r="ED16" s="73" t="str">
        <f t="shared" si="79"/>
        <v/>
      </c>
      <c r="EE16" s="73" t="str">
        <f t="shared" si="80"/>
        <v/>
      </c>
      <c r="EF16" s="73" t="str">
        <f t="shared" si="81"/>
        <v/>
      </c>
      <c r="EG16" s="53" t="str">
        <f>IF(INDEX(natjecanjeKategorije_katAliasId,MATCH(Q16,natjecanjeKategorije_katRegId,0))="","",INDEX(natjecanjeKategorije_katAliasId,MATCH(Q16,natjecanjeKategorije_katRegId,0)))</f>
        <v/>
      </c>
      <c r="EH16" s="47" t="s">
        <v>0</v>
      </c>
      <c r="EI16" s="19" t="str">
        <f t="shared" si="82"/>
        <v/>
      </c>
      <c r="EJ16" s="47" t="s">
        <v>0</v>
      </c>
      <c r="EK16" s="19" t="str">
        <f t="shared" si="83"/>
        <v/>
      </c>
      <c r="EL16" s="47" t="s">
        <v>0</v>
      </c>
      <c r="EM16" s="208" t="str">
        <f t="shared" si="84"/>
        <v/>
      </c>
      <c r="EN16" s="47" t="s">
        <v>0</v>
      </c>
    </row>
    <row r="17" spans="1:156" ht="15.75" thickBot="1" x14ac:dyDescent="0.3">
      <c r="A17" t="s">
        <v>0</v>
      </c>
      <c r="B17" s="52" t="str">
        <f>IF(csv!F9="","",csv!T9)</f>
        <v/>
      </c>
      <c r="C17" s="31" t="s">
        <v>0</v>
      </c>
      <c r="D17" s="31" t="str">
        <f>IF(csv!F9="","",csv!F9)</f>
        <v/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/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26"/>
        <v/>
      </c>
      <c r="P17" s="73" t="str">
        <f>IF(O17="","",IF(COUNTIF(O$10:O16,O17)=0,P16+1,P16))</f>
        <v/>
      </c>
      <c r="Q17" s="88" t="str">
        <f t="shared" si="27"/>
        <v/>
      </c>
      <c r="R17" s="89" t="str" cm="1">
        <f t="array" ref="R17">IF(S17="","",INDEX(natjecanjeStaze_naziv,MATCH(S17,natjecanjeStaze_stazaId,0)))</f>
        <v/>
      </c>
      <c r="S17" s="53" t="str">
        <f>IF(BW17="","",INDEX(natjecanjeStaze_stazaId,MATCH(O17,natjecanjeStaze_kategorija,0)))</f>
        <v/>
      </c>
      <c r="T17" s="47" t="s">
        <v>0</v>
      </c>
      <c r="U17" s="259" t="str">
        <f>IF(O17="","",INDEX(kategorija_oznaka,MATCH(Q17,kategorija_id,0)))</f>
        <v/>
      </c>
      <c r="V17" s="260" t="str">
        <f t="shared" si="28"/>
        <v/>
      </c>
      <c r="W17" s="47" t="s">
        <v>0</v>
      </c>
      <c r="X17" s="52" t="str">
        <f t="shared" si="29"/>
        <v/>
      </c>
      <c r="Y17" s="73" t="str">
        <f t="shared" si="30"/>
        <v/>
      </c>
      <c r="Z17" s="31" t="str">
        <f t="shared" si="31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32"/>
        <v/>
      </c>
      <c r="AF17" s="47" t="s">
        <v>0</v>
      </c>
      <c r="AG17" s="151" t="str">
        <f t="shared" si="33"/>
        <v/>
      </c>
      <c r="AH17" s="47" t="s">
        <v>0</v>
      </c>
      <c r="AI17" s="52" t="str">
        <f t="shared" si="34"/>
        <v/>
      </c>
      <c r="AJ17" s="31" t="str">
        <f t="shared" si="35"/>
        <v/>
      </c>
      <c r="AK17" s="73" t="str">
        <f t="shared" si="36"/>
        <v/>
      </c>
      <c r="AL17" s="73" t="str">
        <f t="shared" si="37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IFERROR(""&amp;INDEX(registarNatjecatelji,DL17,4),"")</f>
        <v/>
      </c>
      <c r="AO17" s="73" t="str">
        <f t="shared" si="38"/>
        <v/>
      </c>
      <c r="AP17" s="66" t="str">
        <f t="shared" si="39"/>
        <v/>
      </c>
      <c r="AQ17" s="47" t="s">
        <v>0</v>
      </c>
      <c r="AR17" s="52" t="str">
        <f>IF(V17&lt;&gt;"NEMA","",IF(IFERROR(MATCH(U17,U$10:U16,0),0)&lt;&gt;0,"",U17))</f>
        <v/>
      </c>
      <c r="AS17" s="73" t="str">
        <f>IF(AR17="","",IFERROR(INDEX(klubAlias_id,MATCH(AR17,klubAlias_alias,0)),"NEMA"))</f>
        <v/>
      </c>
      <c r="AT17" s="31" t="str">
        <f>IF(OR(AS17="",AS17&lt;&gt;"NEMA"),"",MAX(AT$10:AT16)+1)</f>
        <v/>
      </c>
      <c r="AU17" s="66" t="str">
        <f>IF(OR(AS17="",AS17&lt;&gt;"NEMA"),"",INDEX(klub_id,MATCH(AR17,klub_naziv,0)))</f>
        <v/>
      </c>
      <c r="AV17" s="47" t="s">
        <v>0</v>
      </c>
      <c r="AW17" s="19" t="str">
        <f t="shared" si="40"/>
        <v/>
      </c>
      <c r="AX17" s="47" t="s">
        <v>0</v>
      </c>
      <c r="AY17" s="82" t="str">
        <f>IF(AK17&lt;&gt;"NEMA","",IF(IFERROR(MATCH(AJ17,AJ$10:AJ16,0),0)&lt;&gt;0,"",AJ17))</f>
        <v/>
      </c>
      <c r="AZ17" s="47" t="s">
        <v>0</v>
      </c>
      <c r="BA17" s="130"/>
      <c r="BB17" s="47" t="s">
        <v>0</v>
      </c>
      <c r="BC17" s="58" t="str">
        <f t="shared" si="41"/>
        <v/>
      </c>
      <c r="BD17" s="31" t="str">
        <f t="shared" si="42"/>
        <v/>
      </c>
      <c r="BE17" s="31" t="str">
        <f>IF(BD17="","",MAX(BE$10:BE16)+1)</f>
        <v/>
      </c>
      <c r="BF17" s="31" t="str">
        <f t="shared" si="43"/>
        <v/>
      </c>
      <c r="BG17" s="31" t="str">
        <f t="shared" si="44"/>
        <v/>
      </c>
      <c r="BH17" s="31" t="str">
        <f>IF(BA17="","",MAX(BH$10:BH16)+1)</f>
        <v/>
      </c>
      <c r="BI17" s="31" t="str">
        <f t="shared" si="45"/>
        <v/>
      </c>
      <c r="BJ17" s="66" t="str">
        <f t="shared" si="46"/>
        <v/>
      </c>
      <c r="BK17" s="47" t="s">
        <v>0</v>
      </c>
      <c r="BL17" s="19" t="str">
        <f t="shared" si="47"/>
        <v/>
      </c>
      <c r="BM17" s="47" t="s">
        <v>0</v>
      </c>
      <c r="BN17" s="151" t="str">
        <f>IF(AP17="","",IF(BA17="",IF(IFERROR(MATCH(AP17,natjecanje_noviKluboviAliasi,0),0)&gt;0,INDEX(natjecanje_kluboviAliasi,MATCH(AP17,natjecanje_noviKluboviAliasi,0)),AP17),BA17))</f>
        <v/>
      </c>
      <c r="BO17" s="47" t="s">
        <v>0</v>
      </c>
      <c r="BP17" s="58" t="str">
        <f t="shared" si="48"/>
        <v/>
      </c>
      <c r="BQ17" s="73" t="str">
        <f t="shared" si="49"/>
        <v/>
      </c>
      <c r="BR17" s="267" t="str">
        <f t="shared" si="50"/>
        <v/>
      </c>
      <c r="BS17" s="268" t="str">
        <f t="shared" si="51"/>
        <v/>
      </c>
      <c r="BT17" s="191" t="str">
        <f t="shared" si="52"/>
        <v/>
      </c>
      <c r="BU17" s="47" t="s">
        <v>0</v>
      </c>
      <c r="BV17" s="52" t="str">
        <f t="shared" si="53"/>
        <v/>
      </c>
      <c r="BW17" s="31" t="str">
        <f t="shared" si="54"/>
        <v/>
      </c>
      <c r="BX17" s="73" t="str">
        <f>IF(BW17="","",IFERROR(INDEX(imePrezime_id,MATCH(BV17&amp;" – "&amp;BW17,imePrezime_imePrezime,0)),"NEMA"))</f>
        <v/>
      </c>
      <c r="BY17" s="73" t="str">
        <f>IF(BX17&lt;&gt;"NEMA","",IFERROR(INDEX(imePrezimeAlias_imePrezimeId,MATCH(BV17&amp;" "&amp;BW17,imePrezimeAlias_alias,0)),"NEMA"))</f>
        <v/>
      </c>
      <c r="BZ17" s="31" t="str">
        <f>IF(BW17="","",IF(OR(BY17="",BY17="NEMA"),BV17,INDEX(imePrezime_ime,MATCH(BY17,imePrezime_id,0))))</f>
        <v/>
      </c>
      <c r="CA17" s="66" t="str">
        <f>IF(BW17="","",IF(OR(BY17="",BY17="NEMA"),BW17,INDEX(imePrezime_prezime,MATCH(BY17,imePrezime_id,0))))</f>
        <v/>
      </c>
      <c r="CB17" s="47" t="s">
        <v>0</v>
      </c>
      <c r="CC17" s="82" t="str">
        <f t="shared" si="55"/>
        <v/>
      </c>
      <c r="CD17" s="47" t="s">
        <v>0</v>
      </c>
      <c r="CE17" s="19" t="str">
        <f t="shared" si="56"/>
        <v/>
      </c>
      <c r="CF17" s="47" t="s">
        <v>0</v>
      </c>
      <c r="CG17" s="130"/>
      <c r="CH17" s="47" t="s">
        <v>0</v>
      </c>
      <c r="CI17" s="52" t="str">
        <f t="shared" si="57"/>
        <v/>
      </c>
      <c r="CJ17" s="73" t="str">
        <f>IF(CG17="","",MAX(CJ$10:CJ16)+1)</f>
        <v/>
      </c>
      <c r="CK17" s="53" t="str">
        <f t="shared" si="58"/>
        <v/>
      </c>
      <c r="CL17" s="47" t="s">
        <v>0</v>
      </c>
      <c r="CM17" s="19" t="str">
        <f t="shared" si="59"/>
        <v/>
      </c>
      <c r="CN17" s="47" t="s">
        <v>0</v>
      </c>
      <c r="CO17" s="108"/>
      <c r="CP17" s="110"/>
      <c r="CQ17" s="47"/>
      <c r="CR17" s="58" t="str">
        <f>IF(AND(BX17="NEMA",BY17="NEMA",OR(CG17="",CK17="NEMA")),MAX(CR$10:CR16)+1,"")</f>
        <v/>
      </c>
      <c r="CS17" s="53" t="str">
        <f t="shared" si="60"/>
        <v/>
      </c>
      <c r="CT17" t="s">
        <v>0</v>
      </c>
      <c r="CU17" s="133" t="str">
        <f>IF(O17="","",LEFT(INDEX(kategorija_oznaka,MATCH(Q17,kategorija_id,0)),1))</f>
        <v/>
      </c>
      <c r="CV17" t="s">
        <v>0</v>
      </c>
      <c r="CW17" s="52" t="str">
        <f>IF(CR17="","",IF(M17&lt;&gt;"CRO","","INSERT INTO osoba (id,reg_broj,oib,spol_id,dat_rodjenja) VALUES ("&amp;CR17&amp;",(SELECT max(os.reg_broj)+1 FROM osoba AS os),Null,'"&amp;CU17&amp;"',Null); INSERT INTO osoba_log (id,reg_broj,oib,spol_id,dat_rodjenja,dnevnik_id) SELECT id,reg_broj,oib,spol_id,dat_rodjenja,"&amp;dnevnik_id&amp;" FROM osoba WHERE id = "&amp;CR17&amp;";"))</f>
        <v/>
      </c>
      <c r="CX17" s="66" t="str">
        <f t="shared" si="61"/>
        <v/>
      </c>
      <c r="CY17" t="s">
        <v>0</v>
      </c>
      <c r="CZ17" s="19" t="str">
        <f t="shared" si="62"/>
        <v/>
      </c>
      <c r="DA17" s="47" t="s">
        <v>0</v>
      </c>
      <c r="DB17" s="52" t="str">
        <f t="shared" si="63"/>
        <v/>
      </c>
      <c r="DC17" s="66" t="str">
        <f t="shared" si="64"/>
        <v/>
      </c>
      <c r="DD17" s="47" t="s">
        <v>0</v>
      </c>
      <c r="DE17" s="52" t="str">
        <f t="shared" si="65"/>
        <v/>
      </c>
      <c r="DF17" s="53" t="str">
        <f>IF(DE17="","",IFERROR(MATCH(DE17,registar,0),"NEMA"))</f>
        <v/>
      </c>
      <c r="DG17" s="47" t="s">
        <v>0</v>
      </c>
      <c r="DH17" s="52" t="str">
        <f t="shared" si="66"/>
        <v/>
      </c>
      <c r="DI17" s="53" t="str">
        <f>IF(DH17="","",IFERROR(MATCH(DH17,imePrezime_imePrezimeKlub,0),"NEMA"))</f>
        <v/>
      </c>
      <c r="DJ17" s="47" t="s">
        <v>0</v>
      </c>
      <c r="DK17" s="52" t="str">
        <f t="shared" si="67"/>
        <v/>
      </c>
      <c r="DL17" s="53" t="str">
        <f>IF(DK17="","",IFERROR(MATCH(DK17,imePrezime_imePrezime,0),"NEMA"))</f>
        <v/>
      </c>
      <c r="DM17" s="47" t="s">
        <v>0</v>
      </c>
      <c r="DN17" s="58" t="str">
        <f t="shared" si="68"/>
        <v/>
      </c>
      <c r="DO17" s="53" t="str" cm="1">
        <f t="array" ref="DO17">IF(DN17&lt;&gt;"",INDEX(imePrezime_id,DN17,0),IF(CR17&lt;&gt;"",CR17,""))</f>
        <v/>
      </c>
      <c r="DP17" s="47" t="s">
        <v>0</v>
      </c>
      <c r="DQ17" s="58" t="str">
        <f t="shared" si="69"/>
        <v/>
      </c>
      <c r="DR17" s="73" t="str">
        <f>IF(BW17="","",IF(AJ17="",IF(IFERROR(INDEX(imePrezime_klub,MATCH(DO17,imePrezime_id,0)),"NEMA")="","klu",""),IF(OR(AND(AK17&lt;&gt;"",AK17&lt;&gt;"NEMA"),BI17&lt;&gt;""),"klu(ali)",IF(AND(AN17&lt;&gt;"",AN17&lt;&gt;AM17),"(raz-klu)","klu"))))</f>
        <v/>
      </c>
      <c r="DS17" s="73" t="str">
        <f t="shared" si="70"/>
        <v/>
      </c>
      <c r="DT17" s="73" t="str">
        <f t="shared" si="71"/>
        <v/>
      </c>
      <c r="DU17" s="66" t="str">
        <f t="shared" si="72"/>
        <v/>
      </c>
      <c r="DV17" s="47" t="s">
        <v>0</v>
      </c>
      <c r="DW17" s="58" t="str">
        <f>IF(BW17="","",MAX(DW$10:DW16)+1)</f>
        <v/>
      </c>
      <c r="DX17" s="73" t="str">
        <f t="shared" si="73"/>
        <v/>
      </c>
      <c r="DY17" s="73" t="str">
        <f t="shared" si="74"/>
        <v/>
      </c>
      <c r="DZ17" s="73" t="str">
        <f t="shared" si="75"/>
        <v/>
      </c>
      <c r="EA17" s="73" t="str">
        <f t="shared" si="76"/>
        <v/>
      </c>
      <c r="EB17" s="73" t="str">
        <f t="shared" si="77"/>
        <v/>
      </c>
      <c r="EC17" s="73" t="str">
        <f t="shared" si="78"/>
        <v/>
      </c>
      <c r="ED17" s="73" t="str">
        <f t="shared" si="79"/>
        <v/>
      </c>
      <c r="EE17" s="73" t="str">
        <f t="shared" si="80"/>
        <v/>
      </c>
      <c r="EF17" s="73" t="str">
        <f t="shared" si="81"/>
        <v/>
      </c>
      <c r="EG17" s="53" t="str">
        <f>IF(INDEX(natjecanjeKategorije_katAliasId,MATCH(Q17,natjecanjeKategorije_katRegId,0))="","",INDEX(natjecanjeKategorije_katAliasId,MATCH(Q17,natjecanjeKategorije_katRegId,0)))</f>
        <v/>
      </c>
      <c r="EH17" s="47" t="s">
        <v>0</v>
      </c>
      <c r="EI17" s="19" t="str">
        <f t="shared" si="82"/>
        <v/>
      </c>
      <c r="EJ17" s="47" t="s">
        <v>0</v>
      </c>
      <c r="EK17" s="19" t="str">
        <f t="shared" si="83"/>
        <v/>
      </c>
      <c r="EL17" s="47" t="s">
        <v>0</v>
      </c>
      <c r="EM17" s="208" t="str">
        <f t="shared" si="84"/>
        <v/>
      </c>
      <c r="EN17" s="47" t="s">
        <v>0</v>
      </c>
    </row>
    <row r="18" spans="1:156" ht="15.75" thickBot="1" x14ac:dyDescent="0.3">
      <c r="A18" t="s">
        <v>0</v>
      </c>
      <c r="B18" s="52" t="str">
        <f>IF(csv!F10="","",csv!T10)</f>
        <v/>
      </c>
      <c r="C18" s="31" t="s">
        <v>0</v>
      </c>
      <c r="D18" s="31" t="str">
        <f>IF(csv!F10="","",csv!F10)</f>
        <v/>
      </c>
      <c r="E18" s="31" t="str">
        <f>IF(csv!E10="","",csv!E10)</f>
        <v/>
      </c>
      <c r="F18" s="31" t="s">
        <v>0</v>
      </c>
      <c r="G18" s="73" t="str">
        <f>IF(csv!M10="","",csv!M10)</f>
        <v/>
      </c>
      <c r="H18" s="73" t="str">
        <f>IF(csv!N10="","",csv!N10)</f>
        <v/>
      </c>
      <c r="I18" s="31" t="s">
        <v>0</v>
      </c>
      <c r="J18" s="31" t="str">
        <f>IF(csv!P10="","",csv!P10)</f>
        <v/>
      </c>
      <c r="K18" s="31" t="str">
        <f>IF(csv!Q10="","",csv!Q10)</f>
        <v/>
      </c>
      <c r="L18" s="31" t="s">
        <v>0</v>
      </c>
      <c r="M18" s="66" t="str">
        <f>IF(csv!R10="","",csv!R10)</f>
        <v/>
      </c>
      <c r="N18" s="47" t="s">
        <v>0</v>
      </c>
      <c r="O18" s="52" t="str">
        <f t="shared" si="26"/>
        <v/>
      </c>
      <c r="P18" s="73" t="str">
        <f>IF(O18="","",IF(COUNTIF(O$10:O17,O18)=0,P17+1,P17))</f>
        <v/>
      </c>
      <c r="Q18" s="88" t="str">
        <f t="shared" si="27"/>
        <v/>
      </c>
      <c r="R18" s="89" t="str" cm="1">
        <f t="array" ref="R18">IF(S18="","",INDEX(natjecanjeStaze_naziv,MATCH(S18,natjecanjeStaze_stazaId,0)))</f>
        <v/>
      </c>
      <c r="S18" s="53" t="str">
        <f>IF(BW18="","",INDEX(natjecanjeStaze_stazaId,MATCH(O18,natjecanjeStaze_kategorija,0)))</f>
        <v/>
      </c>
      <c r="T18" s="47" t="s">
        <v>0</v>
      </c>
      <c r="U18" s="259" t="str">
        <f>IF(O18="","",INDEX(kategorija_oznaka,MATCH(Q18,kategorija_id,0)))</f>
        <v/>
      </c>
      <c r="V18" s="260" t="str">
        <f t="shared" si="28"/>
        <v/>
      </c>
      <c r="W18" s="47" t="s">
        <v>0</v>
      </c>
      <c r="X18" s="52" t="str">
        <f t="shared" si="29"/>
        <v/>
      </c>
      <c r="Y18" s="73" t="str">
        <f t="shared" si="30"/>
        <v/>
      </c>
      <c r="Z18" s="31" t="str">
        <f t="shared" si="31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32"/>
        <v/>
      </c>
      <c r="AF18" s="47" t="s">
        <v>0</v>
      </c>
      <c r="AG18" s="151" t="str">
        <f t="shared" si="33"/>
        <v/>
      </c>
      <c r="AH18" s="47" t="s">
        <v>0</v>
      </c>
      <c r="AI18" s="52" t="str">
        <f t="shared" si="34"/>
        <v/>
      </c>
      <c r="AJ18" s="31" t="str">
        <f t="shared" si="35"/>
        <v/>
      </c>
      <c r="AK18" s="73" t="str">
        <f t="shared" si="36"/>
        <v/>
      </c>
      <c r="AL18" s="73" t="str">
        <f t="shared" si="37"/>
        <v/>
      </c>
      <c r="AM18" s="31" t="str" cm="1">
        <f t="array" ref="AM18">IF(AK18="",""&amp;AJ18,IF(AK18="NEMA",AJ18,INDEX(klub_naziv,MATCH(INDEX(klubAlias_klubId,AK18),klub_id,0))))</f>
        <v/>
      </c>
      <c r="AN18" s="31" t="str" cm="1">
        <f t="array" ref="AN18">IFERROR(""&amp;INDEX(registarNatjecatelji,DL18,4),"")</f>
        <v/>
      </c>
      <c r="AO18" s="73" t="str">
        <f t="shared" si="38"/>
        <v/>
      </c>
      <c r="AP18" s="66" t="str">
        <f t="shared" si="39"/>
        <v/>
      </c>
      <c r="AQ18" s="47" t="s">
        <v>0</v>
      </c>
      <c r="AR18" s="52" t="str">
        <f>IF(V18&lt;&gt;"NEMA","",IF(IFERROR(MATCH(U18,U$10:U17,0),0)&lt;&gt;0,"",U18))</f>
        <v/>
      </c>
      <c r="AS18" s="73" t="str">
        <f>IF(AR18="","",IFERROR(INDEX(klubAlias_id,MATCH(AR18,klubAlias_alias,0)),"NEMA"))</f>
        <v/>
      </c>
      <c r="AT18" s="31" t="str">
        <f>IF(OR(AS18="",AS18&lt;&gt;"NEMA"),"",MAX(AT$10:AT17)+1)</f>
        <v/>
      </c>
      <c r="AU18" s="66" t="str">
        <f>IF(OR(AS18="",AS18&lt;&gt;"NEMA"),"",INDEX(klub_id,MATCH(AR18,klub_naziv,0)))</f>
        <v/>
      </c>
      <c r="AV18" s="47" t="s">
        <v>0</v>
      </c>
      <c r="AW18" s="19" t="str">
        <f t="shared" si="40"/>
        <v/>
      </c>
      <c r="AX18" s="47" t="s">
        <v>0</v>
      </c>
      <c r="AY18" s="82" t="str">
        <f>IF(AK18&lt;&gt;"NEMA","",IF(IFERROR(MATCH(AJ18,AJ$10:AJ17,0),0)&lt;&gt;0,"",AJ18))</f>
        <v/>
      </c>
      <c r="AZ18" s="47" t="s">
        <v>0</v>
      </c>
      <c r="BA18" s="130"/>
      <c r="BB18" s="47" t="s">
        <v>0</v>
      </c>
      <c r="BC18" s="58" t="str">
        <f t="shared" si="41"/>
        <v/>
      </c>
      <c r="BD18" s="31" t="str">
        <f t="shared" si="42"/>
        <v/>
      </c>
      <c r="BE18" s="31" t="str">
        <f>IF(BD18="","",MAX(BE$10:BE17)+1)</f>
        <v/>
      </c>
      <c r="BF18" s="31" t="str">
        <f t="shared" si="43"/>
        <v/>
      </c>
      <c r="BG18" s="31" t="str">
        <f t="shared" si="44"/>
        <v/>
      </c>
      <c r="BH18" s="31" t="str">
        <f>IF(BA18="","",MAX(BH$10:BH17)+1)</f>
        <v/>
      </c>
      <c r="BI18" s="31" t="str">
        <f t="shared" si="45"/>
        <v/>
      </c>
      <c r="BJ18" s="66" t="str">
        <f t="shared" si="46"/>
        <v/>
      </c>
      <c r="BK18" s="47" t="s">
        <v>0</v>
      </c>
      <c r="BL18" s="19" t="str">
        <f t="shared" si="47"/>
        <v/>
      </c>
      <c r="BM18" s="47" t="s">
        <v>0</v>
      </c>
      <c r="BN18" s="151" t="str">
        <f>IF(AP18="","",IF(BA18="",IF(IFERROR(MATCH(AP18,natjecanje_noviKluboviAliasi,0),0)&gt;0,INDEX(natjecanje_kluboviAliasi,MATCH(AP18,natjecanje_noviKluboviAliasi,0)),AP18),BA18))</f>
        <v/>
      </c>
      <c r="BO18" s="47" t="s">
        <v>0</v>
      </c>
      <c r="BP18" s="58" t="str">
        <f t="shared" si="48"/>
        <v/>
      </c>
      <c r="BQ18" s="73" t="str">
        <f t="shared" si="49"/>
        <v/>
      </c>
      <c r="BR18" s="267" t="str">
        <f t="shared" si="50"/>
        <v/>
      </c>
      <c r="BS18" s="268" t="str">
        <f t="shared" si="51"/>
        <v/>
      </c>
      <c r="BT18" s="191" t="str">
        <f t="shared" si="52"/>
        <v/>
      </c>
      <c r="BU18" s="47" t="s">
        <v>0</v>
      </c>
      <c r="BV18" s="52" t="str">
        <f t="shared" si="53"/>
        <v/>
      </c>
      <c r="BW18" s="31" t="str">
        <f t="shared" si="54"/>
        <v/>
      </c>
      <c r="BX18" s="73" t="str">
        <f>IF(BW18="","",IFERROR(INDEX(imePrezime_id,MATCH(BV18&amp;" – "&amp;BW18,imePrezime_imePrezime,0)),"NEMA"))</f>
        <v/>
      </c>
      <c r="BY18" s="73" t="str">
        <f>IF(BX18&lt;&gt;"NEMA","",IFERROR(INDEX(imePrezimeAlias_imePrezimeId,MATCH(BV18&amp;" "&amp;BW18,imePrezimeAlias_alias,0)),"NEMA"))</f>
        <v/>
      </c>
      <c r="BZ18" s="31" t="str">
        <f>IF(BW18="","",IF(OR(BY18="",BY18="NEMA"),BV18,INDEX(imePrezime_ime,MATCH(BY18,imePrezime_id,0))))</f>
        <v/>
      </c>
      <c r="CA18" s="66" t="str">
        <f>IF(BW18="","",IF(OR(BY18="",BY18="NEMA"),BW18,INDEX(imePrezime_prezime,MATCH(BY18,imePrezime_id,0))))</f>
        <v/>
      </c>
      <c r="CB18" s="47" t="s">
        <v>0</v>
      </c>
      <c r="CC18" s="82" t="str">
        <f t="shared" si="55"/>
        <v/>
      </c>
      <c r="CD18" s="47" t="s">
        <v>0</v>
      </c>
      <c r="CE18" s="19" t="str">
        <f t="shared" si="56"/>
        <v/>
      </c>
      <c r="CF18" s="47" t="s">
        <v>0</v>
      </c>
      <c r="CG18" s="130"/>
      <c r="CH18" s="47" t="s">
        <v>0</v>
      </c>
      <c r="CI18" s="52" t="str">
        <f t="shared" si="57"/>
        <v/>
      </c>
      <c r="CJ18" s="73" t="str">
        <f>IF(CG18="","",MAX(CJ$10:CJ17)+1)</f>
        <v/>
      </c>
      <c r="CK18" s="53" t="str">
        <f t="shared" si="58"/>
        <v/>
      </c>
      <c r="CL18" s="47" t="s">
        <v>0</v>
      </c>
      <c r="CM18" s="19" t="str">
        <f t="shared" si="59"/>
        <v/>
      </c>
      <c r="CN18" s="47" t="s">
        <v>0</v>
      </c>
      <c r="CO18" s="108"/>
      <c r="CP18" s="110"/>
      <c r="CQ18" s="47"/>
      <c r="CR18" s="58" t="str">
        <f>IF(AND(BX18="NEMA",BY18="NEMA",OR(CG18="",CK18="NEMA")),MAX(CR$10:CR17)+1,"")</f>
        <v/>
      </c>
      <c r="CS18" s="53" t="str">
        <f t="shared" si="60"/>
        <v/>
      </c>
      <c r="CT18" t="s">
        <v>0</v>
      </c>
      <c r="CU18" s="133" t="str">
        <f>IF(O18="","",LEFT(INDEX(kategorija_oznaka,MATCH(Q18,kategorija_id,0)),1))</f>
        <v/>
      </c>
      <c r="CV18" t="s">
        <v>0</v>
      </c>
      <c r="CW18" s="52" t="str">
        <f>IF(CR18="","",IF(M18&lt;&gt;"CRO","","INSERT INTO osoba (id,reg_broj,oib,spol_id,dat_rodjenja) VALUES ("&amp;CR18&amp;",(SELECT max(os.reg_broj)+1 FROM osoba AS os),Null,'"&amp;CU18&amp;"',Null); INSERT INTO osoba_log (id,reg_broj,oib,spol_id,dat_rodjenja,dnevnik_id) SELECT id,reg_broj,oib,spol_id,dat_rodjenja,"&amp;dnevnik_id&amp;" FROM osoba WHERE id = "&amp;CR18&amp;";"))</f>
        <v/>
      </c>
      <c r="CX18" s="66" t="str">
        <f t="shared" si="61"/>
        <v/>
      </c>
      <c r="CY18" t="s">
        <v>0</v>
      </c>
      <c r="CZ18" s="19" t="str">
        <f t="shared" si="62"/>
        <v/>
      </c>
      <c r="DA18" s="47" t="s">
        <v>0</v>
      </c>
      <c r="DB18" s="52" t="str">
        <f t="shared" si="63"/>
        <v/>
      </c>
      <c r="DC18" s="66" t="str">
        <f t="shared" si="64"/>
        <v/>
      </c>
      <c r="DD18" s="47" t="s">
        <v>0</v>
      </c>
      <c r="DE18" s="52" t="str">
        <f t="shared" si="65"/>
        <v/>
      </c>
      <c r="DF18" s="53" t="str">
        <f>IF(DE18="","",IFERROR(MATCH(DE18,registar,0),"NEMA"))</f>
        <v/>
      </c>
      <c r="DG18" s="47" t="s">
        <v>0</v>
      </c>
      <c r="DH18" s="52" t="str">
        <f t="shared" si="66"/>
        <v/>
      </c>
      <c r="DI18" s="53" t="str">
        <f>IF(DH18="","",IFERROR(MATCH(DH18,imePrezime_imePrezimeKlub,0),"NEMA"))</f>
        <v/>
      </c>
      <c r="DJ18" s="47" t="s">
        <v>0</v>
      </c>
      <c r="DK18" s="52" t="str">
        <f t="shared" si="67"/>
        <v/>
      </c>
      <c r="DL18" s="53" t="str">
        <f>IF(DK18="","",IFERROR(MATCH(DK18,imePrezime_imePrezime,0),"NEMA"))</f>
        <v/>
      </c>
      <c r="DM18" s="47" t="s">
        <v>0</v>
      </c>
      <c r="DN18" s="58" t="str">
        <f t="shared" si="68"/>
        <v/>
      </c>
      <c r="DO18" s="53" t="str" cm="1">
        <f t="array" ref="DO18">IF(DN18&lt;&gt;"",INDEX(imePrezime_id,DN18,0),IF(CR18&lt;&gt;"",CR18,""))</f>
        <v/>
      </c>
      <c r="DP18" s="47" t="s">
        <v>0</v>
      </c>
      <c r="DQ18" s="58" t="str">
        <f t="shared" si="69"/>
        <v/>
      </c>
      <c r="DR18" s="73" t="str">
        <f>IF(BW18="","",IF(AJ18="",IF(IFERROR(INDEX(imePrezime_klub,MATCH(DO18,imePrezime_id,0)),"NEMA")="","klu",""),IF(OR(AND(AK18&lt;&gt;"",AK18&lt;&gt;"NEMA"),BI18&lt;&gt;""),"klu(ali)",IF(AND(AN18&lt;&gt;"",AN18&lt;&gt;AM18),"(raz-klu)","klu"))))</f>
        <v/>
      </c>
      <c r="DS18" s="73" t="str">
        <f t="shared" si="70"/>
        <v/>
      </c>
      <c r="DT18" s="73" t="str">
        <f t="shared" si="71"/>
        <v/>
      </c>
      <c r="DU18" s="66" t="str">
        <f t="shared" si="72"/>
        <v/>
      </c>
      <c r="DV18" s="47" t="s">
        <v>0</v>
      </c>
      <c r="DW18" s="58" t="str">
        <f>IF(BW18="","",MAX(DW$10:DW17)+1)</f>
        <v/>
      </c>
      <c r="DX18" s="73" t="str">
        <f t="shared" si="73"/>
        <v/>
      </c>
      <c r="DY18" s="73" t="str">
        <f t="shared" si="74"/>
        <v/>
      </c>
      <c r="DZ18" s="73" t="str">
        <f t="shared" si="75"/>
        <v/>
      </c>
      <c r="EA18" s="73" t="str">
        <f t="shared" si="76"/>
        <v/>
      </c>
      <c r="EB18" s="73" t="str">
        <f t="shared" si="77"/>
        <v/>
      </c>
      <c r="EC18" s="73" t="str">
        <f t="shared" si="78"/>
        <v/>
      </c>
      <c r="ED18" s="73" t="str">
        <f t="shared" si="79"/>
        <v/>
      </c>
      <c r="EE18" s="73" t="str">
        <f t="shared" si="80"/>
        <v/>
      </c>
      <c r="EF18" s="73" t="str">
        <f t="shared" si="81"/>
        <v/>
      </c>
      <c r="EG18" s="53" t="str">
        <f>IF(INDEX(natjecanjeKategorije_katAliasId,MATCH(Q18,natjecanjeKategorije_katRegId,0))="","",INDEX(natjecanjeKategorije_katAliasId,MATCH(Q18,natjecanjeKategorije_katRegId,0)))</f>
        <v/>
      </c>
      <c r="EH18" s="47" t="s">
        <v>0</v>
      </c>
      <c r="EI18" s="19" t="str">
        <f t="shared" si="82"/>
        <v/>
      </c>
      <c r="EJ18" s="47" t="s">
        <v>0</v>
      </c>
      <c r="EK18" s="19" t="str">
        <f t="shared" si="83"/>
        <v/>
      </c>
      <c r="EL18" s="47" t="s">
        <v>0</v>
      </c>
      <c r="EM18" s="208" t="str">
        <f t="shared" si="84"/>
        <v/>
      </c>
      <c r="EN18" s="47" t="s">
        <v>0</v>
      </c>
      <c r="EO18" s="278" t="s">
        <v>231</v>
      </c>
      <c r="EP18" s="279"/>
      <c r="EQ18" s="279"/>
      <c r="ER18" s="279"/>
      <c r="ES18" s="279"/>
      <c r="ET18" s="279"/>
      <c r="EU18" s="279"/>
      <c r="EV18" s="279"/>
      <c r="EW18" s="279"/>
      <c r="EX18" s="279"/>
      <c r="EY18" s="279"/>
      <c r="EZ18" s="280"/>
    </row>
    <row r="19" spans="1:156" ht="15.75" thickBot="1" x14ac:dyDescent="0.3">
      <c r="A19" t="s">
        <v>0</v>
      </c>
      <c r="B19" s="52" t="str">
        <f>IF(csv!F11="","",csv!T11)</f>
        <v/>
      </c>
      <c r="C19" s="31" t="s">
        <v>0</v>
      </c>
      <c r="D19" s="31" t="str">
        <f>IF(csv!F11="","",csv!F11)</f>
        <v/>
      </c>
      <c r="E19" s="31" t="str">
        <f>IF(csv!E11="","",csv!E11)</f>
        <v/>
      </c>
      <c r="F19" s="31" t="s">
        <v>0</v>
      </c>
      <c r="G19" s="73" t="str">
        <f>IF(csv!M11="","",csv!M11)</f>
        <v/>
      </c>
      <c r="H19" s="73" t="str">
        <f>IF(csv!N11="","",csv!N11)</f>
        <v/>
      </c>
      <c r="I19" s="31" t="s">
        <v>0</v>
      </c>
      <c r="J19" s="31" t="str">
        <f>IF(csv!P11="","",csv!P11)</f>
        <v/>
      </c>
      <c r="K19" s="31" t="str">
        <f>IF(csv!Q11="","",csv!Q11)</f>
        <v/>
      </c>
      <c r="L19" s="31" t="s">
        <v>0</v>
      </c>
      <c r="M19" s="66" t="str">
        <f>IF(csv!R11="","",csv!R11)</f>
        <v/>
      </c>
      <c r="N19" s="47" t="s">
        <v>0</v>
      </c>
      <c r="O19" s="52" t="str">
        <f t="shared" si="26"/>
        <v/>
      </c>
      <c r="P19" s="73" t="str">
        <f>IF(O19="","",IF(COUNTIF(O$10:O18,O19)=0,P18+1,P18))</f>
        <v/>
      </c>
      <c r="Q19" s="88" t="str">
        <f t="shared" si="27"/>
        <v/>
      </c>
      <c r="R19" s="89" t="str" cm="1">
        <f t="array" ref="R19">IF(S19="","",INDEX(natjecanjeStaze_naziv,MATCH(S19,natjecanjeStaze_stazaId,0)))</f>
        <v/>
      </c>
      <c r="S19" s="53" t="str">
        <f>IF(BW19="","",INDEX(natjecanjeStaze_stazaId,MATCH(O19,natjecanjeStaze_kategorija,0)))</f>
        <v/>
      </c>
      <c r="T19" s="47" t="s">
        <v>0</v>
      </c>
      <c r="U19" s="259" t="str">
        <f>IF(O19="","",INDEX(kategorija_oznaka,MATCH(Q19,kategorija_id,0)))</f>
        <v/>
      </c>
      <c r="V19" s="260" t="str">
        <f t="shared" si="28"/>
        <v/>
      </c>
      <c r="W19" s="47" t="s">
        <v>0</v>
      </c>
      <c r="X19" s="52" t="str">
        <f t="shared" si="29"/>
        <v/>
      </c>
      <c r="Y19" s="73" t="str">
        <f t="shared" si="30"/>
        <v/>
      </c>
      <c r="Z19" s="31" t="str">
        <f t="shared" si="31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32"/>
        <v/>
      </c>
      <c r="AF19" s="47" t="s">
        <v>0</v>
      </c>
      <c r="AG19" s="151" t="str">
        <f t="shared" si="33"/>
        <v/>
      </c>
      <c r="AH19" s="47" t="s">
        <v>0</v>
      </c>
      <c r="AI19" s="52" t="str">
        <f t="shared" si="34"/>
        <v/>
      </c>
      <c r="AJ19" s="31" t="str">
        <f t="shared" si="35"/>
        <v/>
      </c>
      <c r="AK19" s="73" t="str">
        <f t="shared" si="36"/>
        <v/>
      </c>
      <c r="AL19" s="73" t="str">
        <f t="shared" si="37"/>
        <v/>
      </c>
      <c r="AM19" s="31" t="str" cm="1">
        <f t="array" ref="AM19">IF(AK19="",""&amp;AJ19,IF(AK19="NEMA",AJ19,INDEX(klub_naziv,MATCH(INDEX(klubAlias_klubId,AK19),klub_id,0))))</f>
        <v/>
      </c>
      <c r="AN19" s="31" t="str" cm="1">
        <f t="array" ref="AN19">IFERROR(""&amp;INDEX(registarNatjecatelji,DL19,4),"")</f>
        <v/>
      </c>
      <c r="AO19" s="73" t="str">
        <f t="shared" si="38"/>
        <v/>
      </c>
      <c r="AP19" s="66" t="str">
        <f t="shared" si="39"/>
        <v/>
      </c>
      <c r="AQ19" s="47" t="s">
        <v>0</v>
      </c>
      <c r="AR19" s="52" t="str">
        <f>IF(V19&lt;&gt;"NEMA","",IF(IFERROR(MATCH(U19,U$10:U18,0),0)&lt;&gt;0,"",U19))</f>
        <v/>
      </c>
      <c r="AS19" s="73" t="str">
        <f>IF(AR19="","",IFERROR(INDEX(klubAlias_id,MATCH(AR19,klubAlias_alias,0)),"NEMA"))</f>
        <v/>
      </c>
      <c r="AT19" s="31" t="str">
        <f>IF(OR(AS19="",AS19&lt;&gt;"NEMA"),"",MAX(AT$10:AT18)+1)</f>
        <v/>
      </c>
      <c r="AU19" s="66" t="str">
        <f>IF(OR(AS19="",AS19&lt;&gt;"NEMA"),"",INDEX(klub_id,MATCH(AR19,klub_naziv,0)))</f>
        <v/>
      </c>
      <c r="AV19" s="47" t="s">
        <v>0</v>
      </c>
      <c r="AW19" s="19" t="str">
        <f t="shared" si="40"/>
        <v/>
      </c>
      <c r="AX19" s="47" t="s">
        <v>0</v>
      </c>
      <c r="AY19" s="82" t="str">
        <f>IF(AK19&lt;&gt;"NEMA","",IF(IFERROR(MATCH(AJ19,AJ$10:AJ18,0),0)&lt;&gt;0,"",AJ19))</f>
        <v/>
      </c>
      <c r="AZ19" s="47" t="s">
        <v>0</v>
      </c>
      <c r="BA19" s="130"/>
      <c r="BB19" s="47" t="s">
        <v>0</v>
      </c>
      <c r="BC19" s="58" t="str">
        <f t="shared" si="41"/>
        <v/>
      </c>
      <c r="BD19" s="31" t="str">
        <f t="shared" si="42"/>
        <v/>
      </c>
      <c r="BE19" s="31" t="str">
        <f>IF(BD19="","",MAX(BE$10:BE18)+1)</f>
        <v/>
      </c>
      <c r="BF19" s="31" t="str">
        <f t="shared" si="43"/>
        <v/>
      </c>
      <c r="BG19" s="31" t="str">
        <f t="shared" si="44"/>
        <v/>
      </c>
      <c r="BH19" s="31" t="str">
        <f>IF(BA19="","",MAX(BH$10:BH18)+1)</f>
        <v/>
      </c>
      <c r="BI19" s="31" t="str">
        <f t="shared" si="45"/>
        <v/>
      </c>
      <c r="BJ19" s="66" t="str">
        <f t="shared" si="46"/>
        <v/>
      </c>
      <c r="BK19" s="47" t="s">
        <v>0</v>
      </c>
      <c r="BL19" s="19" t="str">
        <f t="shared" si="47"/>
        <v/>
      </c>
      <c r="BM19" s="47" t="s">
        <v>0</v>
      </c>
      <c r="BN19" s="151" t="str">
        <f>IF(AP19="","",IF(BA19="",IF(IFERROR(MATCH(AP19,natjecanje_noviKluboviAliasi,0),0)&gt;0,INDEX(natjecanje_kluboviAliasi,MATCH(AP19,natjecanje_noviKluboviAliasi,0)),AP19),BA19))</f>
        <v/>
      </c>
      <c r="BO19" s="47" t="s">
        <v>0</v>
      </c>
      <c r="BP19" s="58" t="str">
        <f t="shared" si="48"/>
        <v/>
      </c>
      <c r="BQ19" s="73" t="str">
        <f t="shared" si="49"/>
        <v/>
      </c>
      <c r="BR19" s="267" t="str">
        <f t="shared" si="50"/>
        <v/>
      </c>
      <c r="BS19" s="268" t="str">
        <f t="shared" si="51"/>
        <v/>
      </c>
      <c r="BT19" s="191" t="str">
        <f t="shared" si="52"/>
        <v/>
      </c>
      <c r="BU19" s="47" t="s">
        <v>0</v>
      </c>
      <c r="BV19" s="52" t="str">
        <f t="shared" si="53"/>
        <v/>
      </c>
      <c r="BW19" s="31" t="str">
        <f t="shared" si="54"/>
        <v/>
      </c>
      <c r="BX19" s="73" t="str">
        <f>IF(BW19="","",IFERROR(INDEX(imePrezime_id,MATCH(BV19&amp;" – "&amp;BW19,imePrezime_imePrezime,0)),"NEMA"))</f>
        <v/>
      </c>
      <c r="BY19" s="73" t="str">
        <f>IF(BX19&lt;&gt;"NEMA","",IFERROR(INDEX(imePrezimeAlias_imePrezimeId,MATCH(BV19&amp;" "&amp;BW19,imePrezimeAlias_alias,0)),"NEMA"))</f>
        <v/>
      </c>
      <c r="BZ19" s="31" t="str">
        <f>IF(BW19="","",IF(OR(BY19="",BY19="NEMA"),BV19,INDEX(imePrezime_ime,MATCH(BY19,imePrezime_id,0))))</f>
        <v/>
      </c>
      <c r="CA19" s="66" t="str">
        <f>IF(BW19="","",IF(OR(BY19="",BY19="NEMA"),BW19,INDEX(imePrezime_prezime,MATCH(BY19,imePrezime_id,0))))</f>
        <v/>
      </c>
      <c r="CB19" s="47" t="s">
        <v>0</v>
      </c>
      <c r="CC19" s="82" t="str">
        <f t="shared" si="55"/>
        <v/>
      </c>
      <c r="CD19" s="47" t="s">
        <v>0</v>
      </c>
      <c r="CE19" s="19" t="str">
        <f t="shared" si="56"/>
        <v/>
      </c>
      <c r="CF19" s="47" t="s">
        <v>0</v>
      </c>
      <c r="CG19" s="130"/>
      <c r="CH19" s="47" t="s">
        <v>0</v>
      </c>
      <c r="CI19" s="52" t="str">
        <f t="shared" si="57"/>
        <v/>
      </c>
      <c r="CJ19" s="73" t="str">
        <f>IF(CG19="","",MAX(CJ$10:CJ18)+1)</f>
        <v/>
      </c>
      <c r="CK19" s="53" t="str">
        <f t="shared" si="58"/>
        <v/>
      </c>
      <c r="CL19" s="47" t="s">
        <v>0</v>
      </c>
      <c r="CM19" s="19" t="str">
        <f t="shared" si="59"/>
        <v/>
      </c>
      <c r="CN19" s="47" t="s">
        <v>0</v>
      </c>
      <c r="CO19" s="108"/>
      <c r="CP19" s="110"/>
      <c r="CQ19" s="47"/>
      <c r="CR19" s="58" t="str">
        <f>IF(AND(BX19="NEMA",BY19="NEMA",OR(CG19="",CK19="NEMA")),MAX(CR$10:CR18)+1,"")</f>
        <v/>
      </c>
      <c r="CS19" s="53" t="str">
        <f t="shared" si="60"/>
        <v/>
      </c>
      <c r="CT19" t="s">
        <v>0</v>
      </c>
      <c r="CU19" s="133" t="str">
        <f>IF(O19="","",LEFT(INDEX(kategorija_oznaka,MATCH(Q19,kategorija_id,0)),1))</f>
        <v/>
      </c>
      <c r="CV19" t="s">
        <v>0</v>
      </c>
      <c r="CW19" s="52" t="str">
        <f>IF(CR19="","",IF(M19&lt;&gt;"CRO","","INSERT INTO osoba (id,reg_broj,oib,spol_id,dat_rodjenja) VALUES ("&amp;CR19&amp;",(SELECT max(os.reg_broj)+1 FROM osoba AS os),Null,'"&amp;CU19&amp;"',Null); INSERT INTO osoba_log (id,reg_broj,oib,spol_id,dat_rodjenja,dnevnik_id) SELECT id,reg_broj,oib,spol_id,dat_rodjenja,"&amp;dnevnik_id&amp;" FROM osoba WHERE id = "&amp;CR19&amp;";"))</f>
        <v/>
      </c>
      <c r="CX19" s="66" t="str">
        <f t="shared" si="61"/>
        <v/>
      </c>
      <c r="CY19" t="s">
        <v>0</v>
      </c>
      <c r="CZ19" s="19" t="str">
        <f t="shared" si="62"/>
        <v/>
      </c>
      <c r="DA19" s="47" t="s">
        <v>0</v>
      </c>
      <c r="DB19" s="52" t="str">
        <f t="shared" si="63"/>
        <v/>
      </c>
      <c r="DC19" s="66" t="str">
        <f t="shared" si="64"/>
        <v/>
      </c>
      <c r="DD19" s="47" t="s">
        <v>0</v>
      </c>
      <c r="DE19" s="52" t="str">
        <f t="shared" si="65"/>
        <v/>
      </c>
      <c r="DF19" s="53" t="str">
        <f>IF(DE19="","",IFERROR(MATCH(DE19,registar,0),"NEMA"))</f>
        <v/>
      </c>
      <c r="DG19" s="47" t="s">
        <v>0</v>
      </c>
      <c r="DH19" s="52" t="str">
        <f t="shared" si="66"/>
        <v/>
      </c>
      <c r="DI19" s="53" t="str">
        <f>IF(DH19="","",IFERROR(MATCH(DH19,imePrezime_imePrezimeKlub,0),"NEMA"))</f>
        <v/>
      </c>
      <c r="DJ19" s="47" t="s">
        <v>0</v>
      </c>
      <c r="DK19" s="52" t="str">
        <f t="shared" si="67"/>
        <v/>
      </c>
      <c r="DL19" s="53" t="str">
        <f>IF(DK19="","",IFERROR(MATCH(DK19,imePrezime_imePrezime,0),"NEMA"))</f>
        <v/>
      </c>
      <c r="DM19" s="47" t="s">
        <v>0</v>
      </c>
      <c r="DN19" s="58" t="str">
        <f t="shared" si="68"/>
        <v/>
      </c>
      <c r="DO19" s="53" t="str" cm="1">
        <f t="array" ref="DO19">IF(DN19&lt;&gt;"",INDEX(imePrezime_id,DN19,0),IF(CR19&lt;&gt;"",CR19,""))</f>
        <v/>
      </c>
      <c r="DP19" s="47" t="s">
        <v>0</v>
      </c>
      <c r="DQ19" s="58" t="str">
        <f t="shared" si="69"/>
        <v/>
      </c>
      <c r="DR19" s="73" t="str">
        <f>IF(BW19="","",IF(AJ19="",IF(IFERROR(INDEX(imePrezime_klub,MATCH(DO19,imePrezime_id,0)),"NEMA")="","klu",""),IF(OR(AND(AK19&lt;&gt;"",AK19&lt;&gt;"NEMA"),BI19&lt;&gt;""),"klu(ali)",IF(AND(AN19&lt;&gt;"",AN19&lt;&gt;AM19),"(raz-klu)","klu"))))</f>
        <v/>
      </c>
      <c r="DS19" s="73" t="str">
        <f t="shared" si="70"/>
        <v/>
      </c>
      <c r="DT19" s="73" t="str">
        <f t="shared" si="71"/>
        <v/>
      </c>
      <c r="DU19" s="66" t="str">
        <f t="shared" si="72"/>
        <v/>
      </c>
      <c r="DV19" s="47" t="s">
        <v>0</v>
      </c>
      <c r="DW19" s="58" t="str">
        <f>IF(BW19="","",MAX(DW$10:DW18)+1)</f>
        <v/>
      </c>
      <c r="DX19" s="73" t="str">
        <f t="shared" si="73"/>
        <v/>
      </c>
      <c r="DY19" s="73" t="str">
        <f t="shared" si="74"/>
        <v/>
      </c>
      <c r="DZ19" s="73" t="str">
        <f t="shared" si="75"/>
        <v/>
      </c>
      <c r="EA19" s="73" t="str">
        <f t="shared" si="76"/>
        <v/>
      </c>
      <c r="EB19" s="73" t="str">
        <f t="shared" si="77"/>
        <v/>
      </c>
      <c r="EC19" s="73" t="str">
        <f t="shared" si="78"/>
        <v/>
      </c>
      <c r="ED19" s="73" t="str">
        <f t="shared" si="79"/>
        <v/>
      </c>
      <c r="EE19" s="73" t="str">
        <f t="shared" si="80"/>
        <v/>
      </c>
      <c r="EF19" s="73" t="str">
        <f t="shared" si="81"/>
        <v/>
      </c>
      <c r="EG19" s="53" t="str">
        <f>IF(INDEX(natjecanjeKategorije_katAliasId,MATCH(Q19,natjecanjeKategorije_katRegId,0))="","",INDEX(natjecanjeKategorije_katAliasId,MATCH(Q19,natjecanjeKategorije_katRegId,0)))</f>
        <v/>
      </c>
      <c r="EH19" s="47" t="s">
        <v>0</v>
      </c>
      <c r="EI19" s="19" t="str">
        <f t="shared" si="82"/>
        <v/>
      </c>
      <c r="EJ19" s="47" t="s">
        <v>0</v>
      </c>
      <c r="EK19" s="19" t="str">
        <f t="shared" si="83"/>
        <v/>
      </c>
      <c r="EL19" s="47" t="s">
        <v>0</v>
      </c>
      <c r="EM19" s="208" t="str">
        <f t="shared" si="84"/>
        <v/>
      </c>
      <c r="EN19" s="47" t="s">
        <v>0</v>
      </c>
      <c r="EO19" s="278" t="s">
        <v>232</v>
      </c>
      <c r="EP19" s="279"/>
      <c r="EQ19" s="279"/>
      <c r="ER19" s="279"/>
      <c r="ES19" s="279"/>
      <c r="ET19" s="279"/>
      <c r="EU19" s="279"/>
      <c r="EV19" s="279"/>
      <c r="EW19" s="279"/>
      <c r="EX19" s="279"/>
      <c r="EY19" s="279"/>
      <c r="EZ19" s="280"/>
    </row>
    <row r="20" spans="1:156" ht="15.75" thickBot="1" x14ac:dyDescent="0.3">
      <c r="A20" t="s">
        <v>0</v>
      </c>
      <c r="B20" s="52" t="str">
        <f>IF(csv!F12="","",csv!T12)</f>
        <v/>
      </c>
      <c r="C20" s="31" t="s">
        <v>0</v>
      </c>
      <c r="D20" s="31" t="str">
        <f>IF(csv!F12="","",csv!F12)</f>
        <v/>
      </c>
      <c r="E20" s="31" t="str">
        <f>IF(csv!E12="","",csv!E12)</f>
        <v/>
      </c>
      <c r="F20" s="31" t="s">
        <v>0</v>
      </c>
      <c r="G20" s="73" t="str">
        <f>IF(csv!M12="","",csv!M12)</f>
        <v/>
      </c>
      <c r="H20" s="73" t="str">
        <f>IF(csv!N12="","",csv!N12)</f>
        <v/>
      </c>
      <c r="I20" s="31" t="s">
        <v>0</v>
      </c>
      <c r="J20" s="31" t="str">
        <f>IF(csv!P12="","",csv!P12)</f>
        <v/>
      </c>
      <c r="K20" s="31" t="str">
        <f>IF(csv!Q12="","",csv!Q12)</f>
        <v/>
      </c>
      <c r="L20" s="31" t="s">
        <v>0</v>
      </c>
      <c r="M20" s="66" t="str">
        <f>IF(csv!R12="","",csv!R12)</f>
        <v/>
      </c>
      <c r="N20" s="47" t="s">
        <v>0</v>
      </c>
      <c r="O20" s="52" t="str">
        <f t="shared" si="26"/>
        <v/>
      </c>
      <c r="P20" s="73" t="str">
        <f>IF(O20="","",IF(COUNTIF(O$10:O19,O20)=0,P19+1,P19))</f>
        <v/>
      </c>
      <c r="Q20" s="88" t="str">
        <f t="shared" si="27"/>
        <v/>
      </c>
      <c r="R20" s="89" t="str" cm="1">
        <f t="array" ref="R20">IF(S20="","",INDEX(natjecanjeStaze_naziv,MATCH(S20,natjecanjeStaze_stazaId,0)))</f>
        <v/>
      </c>
      <c r="S20" s="53" t="str">
        <f>IF(BW20="","",INDEX(natjecanjeStaze_stazaId,MATCH(O20,natjecanjeStaze_kategorija,0)))</f>
        <v/>
      </c>
      <c r="T20" s="47" t="s">
        <v>0</v>
      </c>
      <c r="U20" s="259" t="str">
        <f>IF(O20="","",INDEX(kategorija_oznaka,MATCH(Q20,kategorija_id,0)))</f>
        <v/>
      </c>
      <c r="V20" s="260" t="str">
        <f t="shared" si="28"/>
        <v/>
      </c>
      <c r="W20" s="47" t="s">
        <v>0</v>
      </c>
      <c r="X20" s="52" t="str">
        <f t="shared" si="29"/>
        <v/>
      </c>
      <c r="Y20" s="73" t="str">
        <f t="shared" si="30"/>
        <v/>
      </c>
      <c r="Z20" s="31" t="str">
        <f t="shared" si="31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32"/>
        <v/>
      </c>
      <c r="AF20" s="47" t="s">
        <v>0</v>
      </c>
      <c r="AG20" s="151" t="str">
        <f t="shared" si="33"/>
        <v/>
      </c>
      <c r="AH20" s="47" t="s">
        <v>0</v>
      </c>
      <c r="AI20" s="52" t="str">
        <f t="shared" si="34"/>
        <v/>
      </c>
      <c r="AJ20" s="31" t="str">
        <f t="shared" si="35"/>
        <v/>
      </c>
      <c r="AK20" s="73" t="str">
        <f t="shared" si="36"/>
        <v/>
      </c>
      <c r="AL20" s="73" t="str">
        <f t="shared" si="37"/>
        <v/>
      </c>
      <c r="AM20" s="31" t="str" cm="1">
        <f t="array" ref="AM20">IF(AK20="",""&amp;AJ20,IF(AK20="NEMA",AJ20,INDEX(klub_naziv,MATCH(INDEX(klubAlias_klubId,AK20),klub_id,0))))</f>
        <v/>
      </c>
      <c r="AN20" s="31" t="str" cm="1">
        <f t="array" ref="AN20">IFERROR(""&amp;INDEX(registarNatjecatelji,DL20,4),"")</f>
        <v/>
      </c>
      <c r="AO20" s="73" t="str">
        <f t="shared" si="38"/>
        <v/>
      </c>
      <c r="AP20" s="66" t="str">
        <f t="shared" si="39"/>
        <v/>
      </c>
      <c r="AQ20" s="47" t="s">
        <v>0</v>
      </c>
      <c r="AR20" s="52" t="str">
        <f>IF(V20&lt;&gt;"NEMA","",IF(IFERROR(MATCH(U20,U$10:U19,0),0)&lt;&gt;0,"",U20))</f>
        <v/>
      </c>
      <c r="AS20" s="73" t="str">
        <f>IF(AR20="","",IFERROR(INDEX(klubAlias_id,MATCH(AR20,klubAlias_alias,0)),"NEMA"))</f>
        <v/>
      </c>
      <c r="AT20" s="31" t="str">
        <f>IF(OR(AS20="",AS20&lt;&gt;"NEMA"),"",MAX(AT$10:AT19)+1)</f>
        <v/>
      </c>
      <c r="AU20" s="66" t="str">
        <f>IF(OR(AS20="",AS20&lt;&gt;"NEMA"),"",INDEX(klub_id,MATCH(AR20,klub_naziv,0)))</f>
        <v/>
      </c>
      <c r="AV20" s="47" t="s">
        <v>0</v>
      </c>
      <c r="AW20" s="19" t="str">
        <f t="shared" si="40"/>
        <v/>
      </c>
      <c r="AX20" s="47" t="s">
        <v>0</v>
      </c>
      <c r="AY20" s="82" t="str">
        <f>IF(AK20&lt;&gt;"NEMA","",IF(IFERROR(MATCH(AJ20,AJ$10:AJ19,0),0)&lt;&gt;0,"",AJ20))</f>
        <v/>
      </c>
      <c r="AZ20" s="47" t="s">
        <v>0</v>
      </c>
      <c r="BA20" s="130"/>
      <c r="BB20" s="47" t="s">
        <v>0</v>
      </c>
      <c r="BC20" s="58" t="str">
        <f t="shared" si="41"/>
        <v/>
      </c>
      <c r="BD20" s="31" t="str">
        <f t="shared" si="42"/>
        <v/>
      </c>
      <c r="BE20" s="31" t="str">
        <f>IF(BD20="","",MAX(BE$10:BE19)+1)</f>
        <v/>
      </c>
      <c r="BF20" s="31" t="str">
        <f t="shared" si="43"/>
        <v/>
      </c>
      <c r="BG20" s="31" t="str">
        <f t="shared" si="44"/>
        <v/>
      </c>
      <c r="BH20" s="31" t="str">
        <f>IF(BA20="","",MAX(BH$10:BH19)+1)</f>
        <v/>
      </c>
      <c r="BI20" s="31" t="str">
        <f t="shared" si="45"/>
        <v/>
      </c>
      <c r="BJ20" s="66" t="str">
        <f t="shared" si="46"/>
        <v/>
      </c>
      <c r="BK20" s="47" t="s">
        <v>0</v>
      </c>
      <c r="BL20" s="19" t="str">
        <f t="shared" si="47"/>
        <v/>
      </c>
      <c r="BM20" s="47" t="s">
        <v>0</v>
      </c>
      <c r="BN20" s="151" t="str">
        <f>IF(AP20="","",IF(BA20="",IF(IFERROR(MATCH(AP20,natjecanje_noviKluboviAliasi,0),0)&gt;0,INDEX(natjecanje_kluboviAliasi,MATCH(AP20,natjecanje_noviKluboviAliasi,0)),AP20),BA20))</f>
        <v/>
      </c>
      <c r="BO20" s="47" t="s">
        <v>0</v>
      </c>
      <c r="BP20" s="58" t="str">
        <f t="shared" si="48"/>
        <v/>
      </c>
      <c r="BQ20" s="73" t="str">
        <f t="shared" si="49"/>
        <v/>
      </c>
      <c r="BR20" s="267" t="str">
        <f t="shared" si="50"/>
        <v/>
      </c>
      <c r="BS20" s="268" t="str">
        <f t="shared" si="51"/>
        <v/>
      </c>
      <c r="BT20" s="191" t="str">
        <f t="shared" si="52"/>
        <v/>
      </c>
      <c r="BU20" s="47" t="s">
        <v>0</v>
      </c>
      <c r="BV20" s="52" t="str">
        <f t="shared" si="53"/>
        <v/>
      </c>
      <c r="BW20" s="31" t="str">
        <f t="shared" si="54"/>
        <v/>
      </c>
      <c r="BX20" s="73" t="str">
        <f>IF(BW20="","",IFERROR(INDEX(imePrezime_id,MATCH(BV20&amp;" – "&amp;BW20,imePrezime_imePrezime,0)),"NEMA"))</f>
        <v/>
      </c>
      <c r="BY20" s="73" t="str">
        <f>IF(BX20&lt;&gt;"NEMA","",IFERROR(INDEX(imePrezimeAlias_imePrezimeId,MATCH(BV20&amp;" "&amp;BW20,imePrezimeAlias_alias,0)),"NEMA"))</f>
        <v/>
      </c>
      <c r="BZ20" s="31" t="str">
        <f>IF(BW20="","",IF(OR(BY20="",BY20="NEMA"),BV20,INDEX(imePrezime_ime,MATCH(BY20,imePrezime_id,0))))</f>
        <v/>
      </c>
      <c r="CA20" s="66" t="str">
        <f>IF(BW20="","",IF(OR(BY20="",BY20="NEMA"),BW20,INDEX(imePrezime_prezime,MATCH(BY20,imePrezime_id,0))))</f>
        <v/>
      </c>
      <c r="CB20" s="47" t="s">
        <v>0</v>
      </c>
      <c r="CC20" s="82" t="str">
        <f t="shared" si="55"/>
        <v/>
      </c>
      <c r="CD20" s="47" t="s">
        <v>0</v>
      </c>
      <c r="CE20" s="19" t="str">
        <f t="shared" si="56"/>
        <v/>
      </c>
      <c r="CF20" s="47" t="s">
        <v>0</v>
      </c>
      <c r="CG20" s="130"/>
      <c r="CH20" s="47" t="s">
        <v>0</v>
      </c>
      <c r="CI20" s="52" t="str">
        <f t="shared" si="57"/>
        <v/>
      </c>
      <c r="CJ20" s="73" t="str">
        <f>IF(CG20="","",MAX(CJ$10:CJ19)+1)</f>
        <v/>
      </c>
      <c r="CK20" s="53" t="str">
        <f t="shared" si="58"/>
        <v/>
      </c>
      <c r="CL20" s="47" t="s">
        <v>0</v>
      </c>
      <c r="CM20" s="19" t="str">
        <f t="shared" si="59"/>
        <v/>
      </c>
      <c r="CN20" s="47" t="s">
        <v>0</v>
      </c>
      <c r="CO20" s="108"/>
      <c r="CP20" s="110"/>
      <c r="CQ20" s="47"/>
      <c r="CR20" s="58" t="str">
        <f>IF(AND(BX20="NEMA",BY20="NEMA",OR(CG20="",CK20="NEMA")),MAX(CR$10:CR19)+1,"")</f>
        <v/>
      </c>
      <c r="CS20" s="53" t="str">
        <f t="shared" si="60"/>
        <v/>
      </c>
      <c r="CT20" t="s">
        <v>0</v>
      </c>
      <c r="CU20" s="133" t="str">
        <f>IF(O20="","",LEFT(INDEX(kategorija_oznaka,MATCH(Q20,kategorija_id,0)),1))</f>
        <v/>
      </c>
      <c r="CV20" t="s">
        <v>0</v>
      </c>
      <c r="CW20" s="52" t="str">
        <f>IF(CR20="","",IF(M20&lt;&gt;"CRO","","INSERT INTO osoba (id,reg_broj,oib,spol_id,dat_rodjenja) VALUES ("&amp;CR20&amp;",(SELECT max(os.reg_broj)+1 FROM osoba AS os),Null,'"&amp;CU20&amp;"',Null); INSERT INTO osoba_log (id,reg_broj,oib,spol_id,dat_rodjenja,dnevnik_id) SELECT id,reg_broj,oib,spol_id,dat_rodjenja,"&amp;dnevnik_id&amp;" FROM osoba WHERE id = "&amp;CR20&amp;";"))</f>
        <v/>
      </c>
      <c r="CX20" s="66" t="str">
        <f t="shared" si="61"/>
        <v/>
      </c>
      <c r="CY20" t="s">
        <v>0</v>
      </c>
      <c r="CZ20" s="19" t="str">
        <f t="shared" si="62"/>
        <v/>
      </c>
      <c r="DA20" s="47" t="s">
        <v>0</v>
      </c>
      <c r="DB20" s="52" t="str">
        <f t="shared" si="63"/>
        <v/>
      </c>
      <c r="DC20" s="66" t="str">
        <f t="shared" si="64"/>
        <v/>
      </c>
      <c r="DD20" s="47" t="s">
        <v>0</v>
      </c>
      <c r="DE20" s="52" t="str">
        <f t="shared" si="65"/>
        <v/>
      </c>
      <c r="DF20" s="53" t="str">
        <f>IF(DE20="","",IFERROR(MATCH(DE20,registar,0),"NEMA"))</f>
        <v/>
      </c>
      <c r="DG20" s="47" t="s">
        <v>0</v>
      </c>
      <c r="DH20" s="52" t="str">
        <f t="shared" si="66"/>
        <v/>
      </c>
      <c r="DI20" s="53" t="str">
        <f>IF(DH20="","",IFERROR(MATCH(DH20,imePrezime_imePrezimeKlub,0),"NEMA"))</f>
        <v/>
      </c>
      <c r="DJ20" s="47" t="s">
        <v>0</v>
      </c>
      <c r="DK20" s="52" t="str">
        <f t="shared" si="67"/>
        <v/>
      </c>
      <c r="DL20" s="53" t="str">
        <f>IF(DK20="","",IFERROR(MATCH(DK20,imePrezime_imePrezime,0),"NEMA"))</f>
        <v/>
      </c>
      <c r="DM20" s="47" t="s">
        <v>0</v>
      </c>
      <c r="DN20" s="58" t="str">
        <f t="shared" si="68"/>
        <v/>
      </c>
      <c r="DO20" s="53" t="str" cm="1">
        <f t="array" ref="DO20">IF(DN20&lt;&gt;"",INDEX(imePrezime_id,DN20,0),IF(CR20&lt;&gt;"",CR20,""))</f>
        <v/>
      </c>
      <c r="DP20" s="47" t="s">
        <v>0</v>
      </c>
      <c r="DQ20" s="58" t="str">
        <f t="shared" si="69"/>
        <v/>
      </c>
      <c r="DR20" s="73" t="str">
        <f>IF(BW20="","",IF(AJ20="",IF(IFERROR(INDEX(imePrezime_klub,MATCH(DO20,imePrezime_id,0)),"NEMA")="","klu",""),IF(OR(AND(AK20&lt;&gt;"",AK20&lt;&gt;"NEMA"),BI20&lt;&gt;""),"klu(ali)",IF(AND(AN20&lt;&gt;"",AN20&lt;&gt;AM20),"(raz-klu)","klu"))))</f>
        <v/>
      </c>
      <c r="DS20" s="73" t="str">
        <f t="shared" si="70"/>
        <v/>
      </c>
      <c r="DT20" s="73" t="str">
        <f t="shared" si="71"/>
        <v/>
      </c>
      <c r="DU20" s="66" t="str">
        <f t="shared" si="72"/>
        <v/>
      </c>
      <c r="DV20" s="47" t="s">
        <v>0</v>
      </c>
      <c r="DW20" s="58" t="str">
        <f>IF(BW20="","",MAX(DW$10:DW19)+1)</f>
        <v/>
      </c>
      <c r="DX20" s="73" t="str">
        <f t="shared" si="73"/>
        <v/>
      </c>
      <c r="DY20" s="73" t="str">
        <f t="shared" si="74"/>
        <v/>
      </c>
      <c r="DZ20" s="73" t="str">
        <f t="shared" si="75"/>
        <v/>
      </c>
      <c r="EA20" s="73" t="str">
        <f t="shared" si="76"/>
        <v/>
      </c>
      <c r="EB20" s="73" t="str">
        <f t="shared" si="77"/>
        <v/>
      </c>
      <c r="EC20" s="73" t="str">
        <f t="shared" si="78"/>
        <v/>
      </c>
      <c r="ED20" s="73" t="str">
        <f t="shared" si="79"/>
        <v/>
      </c>
      <c r="EE20" s="73" t="str">
        <f t="shared" si="80"/>
        <v/>
      </c>
      <c r="EF20" s="73" t="str">
        <f t="shared" si="81"/>
        <v/>
      </c>
      <c r="EG20" s="53" t="str">
        <f>IF(INDEX(natjecanjeKategorije_katAliasId,MATCH(Q20,natjecanjeKategorije_katRegId,0))="","",INDEX(natjecanjeKategorije_katAliasId,MATCH(Q20,natjecanjeKategorije_katRegId,0)))</f>
        <v/>
      </c>
      <c r="EH20" s="47" t="s">
        <v>0</v>
      </c>
      <c r="EI20" s="19" t="str">
        <f t="shared" si="82"/>
        <v/>
      </c>
      <c r="EJ20" s="47" t="s">
        <v>0</v>
      </c>
      <c r="EK20" s="19" t="str">
        <f t="shared" si="83"/>
        <v/>
      </c>
      <c r="EL20" s="47" t="s">
        <v>0</v>
      </c>
      <c r="EM20" s="208" t="str">
        <f t="shared" si="84"/>
        <v/>
      </c>
      <c r="EN20" s="47" t="s">
        <v>0</v>
      </c>
      <c r="EO20" s="278" t="s">
        <v>235</v>
      </c>
      <c r="EP20" s="279"/>
      <c r="EQ20" s="279"/>
      <c r="ER20" s="279"/>
      <c r="ES20" s="279"/>
      <c r="ET20" s="279"/>
      <c r="EU20" s="279"/>
      <c r="EV20" s="279"/>
      <c r="EW20" s="279"/>
      <c r="EX20" s="279"/>
      <c r="EY20" s="279"/>
      <c r="EZ20" s="280"/>
    </row>
    <row r="21" spans="1:156" ht="15.75" thickBot="1" x14ac:dyDescent="0.3">
      <c r="A21" t="s">
        <v>0</v>
      </c>
      <c r="B21" s="52" t="str">
        <f>IF(csv!F13="","",csv!T13)</f>
        <v/>
      </c>
      <c r="C21" s="31" t="s">
        <v>0</v>
      </c>
      <c r="D21" s="31" t="str">
        <f>IF(csv!F13="","",csv!F13)</f>
        <v/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/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26"/>
        <v/>
      </c>
      <c r="P21" s="73" t="str">
        <f>IF(O21="","",IF(COUNTIF(O$10:O20,O21)=0,P20+1,P20))</f>
        <v/>
      </c>
      <c r="Q21" s="88" t="str">
        <f t="shared" si="27"/>
        <v/>
      </c>
      <c r="R21" s="89" t="str" cm="1">
        <f t="array" ref="R21">IF(S21="","",INDEX(natjecanjeStaze_naziv,MATCH(S21,natjecanjeStaze_stazaId,0)))</f>
        <v/>
      </c>
      <c r="S21" s="53" t="str">
        <f>IF(BW21="","",INDEX(natjecanjeStaze_stazaId,MATCH(O21,natjecanjeStaze_kategorija,0)))</f>
        <v/>
      </c>
      <c r="T21" s="47" t="s">
        <v>0</v>
      </c>
      <c r="U21" s="259" t="str">
        <f>IF(O21="","",INDEX(kategorija_oznaka,MATCH(Q21,kategorija_id,0)))</f>
        <v/>
      </c>
      <c r="V21" s="260" t="str">
        <f t="shared" si="28"/>
        <v/>
      </c>
      <c r="W21" s="47" t="s">
        <v>0</v>
      </c>
      <c r="X21" s="52" t="str">
        <f t="shared" si="29"/>
        <v/>
      </c>
      <c r="Y21" s="73" t="str">
        <f t="shared" si="30"/>
        <v/>
      </c>
      <c r="Z21" s="31" t="str">
        <f t="shared" si="31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32"/>
        <v/>
      </c>
      <c r="AF21" s="47" t="s">
        <v>0</v>
      </c>
      <c r="AG21" s="151" t="str">
        <f t="shared" si="33"/>
        <v/>
      </c>
      <c r="AH21" s="47" t="s">
        <v>0</v>
      </c>
      <c r="AI21" s="52" t="str">
        <f t="shared" si="34"/>
        <v/>
      </c>
      <c r="AJ21" s="31" t="str">
        <f t="shared" si="35"/>
        <v/>
      </c>
      <c r="AK21" s="73" t="str">
        <f t="shared" si="36"/>
        <v/>
      </c>
      <c r="AL21" s="73" t="str">
        <f t="shared" si="37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IFERROR(""&amp;INDEX(registarNatjecatelji,DL21,4),"")</f>
        <v/>
      </c>
      <c r="AO21" s="73" t="str">
        <f t="shared" si="38"/>
        <v/>
      </c>
      <c r="AP21" s="66" t="str">
        <f t="shared" si="39"/>
        <v/>
      </c>
      <c r="AQ21" s="47" t="s">
        <v>0</v>
      </c>
      <c r="AR21" s="52" t="str">
        <f>IF(V21&lt;&gt;"NEMA","",IF(IFERROR(MATCH(U21,U$10:U20,0),0)&lt;&gt;0,"",U21))</f>
        <v/>
      </c>
      <c r="AS21" s="73" t="str">
        <f>IF(AR21="","",IFERROR(INDEX(klubAlias_id,MATCH(AR21,klubAlias_alias,0)),"NEMA"))</f>
        <v/>
      </c>
      <c r="AT21" s="31" t="str">
        <f>IF(OR(AS21="",AS21&lt;&gt;"NEMA"),"",MAX(AT$10:AT20)+1)</f>
        <v/>
      </c>
      <c r="AU21" s="66" t="str">
        <f>IF(OR(AS21="",AS21&lt;&gt;"NEMA"),"",INDEX(klub_id,MATCH(AR21,klub_naziv,0)))</f>
        <v/>
      </c>
      <c r="AV21" s="47" t="s">
        <v>0</v>
      </c>
      <c r="AW21" s="19" t="str">
        <f t="shared" si="40"/>
        <v/>
      </c>
      <c r="AX21" s="47" t="s">
        <v>0</v>
      </c>
      <c r="AY21" s="82" t="str">
        <f>IF(AK21&lt;&gt;"NEMA","",IF(IFERROR(MATCH(AJ21,AJ$10:AJ20,0),0)&lt;&gt;0,"",AJ21))</f>
        <v/>
      </c>
      <c r="AZ21" s="47" t="s">
        <v>0</v>
      </c>
      <c r="BA21" s="130"/>
      <c r="BB21" s="47" t="s">
        <v>0</v>
      </c>
      <c r="BC21" s="58" t="str">
        <f t="shared" si="41"/>
        <v/>
      </c>
      <c r="BD21" s="31" t="str">
        <f t="shared" si="42"/>
        <v/>
      </c>
      <c r="BE21" s="31" t="str">
        <f>IF(BD21="","",MAX(BE$10:BE20)+1)</f>
        <v/>
      </c>
      <c r="BF21" s="31" t="str">
        <f t="shared" si="43"/>
        <v/>
      </c>
      <c r="BG21" s="31" t="str">
        <f t="shared" si="44"/>
        <v/>
      </c>
      <c r="BH21" s="31" t="str">
        <f>IF(BA21="","",MAX(BH$10:BH20)+1)</f>
        <v/>
      </c>
      <c r="BI21" s="31" t="str">
        <f t="shared" si="45"/>
        <v/>
      </c>
      <c r="BJ21" s="66" t="str">
        <f t="shared" si="46"/>
        <v/>
      </c>
      <c r="BK21" s="47" t="s">
        <v>0</v>
      </c>
      <c r="BL21" s="19" t="str">
        <f t="shared" si="47"/>
        <v/>
      </c>
      <c r="BM21" s="47" t="s">
        <v>0</v>
      </c>
      <c r="BN21" s="151" t="str">
        <f>IF(AP21="","",IF(BA21="",IF(IFERROR(MATCH(AP21,natjecanje_noviKluboviAliasi,0),0)&gt;0,INDEX(natjecanje_kluboviAliasi,MATCH(AP21,natjecanje_noviKluboviAliasi,0)),AP21),BA21))</f>
        <v/>
      </c>
      <c r="BO21" s="47" t="s">
        <v>0</v>
      </c>
      <c r="BP21" s="58" t="str">
        <f t="shared" si="48"/>
        <v/>
      </c>
      <c r="BQ21" s="73" t="str">
        <f t="shared" si="49"/>
        <v/>
      </c>
      <c r="BR21" s="267" t="str">
        <f t="shared" si="50"/>
        <v/>
      </c>
      <c r="BS21" s="268" t="str">
        <f t="shared" si="51"/>
        <v/>
      </c>
      <c r="BT21" s="191" t="str">
        <f t="shared" si="52"/>
        <v/>
      </c>
      <c r="BU21" s="47" t="s">
        <v>0</v>
      </c>
      <c r="BV21" s="52" t="str">
        <f t="shared" si="53"/>
        <v/>
      </c>
      <c r="BW21" s="31" t="str">
        <f t="shared" si="54"/>
        <v/>
      </c>
      <c r="BX21" s="73" t="str">
        <f>IF(BW21="","",IFERROR(INDEX(imePrezime_id,MATCH(BV21&amp;" – "&amp;BW21,imePrezime_imePrezime,0)),"NEMA"))</f>
        <v/>
      </c>
      <c r="BY21" s="73" t="str">
        <f>IF(BX21&lt;&gt;"NEMA","",IFERROR(INDEX(imePrezimeAlias_imePrezimeId,MATCH(BV21&amp;" "&amp;BW21,imePrezimeAlias_alias,0)),"NEMA"))</f>
        <v/>
      </c>
      <c r="BZ21" s="31" t="str">
        <f>IF(BW21="","",IF(OR(BY21="",BY21="NEMA"),BV21,INDEX(imePrezime_ime,MATCH(BY21,imePrezime_id,0))))</f>
        <v/>
      </c>
      <c r="CA21" s="66" t="str">
        <f>IF(BW21="","",IF(OR(BY21="",BY21="NEMA"),BW21,INDEX(imePrezime_prezime,MATCH(BY21,imePrezime_id,0))))</f>
        <v/>
      </c>
      <c r="CB21" s="47" t="s">
        <v>0</v>
      </c>
      <c r="CC21" s="82" t="str">
        <f t="shared" si="55"/>
        <v/>
      </c>
      <c r="CD21" s="47" t="s">
        <v>0</v>
      </c>
      <c r="CE21" s="19" t="str">
        <f t="shared" si="56"/>
        <v/>
      </c>
      <c r="CF21" s="47" t="s">
        <v>0</v>
      </c>
      <c r="CG21" s="130"/>
      <c r="CH21" s="47" t="s">
        <v>0</v>
      </c>
      <c r="CI21" s="52" t="str">
        <f t="shared" si="57"/>
        <v/>
      </c>
      <c r="CJ21" s="73" t="str">
        <f>IF(CG21="","",MAX(CJ$10:CJ20)+1)</f>
        <v/>
      </c>
      <c r="CK21" s="53" t="str">
        <f t="shared" si="58"/>
        <v/>
      </c>
      <c r="CL21" s="47" t="s">
        <v>0</v>
      </c>
      <c r="CM21" s="19" t="str">
        <f t="shared" si="59"/>
        <v/>
      </c>
      <c r="CN21" s="47" t="s">
        <v>0</v>
      </c>
      <c r="CO21" s="108"/>
      <c r="CP21" s="110"/>
      <c r="CQ21" s="47"/>
      <c r="CR21" s="58" t="str">
        <f>IF(AND(BX21="NEMA",BY21="NEMA",OR(CG21="",CK21="NEMA")),MAX(CR$10:CR20)+1,"")</f>
        <v/>
      </c>
      <c r="CS21" s="53" t="str">
        <f t="shared" si="60"/>
        <v/>
      </c>
      <c r="CT21" t="s">
        <v>0</v>
      </c>
      <c r="CU21" s="133" t="str">
        <f>IF(O21="","",LEFT(INDEX(kategorija_oznaka,MATCH(Q21,kategorija_id,0)),1))</f>
        <v/>
      </c>
      <c r="CV21" t="s">
        <v>0</v>
      </c>
      <c r="CW21" s="52" t="str">
        <f>IF(CR21="","",IF(M21&lt;&gt;"CRO","","INSERT INTO osoba (id,reg_broj,oib,spol_id,dat_rodjenja) VALUES ("&amp;CR21&amp;",(SELECT max(os.reg_broj)+1 FROM osoba AS os),Null,'"&amp;CU21&amp;"',Null); INSERT INTO osoba_log (id,reg_broj,oib,spol_id,dat_rodjenja,dnevnik_id) SELECT id,reg_broj,oib,spol_id,dat_rodjenja,"&amp;dnevnik_id&amp;" FROM osoba WHERE id = "&amp;CR21&amp;";"))</f>
        <v/>
      </c>
      <c r="CX21" s="66" t="str">
        <f t="shared" si="61"/>
        <v/>
      </c>
      <c r="CY21" t="s">
        <v>0</v>
      </c>
      <c r="CZ21" s="19" t="str">
        <f t="shared" si="62"/>
        <v/>
      </c>
      <c r="DA21" s="47" t="s">
        <v>0</v>
      </c>
      <c r="DB21" s="52" t="str">
        <f t="shared" si="63"/>
        <v/>
      </c>
      <c r="DC21" s="66" t="str">
        <f t="shared" si="64"/>
        <v/>
      </c>
      <c r="DD21" s="47" t="s">
        <v>0</v>
      </c>
      <c r="DE21" s="52" t="str">
        <f t="shared" si="65"/>
        <v/>
      </c>
      <c r="DF21" s="53" t="str">
        <f>IF(DE21="","",IFERROR(MATCH(DE21,registar,0),"NEMA"))</f>
        <v/>
      </c>
      <c r="DG21" s="47" t="s">
        <v>0</v>
      </c>
      <c r="DH21" s="52" t="str">
        <f t="shared" si="66"/>
        <v/>
      </c>
      <c r="DI21" s="53" t="str">
        <f>IF(DH21="","",IFERROR(MATCH(DH21,imePrezime_imePrezimeKlub,0),"NEMA"))</f>
        <v/>
      </c>
      <c r="DJ21" s="47" t="s">
        <v>0</v>
      </c>
      <c r="DK21" s="52" t="str">
        <f t="shared" si="67"/>
        <v/>
      </c>
      <c r="DL21" s="53" t="str">
        <f>IF(DK21="","",IFERROR(MATCH(DK21,imePrezime_imePrezime,0),"NEMA"))</f>
        <v/>
      </c>
      <c r="DM21" s="47" t="s">
        <v>0</v>
      </c>
      <c r="DN21" s="58" t="str">
        <f t="shared" si="68"/>
        <v/>
      </c>
      <c r="DO21" s="53" t="str" cm="1">
        <f t="array" ref="DO21">IF(DN21&lt;&gt;"",INDEX(imePrezime_id,DN21,0),IF(CR21&lt;&gt;"",CR21,""))</f>
        <v/>
      </c>
      <c r="DP21" s="47" t="s">
        <v>0</v>
      </c>
      <c r="DQ21" s="58" t="str">
        <f t="shared" si="69"/>
        <v/>
      </c>
      <c r="DR21" s="73" t="str">
        <f>IF(BW21="","",IF(AJ21="",IF(IFERROR(INDEX(imePrezime_klub,MATCH(DO21,imePrezime_id,0)),"NEMA")="","klu",""),IF(OR(AND(AK21&lt;&gt;"",AK21&lt;&gt;"NEMA"),BI21&lt;&gt;""),"klu(ali)",IF(AND(AN21&lt;&gt;"",AN21&lt;&gt;AM21),"(raz-klu)","klu"))))</f>
        <v/>
      </c>
      <c r="DS21" s="73" t="str">
        <f t="shared" si="70"/>
        <v/>
      </c>
      <c r="DT21" s="73" t="str">
        <f t="shared" si="71"/>
        <v/>
      </c>
      <c r="DU21" s="66" t="str">
        <f t="shared" si="72"/>
        <v/>
      </c>
      <c r="DV21" s="47" t="s">
        <v>0</v>
      </c>
      <c r="DW21" s="58" t="str">
        <f>IF(BW21="","",MAX(DW$10:DW20)+1)</f>
        <v/>
      </c>
      <c r="DX21" s="73" t="str">
        <f t="shared" si="73"/>
        <v/>
      </c>
      <c r="DY21" s="73" t="str">
        <f t="shared" si="74"/>
        <v/>
      </c>
      <c r="DZ21" s="73" t="str">
        <f t="shared" si="75"/>
        <v/>
      </c>
      <c r="EA21" s="73" t="str">
        <f t="shared" si="76"/>
        <v/>
      </c>
      <c r="EB21" s="73" t="str">
        <f t="shared" si="77"/>
        <v/>
      </c>
      <c r="EC21" s="73" t="str">
        <f t="shared" si="78"/>
        <v/>
      </c>
      <c r="ED21" s="73" t="str">
        <f t="shared" si="79"/>
        <v/>
      </c>
      <c r="EE21" s="73" t="str">
        <f t="shared" si="80"/>
        <v/>
      </c>
      <c r="EF21" s="73" t="str">
        <f t="shared" si="81"/>
        <v/>
      </c>
      <c r="EG21" s="53" t="str">
        <f>IF(INDEX(natjecanjeKategorije_katAliasId,MATCH(Q21,natjecanjeKategorije_katRegId,0))="","",INDEX(natjecanjeKategorije_katAliasId,MATCH(Q21,natjecanjeKategorije_katRegId,0)))</f>
        <v/>
      </c>
      <c r="EH21" s="47" t="s">
        <v>0</v>
      </c>
      <c r="EI21" s="19" t="str">
        <f t="shared" si="82"/>
        <v/>
      </c>
      <c r="EJ21" s="47" t="s">
        <v>0</v>
      </c>
      <c r="EK21" s="19" t="str">
        <f t="shared" si="83"/>
        <v/>
      </c>
      <c r="EL21" s="47" t="s">
        <v>0</v>
      </c>
      <c r="EM21" s="208" t="str">
        <f t="shared" si="84"/>
        <v/>
      </c>
      <c r="EN21" s="47" t="s">
        <v>0</v>
      </c>
      <c r="EO21" s="278" t="s">
        <v>234</v>
      </c>
      <c r="EP21" s="279"/>
      <c r="EQ21" s="279"/>
      <c r="ER21" s="279"/>
      <c r="ES21" s="279"/>
      <c r="ET21" s="279"/>
      <c r="EU21" s="279"/>
      <c r="EV21" s="279"/>
      <c r="EW21" s="279"/>
      <c r="EX21" s="279"/>
      <c r="EY21" s="279"/>
      <c r="EZ21" s="280"/>
    </row>
    <row r="22" spans="1:156" x14ac:dyDescent="0.25">
      <c r="A22" t="s">
        <v>0</v>
      </c>
      <c r="B22" s="52" t="str">
        <f>IF(csv!F14="","",csv!T14)</f>
        <v/>
      </c>
      <c r="C22" s="31" t="s">
        <v>0</v>
      </c>
      <c r="D22" s="31" t="str">
        <f>IF(csv!F14="","",csv!F14)</f>
        <v/>
      </c>
      <c r="E22" s="31" t="str">
        <f>IF(csv!E14="","",csv!E14)</f>
        <v/>
      </c>
      <c r="F22" s="31" t="s">
        <v>0</v>
      </c>
      <c r="G22" s="73" t="str">
        <f>IF(csv!M14="","",csv!M14)</f>
        <v/>
      </c>
      <c r="H22" s="73" t="str">
        <f>IF(csv!N14="","",csv!N14)</f>
        <v/>
      </c>
      <c r="I22" s="31" t="s">
        <v>0</v>
      </c>
      <c r="J22" s="31" t="str">
        <f>IF(csv!P14="","",csv!P14)</f>
        <v/>
      </c>
      <c r="K22" s="31" t="str">
        <f>IF(csv!Q14="","",csv!Q14)</f>
        <v/>
      </c>
      <c r="L22" s="31" t="s">
        <v>0</v>
      </c>
      <c r="M22" s="66" t="str">
        <f>IF(csv!R14="","",csv!R14)</f>
        <v/>
      </c>
      <c r="N22" s="47" t="s">
        <v>0</v>
      </c>
      <c r="O22" s="52" t="str">
        <f t="shared" si="26"/>
        <v/>
      </c>
      <c r="P22" s="73" t="str">
        <f>IF(O22="","",IF(COUNTIF(O$10:O21,O22)=0,P21+1,P21))</f>
        <v/>
      </c>
      <c r="Q22" s="88" t="str">
        <f t="shared" si="27"/>
        <v/>
      </c>
      <c r="R22" s="89" t="str" cm="1">
        <f t="array" ref="R22">IF(S22="","",INDEX(natjecanjeStaze_naziv,MATCH(S22,natjecanjeStaze_stazaId,0)))</f>
        <v/>
      </c>
      <c r="S22" s="53" t="str">
        <f>IF(BW22="","",INDEX(natjecanjeStaze_stazaId,MATCH(O22,natjecanjeStaze_kategorija,0)))</f>
        <v/>
      </c>
      <c r="T22" s="47" t="s">
        <v>0</v>
      </c>
      <c r="U22" s="259" t="str">
        <f>IF(O22="","",INDEX(kategorija_oznaka,MATCH(Q22,kategorija_id,0)))</f>
        <v/>
      </c>
      <c r="V22" s="260" t="str">
        <f t="shared" si="28"/>
        <v/>
      </c>
      <c r="W22" s="47" t="s">
        <v>0</v>
      </c>
      <c r="X22" s="52" t="str">
        <f t="shared" si="29"/>
        <v/>
      </c>
      <c r="Y22" s="73" t="str">
        <f t="shared" si="30"/>
        <v/>
      </c>
      <c r="Z22" s="31" t="str">
        <f t="shared" si="31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32"/>
        <v/>
      </c>
      <c r="AF22" s="47" t="s">
        <v>0</v>
      </c>
      <c r="AG22" s="151" t="str">
        <f t="shared" si="33"/>
        <v/>
      </c>
      <c r="AH22" s="47" t="s">
        <v>0</v>
      </c>
      <c r="AI22" s="52" t="str">
        <f t="shared" si="34"/>
        <v/>
      </c>
      <c r="AJ22" s="31" t="str">
        <f t="shared" si="35"/>
        <v/>
      </c>
      <c r="AK22" s="73" t="str">
        <f t="shared" si="36"/>
        <v/>
      </c>
      <c r="AL22" s="73" t="str">
        <f t="shared" si="37"/>
        <v/>
      </c>
      <c r="AM22" s="31" t="str" cm="1">
        <f t="array" ref="AM22">IF(AK22="",""&amp;AJ22,IF(AK22="NEMA",AJ22,INDEX(klub_naziv,MATCH(INDEX(klubAlias_klubId,AK22),klub_id,0))))</f>
        <v/>
      </c>
      <c r="AN22" s="31" t="str" cm="1">
        <f t="array" ref="AN22">IFERROR(""&amp;INDEX(registarNatjecatelji,DL22,4),"")</f>
        <v/>
      </c>
      <c r="AO22" s="73" t="str">
        <f t="shared" si="38"/>
        <v/>
      </c>
      <c r="AP22" s="66" t="str">
        <f t="shared" si="39"/>
        <v/>
      </c>
      <c r="AQ22" s="47" t="s">
        <v>0</v>
      </c>
      <c r="AR22" s="52" t="str">
        <f>IF(V22&lt;&gt;"NEMA","",IF(IFERROR(MATCH(U22,U$10:U21,0),0)&lt;&gt;0,"",U22))</f>
        <v/>
      </c>
      <c r="AS22" s="73" t="str">
        <f>IF(AR22="","",IFERROR(INDEX(klubAlias_id,MATCH(AR22,klubAlias_alias,0)),"NEMA"))</f>
        <v/>
      </c>
      <c r="AT22" s="31" t="str">
        <f>IF(OR(AS22="",AS22&lt;&gt;"NEMA"),"",MAX(AT$10:AT21)+1)</f>
        <v/>
      </c>
      <c r="AU22" s="66" t="str">
        <f>IF(OR(AS22="",AS22&lt;&gt;"NEMA"),"",INDEX(klub_id,MATCH(AR22,klub_naziv,0)))</f>
        <v/>
      </c>
      <c r="AV22" s="47" t="s">
        <v>0</v>
      </c>
      <c r="AW22" s="19" t="str">
        <f t="shared" si="40"/>
        <v/>
      </c>
      <c r="AX22" s="47" t="s">
        <v>0</v>
      </c>
      <c r="AY22" s="82" t="str">
        <f>IF(AK22&lt;&gt;"NEMA","",IF(IFERROR(MATCH(AJ22,AJ$10:AJ21,0),0)&lt;&gt;0,"",AJ22))</f>
        <v/>
      </c>
      <c r="AZ22" s="47" t="s">
        <v>0</v>
      </c>
      <c r="BA22" s="130"/>
      <c r="BB22" s="47" t="s">
        <v>0</v>
      </c>
      <c r="BC22" s="58" t="str">
        <f t="shared" si="41"/>
        <v/>
      </c>
      <c r="BD22" s="31" t="str">
        <f t="shared" si="42"/>
        <v/>
      </c>
      <c r="BE22" s="31" t="str">
        <f>IF(BD22="","",MAX(BE$10:BE21)+1)</f>
        <v/>
      </c>
      <c r="BF22" s="31" t="str">
        <f t="shared" si="43"/>
        <v/>
      </c>
      <c r="BG22" s="31" t="str">
        <f t="shared" si="44"/>
        <v/>
      </c>
      <c r="BH22" s="31" t="str">
        <f>IF(BA22="","",MAX(BH$10:BH21)+1)</f>
        <v/>
      </c>
      <c r="BI22" s="31" t="str">
        <f t="shared" si="45"/>
        <v/>
      </c>
      <c r="BJ22" s="66" t="str">
        <f t="shared" si="46"/>
        <v/>
      </c>
      <c r="BK22" s="47" t="s">
        <v>0</v>
      </c>
      <c r="BL22" s="19" t="str">
        <f t="shared" si="47"/>
        <v/>
      </c>
      <c r="BM22" s="47" t="s">
        <v>0</v>
      </c>
      <c r="BN22" s="151" t="str">
        <f>IF(AP22="","",IF(BA22="",IF(IFERROR(MATCH(AP22,natjecanje_noviKluboviAliasi,0),0)&gt;0,INDEX(natjecanje_kluboviAliasi,MATCH(AP22,natjecanje_noviKluboviAliasi,0)),AP22),BA22))</f>
        <v/>
      </c>
      <c r="BO22" s="47" t="s">
        <v>0</v>
      </c>
      <c r="BP22" s="58" t="str">
        <f t="shared" si="48"/>
        <v/>
      </c>
      <c r="BQ22" s="73" t="str">
        <f t="shared" si="49"/>
        <v/>
      </c>
      <c r="BR22" s="267" t="str">
        <f t="shared" si="50"/>
        <v/>
      </c>
      <c r="BS22" s="268" t="str">
        <f t="shared" si="51"/>
        <v/>
      </c>
      <c r="BT22" s="191" t="str">
        <f t="shared" si="52"/>
        <v/>
      </c>
      <c r="BU22" s="47" t="s">
        <v>0</v>
      </c>
      <c r="BV22" s="52" t="str">
        <f t="shared" si="53"/>
        <v/>
      </c>
      <c r="BW22" s="31" t="str">
        <f t="shared" si="54"/>
        <v/>
      </c>
      <c r="BX22" s="73" t="str">
        <f>IF(BW22="","",IFERROR(INDEX(imePrezime_id,MATCH(BV22&amp;" – "&amp;BW22,imePrezime_imePrezime,0)),"NEMA"))</f>
        <v/>
      </c>
      <c r="BY22" s="73" t="str">
        <f>IF(BX22&lt;&gt;"NEMA","",IFERROR(INDEX(imePrezimeAlias_imePrezimeId,MATCH(BV22&amp;" "&amp;BW22,imePrezimeAlias_alias,0)),"NEMA"))</f>
        <v/>
      </c>
      <c r="BZ22" s="31" t="str">
        <f>IF(BW22="","",IF(OR(BY22="",BY22="NEMA"),BV22,INDEX(imePrezime_ime,MATCH(BY22,imePrezime_id,0))))</f>
        <v/>
      </c>
      <c r="CA22" s="66" t="str">
        <f>IF(BW22="","",IF(OR(BY22="",BY22="NEMA"),BW22,INDEX(imePrezime_prezime,MATCH(BY22,imePrezime_id,0))))</f>
        <v/>
      </c>
      <c r="CB22" s="47" t="s">
        <v>0</v>
      </c>
      <c r="CC22" s="82" t="str">
        <f t="shared" si="55"/>
        <v/>
      </c>
      <c r="CD22" s="47" t="s">
        <v>0</v>
      </c>
      <c r="CE22" s="19" t="str">
        <f t="shared" si="56"/>
        <v/>
      </c>
      <c r="CF22" s="47" t="s">
        <v>0</v>
      </c>
      <c r="CG22" s="130"/>
      <c r="CH22" s="47" t="s">
        <v>0</v>
      </c>
      <c r="CI22" s="52" t="str">
        <f t="shared" si="57"/>
        <v/>
      </c>
      <c r="CJ22" s="73" t="str">
        <f>IF(CG22="","",MAX(CJ$10:CJ21)+1)</f>
        <v/>
      </c>
      <c r="CK22" s="53" t="str">
        <f t="shared" si="58"/>
        <v/>
      </c>
      <c r="CL22" s="47" t="s">
        <v>0</v>
      </c>
      <c r="CM22" s="19" t="str">
        <f t="shared" si="59"/>
        <v/>
      </c>
      <c r="CN22" s="47" t="s">
        <v>0</v>
      </c>
      <c r="CO22" s="108"/>
      <c r="CP22" s="110"/>
      <c r="CQ22" s="47"/>
      <c r="CR22" s="58" t="str">
        <f>IF(AND(BX22="NEMA",BY22="NEMA",OR(CG22="",CK22="NEMA")),MAX(CR$10:CR21)+1,"")</f>
        <v/>
      </c>
      <c r="CS22" s="53" t="str">
        <f t="shared" si="60"/>
        <v/>
      </c>
      <c r="CT22" t="s">
        <v>0</v>
      </c>
      <c r="CU22" s="133" t="str">
        <f>IF(O22="","",LEFT(INDEX(kategorija_oznaka,MATCH(Q22,kategorija_id,0)),1))</f>
        <v/>
      </c>
      <c r="CV22" t="s">
        <v>0</v>
      </c>
      <c r="CW22" s="52" t="str">
        <f>IF(CR22="","",IF(M22&lt;&gt;"CRO","","INSERT INTO osoba (id,reg_broj,oib,spol_id,dat_rodjenja) VALUES ("&amp;CR22&amp;",(SELECT max(os.reg_broj)+1 FROM osoba AS os),Null,'"&amp;CU22&amp;"',Null); INSERT INTO osoba_log (id,reg_broj,oib,spol_id,dat_rodjenja,dnevnik_id) SELECT id,reg_broj,oib,spol_id,dat_rodjenja,"&amp;dnevnik_id&amp;" FROM osoba WHERE id = "&amp;CR22&amp;";"))</f>
        <v/>
      </c>
      <c r="CX22" s="66" t="str">
        <f t="shared" si="61"/>
        <v/>
      </c>
      <c r="CY22" t="s">
        <v>0</v>
      </c>
      <c r="CZ22" s="19" t="str">
        <f t="shared" si="62"/>
        <v/>
      </c>
      <c r="DA22" s="47" t="s">
        <v>0</v>
      </c>
      <c r="DB22" s="52" t="str">
        <f t="shared" si="63"/>
        <v/>
      </c>
      <c r="DC22" s="66" t="str">
        <f t="shared" si="64"/>
        <v/>
      </c>
      <c r="DD22" s="47" t="s">
        <v>0</v>
      </c>
      <c r="DE22" s="52" t="str">
        <f t="shared" si="65"/>
        <v/>
      </c>
      <c r="DF22" s="53" t="str">
        <f>IF(DE22="","",IFERROR(MATCH(DE22,registar,0),"NEMA"))</f>
        <v/>
      </c>
      <c r="DG22" s="47" t="s">
        <v>0</v>
      </c>
      <c r="DH22" s="52" t="str">
        <f t="shared" si="66"/>
        <v/>
      </c>
      <c r="DI22" s="53" t="str">
        <f>IF(DH22="","",IFERROR(MATCH(DH22,imePrezime_imePrezimeKlub,0),"NEMA"))</f>
        <v/>
      </c>
      <c r="DJ22" s="47" t="s">
        <v>0</v>
      </c>
      <c r="DK22" s="52" t="str">
        <f t="shared" si="67"/>
        <v/>
      </c>
      <c r="DL22" s="53" t="str">
        <f>IF(DK22="","",IFERROR(MATCH(DK22,imePrezime_imePrezime,0),"NEMA"))</f>
        <v/>
      </c>
      <c r="DM22" s="47" t="s">
        <v>0</v>
      </c>
      <c r="DN22" s="58" t="str">
        <f t="shared" si="68"/>
        <v/>
      </c>
      <c r="DO22" s="53" t="str" cm="1">
        <f t="array" ref="DO22">IF(DN22&lt;&gt;"",INDEX(imePrezime_id,DN22,0),IF(CR22&lt;&gt;"",CR22,""))</f>
        <v/>
      </c>
      <c r="DP22" s="47" t="s">
        <v>0</v>
      </c>
      <c r="DQ22" s="58" t="str">
        <f t="shared" si="69"/>
        <v/>
      </c>
      <c r="DR22" s="73" t="str">
        <f>IF(BW22="","",IF(AJ22="",IF(IFERROR(INDEX(imePrezime_klub,MATCH(DO22,imePrezime_id,0)),"NEMA")="","klu",""),IF(OR(AND(AK22&lt;&gt;"",AK22&lt;&gt;"NEMA"),BI22&lt;&gt;""),"klu(ali)",IF(AND(AN22&lt;&gt;"",AN22&lt;&gt;AM22),"(raz-klu)","klu"))))</f>
        <v/>
      </c>
      <c r="DS22" s="73" t="str">
        <f t="shared" si="70"/>
        <v/>
      </c>
      <c r="DT22" s="73" t="str">
        <f t="shared" si="71"/>
        <v/>
      </c>
      <c r="DU22" s="66" t="str">
        <f t="shared" si="72"/>
        <v/>
      </c>
      <c r="DV22" s="47" t="s">
        <v>0</v>
      </c>
      <c r="DW22" s="58" t="str">
        <f>IF(BW22="","",MAX(DW$10:DW21)+1)</f>
        <v/>
      </c>
      <c r="DX22" s="73" t="str">
        <f t="shared" si="73"/>
        <v/>
      </c>
      <c r="DY22" s="73" t="str">
        <f t="shared" si="74"/>
        <v/>
      </c>
      <c r="DZ22" s="73" t="str">
        <f t="shared" si="75"/>
        <v/>
      </c>
      <c r="EA22" s="73" t="str">
        <f t="shared" si="76"/>
        <v/>
      </c>
      <c r="EB22" s="73" t="str">
        <f t="shared" si="77"/>
        <v/>
      </c>
      <c r="EC22" s="73" t="str">
        <f t="shared" si="78"/>
        <v/>
      </c>
      <c r="ED22" s="73" t="str">
        <f t="shared" si="79"/>
        <v/>
      </c>
      <c r="EE22" s="73" t="str">
        <f t="shared" si="80"/>
        <v/>
      </c>
      <c r="EF22" s="73" t="str">
        <f t="shared" si="81"/>
        <v/>
      </c>
      <c r="EG22" s="53" t="str">
        <f>IF(INDEX(natjecanjeKategorije_katAliasId,MATCH(Q22,natjecanjeKategorije_katRegId,0))="","",INDEX(natjecanjeKategorije_katAliasId,MATCH(Q22,natjecanjeKategorije_katRegId,0)))</f>
        <v/>
      </c>
      <c r="EH22" s="47" t="s">
        <v>0</v>
      </c>
      <c r="EI22" s="19" t="str">
        <f t="shared" si="82"/>
        <v/>
      </c>
      <c r="EJ22" s="47" t="s">
        <v>0</v>
      </c>
      <c r="EK22" s="19" t="str">
        <f t="shared" si="83"/>
        <v/>
      </c>
      <c r="EL22" s="47" t="s">
        <v>0</v>
      </c>
      <c r="EM22" s="208" t="str">
        <f t="shared" si="84"/>
        <v/>
      </c>
      <c r="EN22" s="47" t="s">
        <v>0</v>
      </c>
    </row>
    <row r="23" spans="1:156" x14ac:dyDescent="0.25">
      <c r="A23" t="s">
        <v>0</v>
      </c>
      <c r="B23" s="52" t="str">
        <f>IF(csv!F15="","",csv!T15)</f>
        <v/>
      </c>
      <c r="C23" s="31" t="s">
        <v>0</v>
      </c>
      <c r="D23" s="31" t="str">
        <f>IF(csv!F15="","",csv!F15)</f>
        <v/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/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26"/>
        <v/>
      </c>
      <c r="P23" s="73" t="str">
        <f>IF(O23="","",IF(COUNTIF(O$10:O22,O23)=0,P22+1,P22))</f>
        <v/>
      </c>
      <c r="Q23" s="88" t="str">
        <f t="shared" si="27"/>
        <v/>
      </c>
      <c r="R23" s="89" t="str" cm="1">
        <f t="array" ref="R23">IF(S23="","",INDEX(natjecanjeStaze_naziv,MATCH(S23,natjecanjeStaze_stazaId,0)))</f>
        <v/>
      </c>
      <c r="S23" s="53" t="str">
        <f>IF(BW23="","",INDEX(natjecanjeStaze_stazaId,MATCH(O23,natjecanjeStaze_kategorija,0)))</f>
        <v/>
      </c>
      <c r="T23" s="47" t="s">
        <v>0</v>
      </c>
      <c r="U23" s="259" t="str">
        <f>IF(O23="","",INDEX(kategorija_oznaka,MATCH(Q23,kategorija_id,0)))</f>
        <v/>
      </c>
      <c r="V23" s="260" t="str">
        <f t="shared" si="28"/>
        <v/>
      </c>
      <c r="W23" s="47" t="s">
        <v>0</v>
      </c>
      <c r="X23" s="52" t="str">
        <f t="shared" si="29"/>
        <v/>
      </c>
      <c r="Y23" s="73" t="str">
        <f t="shared" si="30"/>
        <v/>
      </c>
      <c r="Z23" s="31" t="str">
        <f t="shared" si="31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32"/>
        <v/>
      </c>
      <c r="AF23" s="47" t="s">
        <v>0</v>
      </c>
      <c r="AG23" s="151" t="str">
        <f t="shared" si="33"/>
        <v/>
      </c>
      <c r="AH23" s="47" t="s">
        <v>0</v>
      </c>
      <c r="AI23" s="52" t="str">
        <f t="shared" si="34"/>
        <v/>
      </c>
      <c r="AJ23" s="31" t="str">
        <f t="shared" si="35"/>
        <v/>
      </c>
      <c r="AK23" s="73" t="str">
        <f t="shared" si="36"/>
        <v/>
      </c>
      <c r="AL23" s="73" t="str">
        <f t="shared" si="37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IFERROR(""&amp;INDEX(registarNatjecatelji,DL23,4),"")</f>
        <v/>
      </c>
      <c r="AO23" s="73" t="str">
        <f t="shared" si="38"/>
        <v/>
      </c>
      <c r="AP23" s="66" t="str">
        <f t="shared" si="39"/>
        <v/>
      </c>
      <c r="AQ23" s="47" t="s">
        <v>0</v>
      </c>
      <c r="AR23" s="52" t="str">
        <f>IF(V23&lt;&gt;"NEMA","",IF(IFERROR(MATCH(U23,U$10:U22,0),0)&lt;&gt;0,"",U23))</f>
        <v/>
      </c>
      <c r="AS23" s="73" t="str">
        <f>IF(AR23="","",IFERROR(INDEX(klubAlias_id,MATCH(AR23,klubAlias_alias,0)),"NEMA"))</f>
        <v/>
      </c>
      <c r="AT23" s="31" t="str">
        <f>IF(OR(AS23="",AS23&lt;&gt;"NEMA"),"",MAX(AT$10:AT22)+1)</f>
        <v/>
      </c>
      <c r="AU23" s="66" t="str">
        <f>IF(OR(AS23="",AS23&lt;&gt;"NEMA"),"",INDEX(klub_id,MATCH(AR23,klub_naziv,0)))</f>
        <v/>
      </c>
      <c r="AV23" s="47" t="s">
        <v>0</v>
      </c>
      <c r="AW23" s="19" t="str">
        <f t="shared" si="40"/>
        <v/>
      </c>
      <c r="AX23" s="47" t="s">
        <v>0</v>
      </c>
      <c r="AY23" s="82" t="str">
        <f>IF(AK23&lt;&gt;"NEMA","",IF(IFERROR(MATCH(AJ23,AJ$10:AJ22,0),0)&lt;&gt;0,"",AJ23))</f>
        <v/>
      </c>
      <c r="AZ23" s="47" t="s">
        <v>0</v>
      </c>
      <c r="BA23" s="130"/>
      <c r="BB23" s="47" t="s">
        <v>0</v>
      </c>
      <c r="BC23" s="58" t="str">
        <f t="shared" si="41"/>
        <v/>
      </c>
      <c r="BD23" s="31" t="str">
        <f t="shared" si="42"/>
        <v/>
      </c>
      <c r="BE23" s="31" t="str">
        <f>IF(BD23="","",MAX(BE$10:BE22)+1)</f>
        <v/>
      </c>
      <c r="BF23" s="31" t="str">
        <f t="shared" si="43"/>
        <v/>
      </c>
      <c r="BG23" s="31" t="str">
        <f t="shared" si="44"/>
        <v/>
      </c>
      <c r="BH23" s="31" t="str">
        <f>IF(BA23="","",MAX(BH$10:BH22)+1)</f>
        <v/>
      </c>
      <c r="BI23" s="31" t="str">
        <f t="shared" si="45"/>
        <v/>
      </c>
      <c r="BJ23" s="66" t="str">
        <f t="shared" si="46"/>
        <v/>
      </c>
      <c r="BK23" s="47" t="s">
        <v>0</v>
      </c>
      <c r="BL23" s="19" t="str">
        <f t="shared" si="47"/>
        <v/>
      </c>
      <c r="BM23" s="47" t="s">
        <v>0</v>
      </c>
      <c r="BN23" s="151" t="str">
        <f>IF(AP23="","",IF(BA23="",IF(IFERROR(MATCH(AP23,natjecanje_noviKluboviAliasi,0),0)&gt;0,INDEX(natjecanje_kluboviAliasi,MATCH(AP23,natjecanje_noviKluboviAliasi,0)),AP23),BA23))</f>
        <v/>
      </c>
      <c r="BO23" s="47" t="s">
        <v>0</v>
      </c>
      <c r="BP23" s="58" t="str">
        <f t="shared" si="48"/>
        <v/>
      </c>
      <c r="BQ23" s="73" t="str">
        <f t="shared" si="49"/>
        <v/>
      </c>
      <c r="BR23" s="267" t="str">
        <f t="shared" si="50"/>
        <v/>
      </c>
      <c r="BS23" s="268" t="str">
        <f t="shared" si="51"/>
        <v/>
      </c>
      <c r="BT23" s="191" t="str">
        <f t="shared" si="52"/>
        <v/>
      </c>
      <c r="BU23" s="47" t="s">
        <v>0</v>
      </c>
      <c r="BV23" s="52" t="str">
        <f t="shared" si="53"/>
        <v/>
      </c>
      <c r="BW23" s="31" t="str">
        <f t="shared" si="54"/>
        <v/>
      </c>
      <c r="BX23" s="73" t="str">
        <f>IF(BW23="","",IFERROR(INDEX(imePrezime_id,MATCH(BV23&amp;" – "&amp;BW23,imePrezime_imePrezime,0)),"NEMA"))</f>
        <v/>
      </c>
      <c r="BY23" s="73" t="str">
        <f>IF(BX23&lt;&gt;"NEMA","",IFERROR(INDEX(imePrezimeAlias_imePrezimeId,MATCH(BV23&amp;" "&amp;BW23,imePrezimeAlias_alias,0)),"NEMA"))</f>
        <v/>
      </c>
      <c r="BZ23" s="31" t="str">
        <f>IF(BW23="","",IF(OR(BY23="",BY23="NEMA"),BV23,INDEX(imePrezime_ime,MATCH(BY23,imePrezime_id,0))))</f>
        <v/>
      </c>
      <c r="CA23" s="66" t="str">
        <f>IF(BW23="","",IF(OR(BY23="",BY23="NEMA"),BW23,INDEX(imePrezime_prezime,MATCH(BY23,imePrezime_id,0))))</f>
        <v/>
      </c>
      <c r="CB23" s="47" t="s">
        <v>0</v>
      </c>
      <c r="CC23" s="82" t="str">
        <f t="shared" si="55"/>
        <v/>
      </c>
      <c r="CD23" s="47" t="s">
        <v>0</v>
      </c>
      <c r="CE23" s="19" t="str">
        <f t="shared" si="56"/>
        <v/>
      </c>
      <c r="CF23" s="47" t="s">
        <v>0</v>
      </c>
      <c r="CG23" s="130"/>
      <c r="CH23" s="47" t="s">
        <v>0</v>
      </c>
      <c r="CI23" s="52" t="str">
        <f t="shared" si="57"/>
        <v/>
      </c>
      <c r="CJ23" s="73" t="str">
        <f>IF(CG23="","",MAX(CJ$10:CJ22)+1)</f>
        <v/>
      </c>
      <c r="CK23" s="53" t="str">
        <f t="shared" si="58"/>
        <v/>
      </c>
      <c r="CL23" s="47" t="s">
        <v>0</v>
      </c>
      <c r="CM23" s="19" t="str">
        <f t="shared" si="59"/>
        <v/>
      </c>
      <c r="CN23" s="47" t="s">
        <v>0</v>
      </c>
      <c r="CO23" s="108"/>
      <c r="CP23" s="110"/>
      <c r="CQ23" s="47"/>
      <c r="CR23" s="58" t="str">
        <f>IF(AND(BX23="NEMA",BY23="NEMA",OR(CG23="",CK23="NEMA")),MAX(CR$10:CR22)+1,"")</f>
        <v/>
      </c>
      <c r="CS23" s="53" t="str">
        <f t="shared" si="60"/>
        <v/>
      </c>
      <c r="CT23" t="s">
        <v>0</v>
      </c>
      <c r="CU23" s="133" t="str">
        <f>IF(O23="","",LEFT(INDEX(kategorija_oznaka,MATCH(Q23,kategorija_id,0)),1))</f>
        <v/>
      </c>
      <c r="CV23" t="s">
        <v>0</v>
      </c>
      <c r="CW23" s="52" t="str">
        <f>IF(CR23="","",IF(M23&lt;&gt;"CRO","","INSERT INTO osoba (id,reg_broj,oib,spol_id,dat_rodjenja) VALUES ("&amp;CR23&amp;",(SELECT max(os.reg_broj)+1 FROM osoba AS os),Null,'"&amp;CU23&amp;"',Null); INSERT INTO osoba_log (id,reg_broj,oib,spol_id,dat_rodjenja,dnevnik_id) SELECT id,reg_broj,oib,spol_id,dat_rodjenja,"&amp;dnevnik_id&amp;" FROM osoba WHERE id = "&amp;CR23&amp;";"))</f>
        <v/>
      </c>
      <c r="CX23" s="66" t="str">
        <f t="shared" si="61"/>
        <v/>
      </c>
      <c r="CY23" t="s">
        <v>0</v>
      </c>
      <c r="CZ23" s="19" t="str">
        <f t="shared" si="62"/>
        <v/>
      </c>
      <c r="DA23" s="47" t="s">
        <v>0</v>
      </c>
      <c r="DB23" s="52" t="str">
        <f t="shared" si="63"/>
        <v/>
      </c>
      <c r="DC23" s="66" t="str">
        <f t="shared" si="64"/>
        <v/>
      </c>
      <c r="DD23" s="47" t="s">
        <v>0</v>
      </c>
      <c r="DE23" s="52" t="str">
        <f t="shared" si="65"/>
        <v/>
      </c>
      <c r="DF23" s="53" t="str">
        <f>IF(DE23="","",IFERROR(MATCH(DE23,registar,0),"NEMA"))</f>
        <v/>
      </c>
      <c r="DG23" s="47" t="s">
        <v>0</v>
      </c>
      <c r="DH23" s="52" t="str">
        <f t="shared" si="66"/>
        <v/>
      </c>
      <c r="DI23" s="53" t="str">
        <f>IF(DH23="","",IFERROR(MATCH(DH23,imePrezime_imePrezimeKlub,0),"NEMA"))</f>
        <v/>
      </c>
      <c r="DJ23" s="47" t="s">
        <v>0</v>
      </c>
      <c r="DK23" s="52" t="str">
        <f t="shared" si="67"/>
        <v/>
      </c>
      <c r="DL23" s="53" t="str">
        <f>IF(DK23="","",IFERROR(MATCH(DK23,imePrezime_imePrezime,0),"NEMA"))</f>
        <v/>
      </c>
      <c r="DM23" s="47" t="s">
        <v>0</v>
      </c>
      <c r="DN23" s="58" t="str">
        <f t="shared" si="68"/>
        <v/>
      </c>
      <c r="DO23" s="53" t="str" cm="1">
        <f t="array" ref="DO23">IF(DN23&lt;&gt;"",INDEX(imePrezime_id,DN23,0),IF(CR23&lt;&gt;"",CR23,""))</f>
        <v/>
      </c>
      <c r="DP23" s="47" t="s">
        <v>0</v>
      </c>
      <c r="DQ23" s="58" t="str">
        <f t="shared" si="69"/>
        <v/>
      </c>
      <c r="DR23" s="73" t="str">
        <f>IF(BW23="","",IF(AJ23="",IF(IFERROR(INDEX(imePrezime_klub,MATCH(DO23,imePrezime_id,0)),"NEMA")="","klu",""),IF(OR(AND(AK23&lt;&gt;"",AK23&lt;&gt;"NEMA"),BI23&lt;&gt;""),"klu(ali)",IF(AND(AN23&lt;&gt;"",AN23&lt;&gt;AM23),"(raz-klu)","klu"))))</f>
        <v/>
      </c>
      <c r="DS23" s="73" t="str">
        <f t="shared" si="70"/>
        <v/>
      </c>
      <c r="DT23" s="73" t="str">
        <f t="shared" si="71"/>
        <v/>
      </c>
      <c r="DU23" s="66" t="str">
        <f t="shared" si="72"/>
        <v/>
      </c>
      <c r="DV23" s="47" t="s">
        <v>0</v>
      </c>
      <c r="DW23" s="58" t="str">
        <f>IF(BW23="","",MAX(DW$10:DW22)+1)</f>
        <v/>
      </c>
      <c r="DX23" s="73" t="str">
        <f t="shared" si="73"/>
        <v/>
      </c>
      <c r="DY23" s="73" t="str">
        <f t="shared" si="74"/>
        <v/>
      </c>
      <c r="DZ23" s="73" t="str">
        <f t="shared" si="75"/>
        <v/>
      </c>
      <c r="EA23" s="73" t="str">
        <f t="shared" si="76"/>
        <v/>
      </c>
      <c r="EB23" s="73" t="str">
        <f t="shared" si="77"/>
        <v/>
      </c>
      <c r="EC23" s="73" t="str">
        <f t="shared" si="78"/>
        <v/>
      </c>
      <c r="ED23" s="73" t="str">
        <f t="shared" si="79"/>
        <v/>
      </c>
      <c r="EE23" s="73" t="str">
        <f t="shared" si="80"/>
        <v/>
      </c>
      <c r="EF23" s="73" t="str">
        <f t="shared" si="81"/>
        <v/>
      </c>
      <c r="EG23" s="53" t="str">
        <f>IF(INDEX(natjecanjeKategorije_katAliasId,MATCH(Q23,natjecanjeKategorije_katRegId,0))="","",INDEX(natjecanjeKategorije_katAliasId,MATCH(Q23,natjecanjeKategorije_katRegId,0)))</f>
        <v/>
      </c>
      <c r="EH23" s="47" t="s">
        <v>0</v>
      </c>
      <c r="EI23" s="19" t="str">
        <f t="shared" si="82"/>
        <v/>
      </c>
      <c r="EJ23" s="47" t="s">
        <v>0</v>
      </c>
      <c r="EK23" s="19" t="str">
        <f t="shared" si="83"/>
        <v/>
      </c>
      <c r="EL23" s="47" t="s">
        <v>0</v>
      </c>
      <c r="EM23" s="208" t="str">
        <f t="shared" si="84"/>
        <v/>
      </c>
      <c r="EN23" s="47" t="s">
        <v>0</v>
      </c>
    </row>
    <row r="24" spans="1:156" x14ac:dyDescent="0.25">
      <c r="A24" t="s">
        <v>0</v>
      </c>
      <c r="B24" s="52" t="str">
        <f>IF(csv!F16="","",csv!T16)</f>
        <v/>
      </c>
      <c r="C24" s="31" t="s">
        <v>0</v>
      </c>
      <c r="D24" s="31" t="str">
        <f>IF(csv!F16="","",csv!F16)</f>
        <v/>
      </c>
      <c r="E24" s="31" t="str">
        <f>IF(csv!E16="","",csv!E16)</f>
        <v/>
      </c>
      <c r="F24" s="31" t="s">
        <v>0</v>
      </c>
      <c r="G24" s="73" t="str">
        <f>IF(csv!M16="","",csv!M16)</f>
        <v/>
      </c>
      <c r="H24" s="73" t="str">
        <f>IF(csv!N16="","",csv!N16)</f>
        <v/>
      </c>
      <c r="I24" s="31" t="s">
        <v>0</v>
      </c>
      <c r="J24" s="31" t="str">
        <f>IF(csv!P16="","",csv!P16)</f>
        <v/>
      </c>
      <c r="K24" s="31" t="str">
        <f>IF(csv!Q16="","",csv!Q16)</f>
        <v/>
      </c>
      <c r="L24" s="31" t="s">
        <v>0</v>
      </c>
      <c r="M24" s="66" t="str">
        <f>IF(csv!R16="","",csv!R16)</f>
        <v/>
      </c>
      <c r="N24" s="47" t="s">
        <v>0</v>
      </c>
      <c r="O24" s="52" t="str">
        <f t="shared" si="26"/>
        <v/>
      </c>
      <c r="P24" s="73" t="str">
        <f>IF(O24="","",IF(COUNTIF(O$10:O23,O24)=0,P23+1,P23))</f>
        <v/>
      </c>
      <c r="Q24" s="88" t="str">
        <f t="shared" si="27"/>
        <v/>
      </c>
      <c r="R24" s="89" t="str" cm="1">
        <f t="array" ref="R24">IF(S24="","",INDEX(natjecanjeStaze_naziv,MATCH(S24,natjecanjeStaze_stazaId,0)))</f>
        <v/>
      </c>
      <c r="S24" s="53" t="str">
        <f>IF(BW24="","",INDEX(natjecanjeStaze_stazaId,MATCH(O24,natjecanjeStaze_kategorija,0)))</f>
        <v/>
      </c>
      <c r="T24" s="47" t="s">
        <v>0</v>
      </c>
      <c r="U24" s="259" t="str">
        <f>IF(O24="","",INDEX(kategorija_oznaka,MATCH(Q24,kategorija_id,0)))</f>
        <v/>
      </c>
      <c r="V24" s="260" t="str">
        <f t="shared" si="28"/>
        <v/>
      </c>
      <c r="W24" s="47" t="s">
        <v>0</v>
      </c>
      <c r="X24" s="52" t="str">
        <f t="shared" si="29"/>
        <v/>
      </c>
      <c r="Y24" s="73" t="str">
        <f t="shared" si="30"/>
        <v/>
      </c>
      <c r="Z24" s="31" t="str">
        <f t="shared" si="31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32"/>
        <v/>
      </c>
      <c r="AF24" s="47" t="s">
        <v>0</v>
      </c>
      <c r="AG24" s="151" t="str">
        <f t="shared" si="33"/>
        <v/>
      </c>
      <c r="AH24" s="47" t="s">
        <v>0</v>
      </c>
      <c r="AI24" s="52" t="str">
        <f t="shared" si="34"/>
        <v/>
      </c>
      <c r="AJ24" s="31" t="str">
        <f t="shared" si="35"/>
        <v/>
      </c>
      <c r="AK24" s="73" t="str">
        <f t="shared" si="36"/>
        <v/>
      </c>
      <c r="AL24" s="73" t="str">
        <f t="shared" si="37"/>
        <v/>
      </c>
      <c r="AM24" s="31" t="str" cm="1">
        <f t="array" ref="AM24">IF(AK24="",""&amp;AJ24,IF(AK24="NEMA",AJ24,INDEX(klub_naziv,MATCH(INDEX(klubAlias_klubId,AK24),klub_id,0))))</f>
        <v/>
      </c>
      <c r="AN24" s="31" t="str" cm="1">
        <f t="array" ref="AN24">IFERROR(""&amp;INDEX(registarNatjecatelji,DL24,4),"")</f>
        <v/>
      </c>
      <c r="AO24" s="73" t="str">
        <f t="shared" si="38"/>
        <v/>
      </c>
      <c r="AP24" s="66" t="str">
        <f t="shared" si="39"/>
        <v/>
      </c>
      <c r="AQ24" s="47" t="s">
        <v>0</v>
      </c>
      <c r="AR24" s="52" t="str">
        <f>IF(V24&lt;&gt;"NEMA","",IF(IFERROR(MATCH(U24,U$10:U23,0),0)&lt;&gt;0,"",U24))</f>
        <v/>
      </c>
      <c r="AS24" s="73" t="str">
        <f>IF(AR24="","",IFERROR(INDEX(klubAlias_id,MATCH(AR24,klubAlias_alias,0)),"NEMA"))</f>
        <v/>
      </c>
      <c r="AT24" s="31" t="str">
        <f>IF(OR(AS24="",AS24&lt;&gt;"NEMA"),"",MAX(AT$10:AT23)+1)</f>
        <v/>
      </c>
      <c r="AU24" s="66" t="str">
        <f>IF(OR(AS24="",AS24&lt;&gt;"NEMA"),"",INDEX(klub_id,MATCH(AR24,klub_naziv,0)))</f>
        <v/>
      </c>
      <c r="AV24" s="47" t="s">
        <v>0</v>
      </c>
      <c r="AW24" s="19" t="str">
        <f t="shared" si="40"/>
        <v/>
      </c>
      <c r="AX24" s="47" t="s">
        <v>0</v>
      </c>
      <c r="AY24" s="82" t="str">
        <f>IF(AK24&lt;&gt;"NEMA","",IF(IFERROR(MATCH(AJ24,AJ$10:AJ23,0),0)&lt;&gt;0,"",AJ24))</f>
        <v/>
      </c>
      <c r="AZ24" s="47" t="s">
        <v>0</v>
      </c>
      <c r="BA24" s="130"/>
      <c r="BB24" s="47" t="s">
        <v>0</v>
      </c>
      <c r="BC24" s="58" t="str">
        <f t="shared" si="41"/>
        <v/>
      </c>
      <c r="BD24" s="31" t="str">
        <f t="shared" si="42"/>
        <v/>
      </c>
      <c r="BE24" s="31" t="str">
        <f>IF(BD24="","",MAX(BE$10:BE23)+1)</f>
        <v/>
      </c>
      <c r="BF24" s="31" t="str">
        <f t="shared" si="43"/>
        <v/>
      </c>
      <c r="BG24" s="31" t="str">
        <f t="shared" si="44"/>
        <v/>
      </c>
      <c r="BH24" s="31" t="str">
        <f>IF(BA24="","",MAX(BH$10:BH23)+1)</f>
        <v/>
      </c>
      <c r="BI24" s="31" t="str">
        <f t="shared" si="45"/>
        <v/>
      </c>
      <c r="BJ24" s="66" t="str">
        <f t="shared" si="46"/>
        <v/>
      </c>
      <c r="BK24" s="47" t="s">
        <v>0</v>
      </c>
      <c r="BL24" s="19" t="str">
        <f t="shared" si="47"/>
        <v/>
      </c>
      <c r="BM24" s="47" t="s">
        <v>0</v>
      </c>
      <c r="BN24" s="151" t="str">
        <f>IF(AP24="","",IF(BA24="",IF(IFERROR(MATCH(AP24,natjecanje_noviKluboviAliasi,0),0)&gt;0,INDEX(natjecanje_kluboviAliasi,MATCH(AP24,natjecanje_noviKluboviAliasi,0)),AP24),BA24))</f>
        <v/>
      </c>
      <c r="BO24" s="47" t="s">
        <v>0</v>
      </c>
      <c r="BP24" s="58" t="str">
        <f t="shared" si="48"/>
        <v/>
      </c>
      <c r="BQ24" s="73" t="str">
        <f t="shared" si="49"/>
        <v/>
      </c>
      <c r="BR24" s="267" t="str">
        <f t="shared" si="50"/>
        <v/>
      </c>
      <c r="BS24" s="268" t="str">
        <f t="shared" si="51"/>
        <v/>
      </c>
      <c r="BT24" s="191" t="str">
        <f t="shared" si="52"/>
        <v/>
      </c>
      <c r="BU24" s="47" t="s">
        <v>0</v>
      </c>
      <c r="BV24" s="52" t="str">
        <f t="shared" si="53"/>
        <v/>
      </c>
      <c r="BW24" s="31" t="str">
        <f t="shared" si="54"/>
        <v/>
      </c>
      <c r="BX24" s="73" t="str">
        <f>IF(BW24="","",IFERROR(INDEX(imePrezime_id,MATCH(BV24&amp;" – "&amp;BW24,imePrezime_imePrezime,0)),"NEMA"))</f>
        <v/>
      </c>
      <c r="BY24" s="73" t="str">
        <f>IF(BX24&lt;&gt;"NEMA","",IFERROR(INDEX(imePrezimeAlias_imePrezimeId,MATCH(BV24&amp;" "&amp;BW24,imePrezimeAlias_alias,0)),"NEMA"))</f>
        <v/>
      </c>
      <c r="BZ24" s="31" t="str">
        <f>IF(BW24="","",IF(OR(BY24="",BY24="NEMA"),BV24,INDEX(imePrezime_ime,MATCH(BY24,imePrezime_id,0))))</f>
        <v/>
      </c>
      <c r="CA24" s="66" t="str">
        <f>IF(BW24="","",IF(OR(BY24="",BY24="NEMA"),BW24,INDEX(imePrezime_prezime,MATCH(BY24,imePrezime_id,0))))</f>
        <v/>
      </c>
      <c r="CB24" s="47" t="s">
        <v>0</v>
      </c>
      <c r="CC24" s="82" t="str">
        <f t="shared" si="55"/>
        <v/>
      </c>
      <c r="CD24" s="47" t="s">
        <v>0</v>
      </c>
      <c r="CE24" s="19" t="str">
        <f t="shared" si="56"/>
        <v/>
      </c>
      <c r="CF24" s="47" t="s">
        <v>0</v>
      </c>
      <c r="CG24" s="130"/>
      <c r="CH24" s="47" t="s">
        <v>0</v>
      </c>
      <c r="CI24" s="52" t="str">
        <f t="shared" si="57"/>
        <v/>
      </c>
      <c r="CJ24" s="73" t="str">
        <f>IF(CG24="","",MAX(CJ$10:CJ23)+1)</f>
        <v/>
      </c>
      <c r="CK24" s="53" t="str">
        <f t="shared" si="58"/>
        <v/>
      </c>
      <c r="CL24" s="47" t="s">
        <v>0</v>
      </c>
      <c r="CM24" s="19" t="str">
        <f t="shared" si="59"/>
        <v/>
      </c>
      <c r="CN24" s="47" t="s">
        <v>0</v>
      </c>
      <c r="CO24" s="108"/>
      <c r="CP24" s="110"/>
      <c r="CQ24" s="47"/>
      <c r="CR24" s="58" t="str">
        <f>IF(AND(BX24="NEMA",BY24="NEMA",OR(CG24="",CK24="NEMA")),MAX(CR$10:CR23)+1,"")</f>
        <v/>
      </c>
      <c r="CS24" s="53" t="str">
        <f t="shared" si="60"/>
        <v/>
      </c>
      <c r="CT24" t="s">
        <v>0</v>
      </c>
      <c r="CU24" s="133" t="str">
        <f>IF(O24="","",LEFT(INDEX(kategorija_oznaka,MATCH(Q24,kategorija_id,0)),1))</f>
        <v/>
      </c>
      <c r="CV24" t="s">
        <v>0</v>
      </c>
      <c r="CW24" s="52" t="str">
        <f>IF(CR24="","",IF(M24&lt;&gt;"CRO","","INSERT INTO osoba (id,reg_broj,oib,spol_id,dat_rodjenja) VALUES ("&amp;CR24&amp;",(SELECT max(os.reg_broj)+1 FROM osoba AS os),Null,'"&amp;CU24&amp;"',Null); INSERT INTO osoba_log (id,reg_broj,oib,spol_id,dat_rodjenja,dnevnik_id) SELECT id,reg_broj,oib,spol_id,dat_rodjenja,"&amp;dnevnik_id&amp;" FROM osoba WHERE id = "&amp;CR24&amp;";"))</f>
        <v/>
      </c>
      <c r="CX24" s="66" t="str">
        <f t="shared" si="61"/>
        <v/>
      </c>
      <c r="CY24" t="s">
        <v>0</v>
      </c>
      <c r="CZ24" s="19" t="str">
        <f t="shared" si="62"/>
        <v/>
      </c>
      <c r="DA24" s="47" t="s">
        <v>0</v>
      </c>
      <c r="DB24" s="52" t="str">
        <f t="shared" si="63"/>
        <v/>
      </c>
      <c r="DC24" s="66" t="str">
        <f t="shared" si="64"/>
        <v/>
      </c>
      <c r="DD24" s="47" t="s">
        <v>0</v>
      </c>
      <c r="DE24" s="52" t="str">
        <f t="shared" si="65"/>
        <v/>
      </c>
      <c r="DF24" s="53" t="str">
        <f>IF(DE24="","",IFERROR(MATCH(DE24,registar,0),"NEMA"))</f>
        <v/>
      </c>
      <c r="DG24" s="47" t="s">
        <v>0</v>
      </c>
      <c r="DH24" s="52" t="str">
        <f t="shared" si="66"/>
        <v/>
      </c>
      <c r="DI24" s="53" t="str">
        <f>IF(DH24="","",IFERROR(MATCH(DH24,imePrezime_imePrezimeKlub,0),"NEMA"))</f>
        <v/>
      </c>
      <c r="DJ24" s="47" t="s">
        <v>0</v>
      </c>
      <c r="DK24" s="52" t="str">
        <f t="shared" si="67"/>
        <v/>
      </c>
      <c r="DL24" s="53" t="str">
        <f>IF(DK24="","",IFERROR(MATCH(DK24,imePrezime_imePrezime,0),"NEMA"))</f>
        <v/>
      </c>
      <c r="DM24" s="47" t="s">
        <v>0</v>
      </c>
      <c r="DN24" s="58" t="str">
        <f t="shared" si="68"/>
        <v/>
      </c>
      <c r="DO24" s="53" t="str" cm="1">
        <f t="array" ref="DO24">IF(DN24&lt;&gt;"",INDEX(imePrezime_id,DN24,0),IF(CR24&lt;&gt;"",CR24,""))</f>
        <v/>
      </c>
      <c r="DP24" s="47" t="s">
        <v>0</v>
      </c>
      <c r="DQ24" s="58" t="str">
        <f t="shared" si="69"/>
        <v/>
      </c>
      <c r="DR24" s="73" t="str">
        <f>IF(BW24="","",IF(AJ24="",IF(IFERROR(INDEX(imePrezime_klub,MATCH(DO24,imePrezime_id,0)),"NEMA")="","klu",""),IF(OR(AND(AK24&lt;&gt;"",AK24&lt;&gt;"NEMA"),BI24&lt;&gt;""),"klu(ali)",IF(AND(AN24&lt;&gt;"",AN24&lt;&gt;AM24),"(raz-klu)","klu"))))</f>
        <v/>
      </c>
      <c r="DS24" s="73" t="str">
        <f t="shared" si="70"/>
        <v/>
      </c>
      <c r="DT24" s="73" t="str">
        <f t="shared" si="71"/>
        <v/>
      </c>
      <c r="DU24" s="66" t="str">
        <f t="shared" si="72"/>
        <v/>
      </c>
      <c r="DV24" s="47" t="s">
        <v>0</v>
      </c>
      <c r="DW24" s="58" t="str">
        <f>IF(BW24="","",MAX(DW$10:DW23)+1)</f>
        <v/>
      </c>
      <c r="DX24" s="73" t="str">
        <f t="shared" si="73"/>
        <v/>
      </c>
      <c r="DY24" s="73" t="str">
        <f t="shared" si="74"/>
        <v/>
      </c>
      <c r="DZ24" s="73" t="str">
        <f t="shared" si="75"/>
        <v/>
      </c>
      <c r="EA24" s="73" t="str">
        <f t="shared" si="76"/>
        <v/>
      </c>
      <c r="EB24" s="73" t="str">
        <f t="shared" si="77"/>
        <v/>
      </c>
      <c r="EC24" s="73" t="str">
        <f t="shared" si="78"/>
        <v/>
      </c>
      <c r="ED24" s="73" t="str">
        <f t="shared" si="79"/>
        <v/>
      </c>
      <c r="EE24" s="73" t="str">
        <f t="shared" si="80"/>
        <v/>
      </c>
      <c r="EF24" s="73" t="str">
        <f t="shared" si="81"/>
        <v/>
      </c>
      <c r="EG24" s="53" t="str">
        <f>IF(INDEX(natjecanjeKategorije_katAliasId,MATCH(Q24,natjecanjeKategorije_katRegId,0))="","",INDEX(natjecanjeKategorije_katAliasId,MATCH(Q24,natjecanjeKategorije_katRegId,0)))</f>
        <v/>
      </c>
      <c r="EH24" s="47" t="s">
        <v>0</v>
      </c>
      <c r="EI24" s="19" t="str">
        <f t="shared" si="82"/>
        <v/>
      </c>
      <c r="EJ24" s="47" t="s">
        <v>0</v>
      </c>
      <c r="EK24" s="19" t="str">
        <f t="shared" si="83"/>
        <v/>
      </c>
      <c r="EL24" s="47" t="s">
        <v>0</v>
      </c>
      <c r="EM24" s="208" t="str">
        <f t="shared" si="84"/>
        <v/>
      </c>
      <c r="EN24" s="47" t="s">
        <v>0</v>
      </c>
    </row>
    <row r="25" spans="1:156" x14ac:dyDescent="0.25">
      <c r="A25" t="s">
        <v>0</v>
      </c>
      <c r="B25" s="52" t="str">
        <f>IF(csv!F17="","",csv!T17)</f>
        <v/>
      </c>
      <c r="C25" s="31" t="s">
        <v>0</v>
      </c>
      <c r="D25" s="31" t="str">
        <f>IF(csv!F17="","",csv!F17)</f>
        <v/>
      </c>
      <c r="E25" s="31" t="str">
        <f>IF(csv!E17="","",csv!E17)</f>
        <v/>
      </c>
      <c r="F25" s="31" t="s">
        <v>0</v>
      </c>
      <c r="G25" s="73" t="str">
        <f>IF(csv!M17="","",csv!M17)</f>
        <v/>
      </c>
      <c r="H25" s="73" t="str">
        <f>IF(csv!N17="","",csv!N17)</f>
        <v/>
      </c>
      <c r="I25" s="31" t="s">
        <v>0</v>
      </c>
      <c r="J25" s="31" t="str">
        <f>IF(csv!P17="","",csv!P17)</f>
        <v/>
      </c>
      <c r="K25" s="31" t="str">
        <f>IF(csv!Q17="","",csv!Q17)</f>
        <v/>
      </c>
      <c r="L25" s="31" t="s">
        <v>0</v>
      </c>
      <c r="M25" s="66" t="str">
        <f>IF(csv!R17="","",csv!R17)</f>
        <v/>
      </c>
      <c r="N25" s="47" t="s">
        <v>0</v>
      </c>
      <c r="O25" s="52" t="str">
        <f t="shared" si="26"/>
        <v/>
      </c>
      <c r="P25" s="73" t="str">
        <f>IF(O25="","",IF(COUNTIF(O$10:O24,O25)=0,P24+1,P24))</f>
        <v/>
      </c>
      <c r="Q25" s="88" t="str">
        <f t="shared" si="27"/>
        <v/>
      </c>
      <c r="R25" s="89" t="str" cm="1">
        <f t="array" ref="R25">IF(S25="","",INDEX(natjecanjeStaze_naziv,MATCH(S25,natjecanjeStaze_stazaId,0)))</f>
        <v/>
      </c>
      <c r="S25" s="53" t="str">
        <f>IF(BW25="","",INDEX(natjecanjeStaze_stazaId,MATCH(O25,natjecanjeStaze_kategorija,0)))</f>
        <v/>
      </c>
      <c r="T25" s="47" t="s">
        <v>0</v>
      </c>
      <c r="U25" s="259" t="str">
        <f>IF(O25="","",INDEX(kategorija_oznaka,MATCH(Q25,kategorija_id,0)))</f>
        <v/>
      </c>
      <c r="V25" s="260" t="str">
        <f t="shared" si="28"/>
        <v/>
      </c>
      <c r="W25" s="47" t="s">
        <v>0</v>
      </c>
      <c r="X25" s="52" t="str">
        <f t="shared" si="29"/>
        <v/>
      </c>
      <c r="Y25" s="73" t="str">
        <f t="shared" si="30"/>
        <v/>
      </c>
      <c r="Z25" s="31" t="str">
        <f t="shared" si="31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32"/>
        <v/>
      </c>
      <c r="AF25" s="47" t="s">
        <v>0</v>
      </c>
      <c r="AG25" s="151" t="str">
        <f t="shared" si="33"/>
        <v/>
      </c>
      <c r="AH25" s="47" t="s">
        <v>0</v>
      </c>
      <c r="AI25" s="52" t="str">
        <f t="shared" si="34"/>
        <v/>
      </c>
      <c r="AJ25" s="31" t="str">
        <f t="shared" si="35"/>
        <v/>
      </c>
      <c r="AK25" s="73" t="str">
        <f t="shared" si="36"/>
        <v/>
      </c>
      <c r="AL25" s="73" t="str">
        <f t="shared" si="37"/>
        <v/>
      </c>
      <c r="AM25" s="31" t="str" cm="1">
        <f t="array" ref="AM25">IF(AK25="",""&amp;AJ25,IF(AK25="NEMA",AJ25,INDEX(klub_naziv,MATCH(INDEX(klubAlias_klubId,AK25),klub_id,0))))</f>
        <v/>
      </c>
      <c r="AN25" s="31" t="str" cm="1">
        <f t="array" ref="AN25">IFERROR(""&amp;INDEX(registarNatjecatelji,DL25,4),"")</f>
        <v/>
      </c>
      <c r="AO25" s="73" t="str">
        <f t="shared" si="38"/>
        <v/>
      </c>
      <c r="AP25" s="66" t="str">
        <f t="shared" si="39"/>
        <v/>
      </c>
      <c r="AQ25" s="47" t="s">
        <v>0</v>
      </c>
      <c r="AR25" s="52" t="str">
        <f>IF(V25&lt;&gt;"NEMA","",IF(IFERROR(MATCH(U25,U$10:U24,0),0)&lt;&gt;0,"",U25))</f>
        <v/>
      </c>
      <c r="AS25" s="73" t="str">
        <f>IF(AR25="","",IFERROR(INDEX(klubAlias_id,MATCH(AR25,klubAlias_alias,0)),"NEMA"))</f>
        <v/>
      </c>
      <c r="AT25" s="31" t="str">
        <f>IF(OR(AS25="",AS25&lt;&gt;"NEMA"),"",MAX(AT$10:AT24)+1)</f>
        <v/>
      </c>
      <c r="AU25" s="66" t="str">
        <f>IF(OR(AS25="",AS25&lt;&gt;"NEMA"),"",INDEX(klub_id,MATCH(AR25,klub_naziv,0)))</f>
        <v/>
      </c>
      <c r="AV25" s="47" t="s">
        <v>0</v>
      </c>
      <c r="AW25" s="19" t="str">
        <f t="shared" si="40"/>
        <v/>
      </c>
      <c r="AX25" s="47" t="s">
        <v>0</v>
      </c>
      <c r="AY25" s="82" t="str">
        <f>IF(AK25&lt;&gt;"NEMA","",IF(IFERROR(MATCH(AJ25,AJ$10:AJ24,0),0)&lt;&gt;0,"",AJ25))</f>
        <v/>
      </c>
      <c r="AZ25" s="47" t="s">
        <v>0</v>
      </c>
      <c r="BA25" s="130"/>
      <c r="BB25" s="47" t="s">
        <v>0</v>
      </c>
      <c r="BC25" s="58" t="str">
        <f t="shared" si="41"/>
        <v/>
      </c>
      <c r="BD25" s="31" t="str">
        <f t="shared" si="42"/>
        <v/>
      </c>
      <c r="BE25" s="31" t="str">
        <f>IF(BD25="","",MAX(BE$10:BE24)+1)</f>
        <v/>
      </c>
      <c r="BF25" s="31" t="str">
        <f t="shared" si="43"/>
        <v/>
      </c>
      <c r="BG25" s="31" t="str">
        <f t="shared" si="44"/>
        <v/>
      </c>
      <c r="BH25" s="31" t="str">
        <f>IF(BA25="","",MAX(BH$10:BH24)+1)</f>
        <v/>
      </c>
      <c r="BI25" s="31" t="str">
        <f t="shared" si="45"/>
        <v/>
      </c>
      <c r="BJ25" s="66" t="str">
        <f t="shared" si="46"/>
        <v/>
      </c>
      <c r="BK25" s="47" t="s">
        <v>0</v>
      </c>
      <c r="BL25" s="19" t="str">
        <f t="shared" si="47"/>
        <v/>
      </c>
      <c r="BM25" s="47" t="s">
        <v>0</v>
      </c>
      <c r="BN25" s="151" t="str">
        <f>IF(AP25="","",IF(BA25="",IF(IFERROR(MATCH(AP25,natjecanje_noviKluboviAliasi,0),0)&gt;0,INDEX(natjecanje_kluboviAliasi,MATCH(AP25,natjecanje_noviKluboviAliasi,0)),AP25),BA25))</f>
        <v/>
      </c>
      <c r="BO25" s="47" t="s">
        <v>0</v>
      </c>
      <c r="BP25" s="58" t="str">
        <f t="shared" si="48"/>
        <v/>
      </c>
      <c r="BQ25" s="73" t="str">
        <f t="shared" si="49"/>
        <v/>
      </c>
      <c r="BR25" s="267" t="str">
        <f t="shared" si="50"/>
        <v/>
      </c>
      <c r="BS25" s="268" t="str">
        <f t="shared" si="51"/>
        <v/>
      </c>
      <c r="BT25" s="191" t="str">
        <f t="shared" si="52"/>
        <v/>
      </c>
      <c r="BU25" s="47" t="s">
        <v>0</v>
      </c>
      <c r="BV25" s="52" t="str">
        <f t="shared" si="53"/>
        <v/>
      </c>
      <c r="BW25" s="31" t="str">
        <f t="shared" si="54"/>
        <v/>
      </c>
      <c r="BX25" s="73" t="str">
        <f>IF(BW25="","",IFERROR(INDEX(imePrezime_id,MATCH(BV25&amp;" – "&amp;BW25,imePrezime_imePrezime,0)),"NEMA"))</f>
        <v/>
      </c>
      <c r="BY25" s="73" t="str">
        <f>IF(BX25&lt;&gt;"NEMA","",IFERROR(INDEX(imePrezimeAlias_imePrezimeId,MATCH(BV25&amp;" "&amp;BW25,imePrezimeAlias_alias,0)),"NEMA"))</f>
        <v/>
      </c>
      <c r="BZ25" s="31" t="str">
        <f>IF(BW25="","",IF(OR(BY25="",BY25="NEMA"),BV25,INDEX(imePrezime_ime,MATCH(BY25,imePrezime_id,0))))</f>
        <v/>
      </c>
      <c r="CA25" s="66" t="str">
        <f>IF(BW25="","",IF(OR(BY25="",BY25="NEMA"),BW25,INDEX(imePrezime_prezime,MATCH(BY25,imePrezime_id,0))))</f>
        <v/>
      </c>
      <c r="CB25" s="47" t="s">
        <v>0</v>
      </c>
      <c r="CC25" s="82" t="str">
        <f t="shared" si="55"/>
        <v/>
      </c>
      <c r="CD25" s="47" t="s">
        <v>0</v>
      </c>
      <c r="CE25" s="19" t="str">
        <f t="shared" si="56"/>
        <v/>
      </c>
      <c r="CF25" s="47" t="s">
        <v>0</v>
      </c>
      <c r="CG25" s="130"/>
      <c r="CH25" s="47" t="s">
        <v>0</v>
      </c>
      <c r="CI25" s="52" t="str">
        <f t="shared" si="57"/>
        <v/>
      </c>
      <c r="CJ25" s="73" t="str">
        <f>IF(CG25="","",MAX(CJ$10:CJ24)+1)</f>
        <v/>
      </c>
      <c r="CK25" s="53" t="str">
        <f t="shared" si="58"/>
        <v/>
      </c>
      <c r="CL25" s="47" t="s">
        <v>0</v>
      </c>
      <c r="CM25" s="19" t="str">
        <f t="shared" si="59"/>
        <v/>
      </c>
      <c r="CN25" s="47" t="s">
        <v>0</v>
      </c>
      <c r="CO25" s="108"/>
      <c r="CP25" s="110"/>
      <c r="CQ25" s="47"/>
      <c r="CR25" s="58" t="str">
        <f>IF(AND(BX25="NEMA",BY25="NEMA",OR(CG25="",CK25="NEMA")),MAX(CR$10:CR24)+1,"")</f>
        <v/>
      </c>
      <c r="CS25" s="53" t="str">
        <f t="shared" si="60"/>
        <v/>
      </c>
      <c r="CT25" t="s">
        <v>0</v>
      </c>
      <c r="CU25" s="133" t="str">
        <f>IF(O25="","",LEFT(INDEX(kategorija_oznaka,MATCH(Q25,kategorija_id,0)),1))</f>
        <v/>
      </c>
      <c r="CV25" t="s">
        <v>0</v>
      </c>
      <c r="CW25" s="52" t="str">
        <f>IF(CR25="","",IF(M25&lt;&gt;"CRO","","INSERT INTO osoba (id,reg_broj,oib,spol_id,dat_rodjenja) VALUES ("&amp;CR25&amp;",(SELECT max(os.reg_broj)+1 FROM osoba AS os),Null,'"&amp;CU25&amp;"',Null); INSERT INTO osoba_log (id,reg_broj,oib,spol_id,dat_rodjenja,dnevnik_id) SELECT id,reg_broj,oib,spol_id,dat_rodjenja,"&amp;dnevnik_id&amp;" FROM osoba WHERE id = "&amp;CR25&amp;";"))</f>
        <v/>
      </c>
      <c r="CX25" s="66" t="str">
        <f t="shared" si="61"/>
        <v/>
      </c>
      <c r="CY25" t="s">
        <v>0</v>
      </c>
      <c r="CZ25" s="19" t="str">
        <f t="shared" si="62"/>
        <v/>
      </c>
      <c r="DA25" s="47" t="s">
        <v>0</v>
      </c>
      <c r="DB25" s="52" t="str">
        <f t="shared" si="63"/>
        <v/>
      </c>
      <c r="DC25" s="66" t="str">
        <f t="shared" si="64"/>
        <v/>
      </c>
      <c r="DD25" s="47" t="s">
        <v>0</v>
      </c>
      <c r="DE25" s="52" t="str">
        <f t="shared" si="65"/>
        <v/>
      </c>
      <c r="DF25" s="53" t="str">
        <f>IF(DE25="","",IFERROR(MATCH(DE25,registar,0),"NEMA"))</f>
        <v/>
      </c>
      <c r="DG25" s="47" t="s">
        <v>0</v>
      </c>
      <c r="DH25" s="52" t="str">
        <f t="shared" si="66"/>
        <v/>
      </c>
      <c r="DI25" s="53" t="str">
        <f>IF(DH25="","",IFERROR(MATCH(DH25,imePrezime_imePrezimeKlub,0),"NEMA"))</f>
        <v/>
      </c>
      <c r="DJ25" s="47" t="s">
        <v>0</v>
      </c>
      <c r="DK25" s="52" t="str">
        <f t="shared" si="67"/>
        <v/>
      </c>
      <c r="DL25" s="53" t="str">
        <f>IF(DK25="","",IFERROR(MATCH(DK25,imePrezime_imePrezime,0),"NEMA"))</f>
        <v/>
      </c>
      <c r="DM25" s="47" t="s">
        <v>0</v>
      </c>
      <c r="DN25" s="58" t="str">
        <f t="shared" si="68"/>
        <v/>
      </c>
      <c r="DO25" s="53" t="str" cm="1">
        <f t="array" ref="DO25">IF(DN25&lt;&gt;"",INDEX(imePrezime_id,DN25,0),IF(CR25&lt;&gt;"",CR25,""))</f>
        <v/>
      </c>
      <c r="DP25" s="47" t="s">
        <v>0</v>
      </c>
      <c r="DQ25" s="58" t="str">
        <f t="shared" si="69"/>
        <v/>
      </c>
      <c r="DR25" s="73" t="str">
        <f>IF(BW25="","",IF(AJ25="",IF(IFERROR(INDEX(imePrezime_klub,MATCH(DO25,imePrezime_id,0)),"NEMA")="","klu",""),IF(OR(AND(AK25&lt;&gt;"",AK25&lt;&gt;"NEMA"),BI25&lt;&gt;""),"klu(ali)",IF(AND(AN25&lt;&gt;"",AN25&lt;&gt;AM25),"(raz-klu)","klu"))))</f>
        <v/>
      </c>
      <c r="DS25" s="73" t="str">
        <f t="shared" si="70"/>
        <v/>
      </c>
      <c r="DT25" s="73" t="str">
        <f t="shared" si="71"/>
        <v/>
      </c>
      <c r="DU25" s="66" t="str">
        <f t="shared" si="72"/>
        <v/>
      </c>
      <c r="DV25" s="47" t="s">
        <v>0</v>
      </c>
      <c r="DW25" s="58" t="str">
        <f>IF(BW25="","",MAX(DW$10:DW24)+1)</f>
        <v/>
      </c>
      <c r="DX25" s="73" t="str">
        <f t="shared" si="73"/>
        <v/>
      </c>
      <c r="DY25" s="73" t="str">
        <f t="shared" si="74"/>
        <v/>
      </c>
      <c r="DZ25" s="73" t="str">
        <f t="shared" si="75"/>
        <v/>
      </c>
      <c r="EA25" s="73" t="str">
        <f t="shared" si="76"/>
        <v/>
      </c>
      <c r="EB25" s="73" t="str">
        <f t="shared" si="77"/>
        <v/>
      </c>
      <c r="EC25" s="73" t="str">
        <f t="shared" si="78"/>
        <v/>
      </c>
      <c r="ED25" s="73" t="str">
        <f t="shared" si="79"/>
        <v/>
      </c>
      <c r="EE25" s="73" t="str">
        <f t="shared" si="80"/>
        <v/>
      </c>
      <c r="EF25" s="73" t="str">
        <f t="shared" si="81"/>
        <v/>
      </c>
      <c r="EG25" s="53" t="str">
        <f>IF(INDEX(natjecanjeKategorije_katAliasId,MATCH(Q25,natjecanjeKategorije_katRegId,0))="","",INDEX(natjecanjeKategorije_katAliasId,MATCH(Q25,natjecanjeKategorije_katRegId,0)))</f>
        <v/>
      </c>
      <c r="EH25" s="47" t="s">
        <v>0</v>
      </c>
      <c r="EI25" s="19" t="str">
        <f t="shared" si="82"/>
        <v/>
      </c>
      <c r="EJ25" s="47" t="s">
        <v>0</v>
      </c>
      <c r="EK25" s="19" t="str">
        <f t="shared" si="83"/>
        <v/>
      </c>
      <c r="EL25" s="47" t="s">
        <v>0</v>
      </c>
      <c r="EM25" s="208" t="str">
        <f t="shared" si="84"/>
        <v/>
      </c>
      <c r="EN25" s="47" t="s">
        <v>0</v>
      </c>
    </row>
    <row r="26" spans="1:156" x14ac:dyDescent="0.25">
      <c r="A26" t="s">
        <v>0</v>
      </c>
      <c r="B26" s="52" t="str">
        <f>IF(csv!F18="","",csv!T18)</f>
        <v/>
      </c>
      <c r="C26" s="31" t="s">
        <v>0</v>
      </c>
      <c r="D26" s="31" t="str">
        <f>IF(csv!F18="","",csv!F18)</f>
        <v/>
      </c>
      <c r="E26" s="31" t="str">
        <f>IF(csv!E18="","",csv!E18)</f>
        <v/>
      </c>
      <c r="F26" s="31" t="s">
        <v>0</v>
      </c>
      <c r="G26" s="73" t="str">
        <f>IF(csv!M18="","",csv!M18)</f>
        <v/>
      </c>
      <c r="H26" s="73" t="str">
        <f>IF(csv!N18="","",csv!N18)</f>
        <v/>
      </c>
      <c r="I26" s="31" t="s">
        <v>0</v>
      </c>
      <c r="J26" s="31" t="str">
        <f>IF(csv!P18="","",csv!P18)</f>
        <v/>
      </c>
      <c r="K26" s="31" t="str">
        <f>IF(csv!Q18="","",csv!Q18)</f>
        <v/>
      </c>
      <c r="L26" s="31" t="s">
        <v>0</v>
      </c>
      <c r="M26" s="66" t="str">
        <f>IF(csv!R18="","",csv!R18)</f>
        <v/>
      </c>
      <c r="N26" s="47" t="s">
        <v>0</v>
      </c>
      <c r="O26" s="52" t="str">
        <f t="shared" si="26"/>
        <v/>
      </c>
      <c r="P26" s="73" t="str">
        <f>IF(O26="","",IF(COUNTIF(O$10:O25,O26)=0,P25+1,P25))</f>
        <v/>
      </c>
      <c r="Q26" s="88" t="str">
        <f t="shared" si="27"/>
        <v/>
      </c>
      <c r="R26" s="89" t="str" cm="1">
        <f t="array" ref="R26">IF(S26="","",INDEX(natjecanjeStaze_naziv,MATCH(S26,natjecanjeStaze_stazaId,0)))</f>
        <v/>
      </c>
      <c r="S26" s="53" t="str">
        <f>IF(BW26="","",INDEX(natjecanjeStaze_stazaId,MATCH(O26,natjecanjeStaze_kategorija,0)))</f>
        <v/>
      </c>
      <c r="T26" s="47" t="s">
        <v>0</v>
      </c>
      <c r="U26" s="259" t="str">
        <f>IF(O26="","",INDEX(kategorija_oznaka,MATCH(Q26,kategorija_id,0)))</f>
        <v/>
      </c>
      <c r="V26" s="260" t="str">
        <f t="shared" si="28"/>
        <v/>
      </c>
      <c r="W26" s="47" t="s">
        <v>0</v>
      </c>
      <c r="X26" s="52" t="str">
        <f t="shared" si="29"/>
        <v/>
      </c>
      <c r="Y26" s="73" t="str">
        <f t="shared" si="30"/>
        <v/>
      </c>
      <c r="Z26" s="31" t="str">
        <f t="shared" si="31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32"/>
        <v/>
      </c>
      <c r="AF26" s="47" t="s">
        <v>0</v>
      </c>
      <c r="AG26" s="151" t="str">
        <f t="shared" si="33"/>
        <v/>
      </c>
      <c r="AH26" s="47" t="s">
        <v>0</v>
      </c>
      <c r="AI26" s="52" t="str">
        <f t="shared" si="34"/>
        <v/>
      </c>
      <c r="AJ26" s="31" t="str">
        <f t="shared" si="35"/>
        <v/>
      </c>
      <c r="AK26" s="73" t="str">
        <f t="shared" si="36"/>
        <v/>
      </c>
      <c r="AL26" s="73" t="str">
        <f t="shared" si="37"/>
        <v/>
      </c>
      <c r="AM26" s="31" t="str" cm="1">
        <f t="array" ref="AM26">IF(AK26="",""&amp;AJ26,IF(AK26="NEMA",AJ26,INDEX(klub_naziv,MATCH(INDEX(klubAlias_klubId,AK26),klub_id,0))))</f>
        <v/>
      </c>
      <c r="AN26" s="31" t="str" cm="1">
        <f t="array" ref="AN26">IFERROR(""&amp;INDEX(registarNatjecatelji,DL26,4),"")</f>
        <v/>
      </c>
      <c r="AO26" s="73" t="str">
        <f t="shared" si="38"/>
        <v/>
      </c>
      <c r="AP26" s="66" t="str">
        <f t="shared" si="39"/>
        <v/>
      </c>
      <c r="AQ26" s="47" t="s">
        <v>0</v>
      </c>
      <c r="AR26" s="52" t="str">
        <f>IF(V26&lt;&gt;"NEMA","",IF(IFERROR(MATCH(U26,U$10:U25,0),0)&lt;&gt;0,"",U26))</f>
        <v/>
      </c>
      <c r="AS26" s="73" t="str">
        <f>IF(AR26="","",IFERROR(INDEX(klubAlias_id,MATCH(AR26,klubAlias_alias,0)),"NEMA"))</f>
        <v/>
      </c>
      <c r="AT26" s="31" t="str">
        <f>IF(OR(AS26="",AS26&lt;&gt;"NEMA"),"",MAX(AT$10:AT25)+1)</f>
        <v/>
      </c>
      <c r="AU26" s="66" t="str">
        <f>IF(OR(AS26="",AS26&lt;&gt;"NEMA"),"",INDEX(klub_id,MATCH(AR26,klub_naziv,0)))</f>
        <v/>
      </c>
      <c r="AV26" s="47" t="s">
        <v>0</v>
      </c>
      <c r="AW26" s="19" t="str">
        <f t="shared" si="40"/>
        <v/>
      </c>
      <c r="AX26" s="47" t="s">
        <v>0</v>
      </c>
      <c r="AY26" s="82" t="str">
        <f>IF(AK26&lt;&gt;"NEMA","",IF(IFERROR(MATCH(AJ26,AJ$10:AJ25,0),0)&lt;&gt;0,"",AJ26))</f>
        <v/>
      </c>
      <c r="AZ26" s="47" t="s">
        <v>0</v>
      </c>
      <c r="BA26" s="130"/>
      <c r="BB26" s="47" t="s">
        <v>0</v>
      </c>
      <c r="BC26" s="58" t="str">
        <f t="shared" si="41"/>
        <v/>
      </c>
      <c r="BD26" s="31" t="str">
        <f t="shared" si="42"/>
        <v/>
      </c>
      <c r="BE26" s="31" t="str">
        <f>IF(BD26="","",MAX(BE$10:BE25)+1)</f>
        <v/>
      </c>
      <c r="BF26" s="31" t="str">
        <f t="shared" si="43"/>
        <v/>
      </c>
      <c r="BG26" s="31" t="str">
        <f t="shared" si="44"/>
        <v/>
      </c>
      <c r="BH26" s="31" t="str">
        <f>IF(BA26="","",MAX(BH$10:BH25)+1)</f>
        <v/>
      </c>
      <c r="BI26" s="31" t="str">
        <f t="shared" si="45"/>
        <v/>
      </c>
      <c r="BJ26" s="66" t="str">
        <f t="shared" si="46"/>
        <v/>
      </c>
      <c r="BK26" s="47" t="s">
        <v>0</v>
      </c>
      <c r="BL26" s="19" t="str">
        <f t="shared" si="47"/>
        <v/>
      </c>
      <c r="BM26" s="47" t="s">
        <v>0</v>
      </c>
      <c r="BN26" s="151" t="str">
        <f>IF(AP26="","",IF(BA26="",IF(IFERROR(MATCH(AP26,natjecanje_noviKluboviAliasi,0),0)&gt;0,INDEX(natjecanje_kluboviAliasi,MATCH(AP26,natjecanje_noviKluboviAliasi,0)),AP26),BA26))</f>
        <v/>
      </c>
      <c r="BO26" s="47" t="s">
        <v>0</v>
      </c>
      <c r="BP26" s="58" t="str">
        <f t="shared" si="48"/>
        <v/>
      </c>
      <c r="BQ26" s="73" t="str">
        <f t="shared" si="49"/>
        <v/>
      </c>
      <c r="BR26" s="267" t="str">
        <f t="shared" si="50"/>
        <v/>
      </c>
      <c r="BS26" s="268" t="str">
        <f t="shared" si="51"/>
        <v/>
      </c>
      <c r="BT26" s="191" t="str">
        <f t="shared" si="52"/>
        <v/>
      </c>
      <c r="BU26" s="47" t="s">
        <v>0</v>
      </c>
      <c r="BV26" s="52" t="str">
        <f t="shared" si="53"/>
        <v/>
      </c>
      <c r="BW26" s="31" t="str">
        <f t="shared" si="54"/>
        <v/>
      </c>
      <c r="BX26" s="73" t="str">
        <f>IF(BW26="","",IFERROR(INDEX(imePrezime_id,MATCH(BV26&amp;" – "&amp;BW26,imePrezime_imePrezime,0)),"NEMA"))</f>
        <v/>
      </c>
      <c r="BY26" s="73" t="str">
        <f>IF(BX26&lt;&gt;"NEMA","",IFERROR(INDEX(imePrezimeAlias_imePrezimeId,MATCH(BV26&amp;" "&amp;BW26,imePrezimeAlias_alias,0)),"NEMA"))</f>
        <v/>
      </c>
      <c r="BZ26" s="31" t="str">
        <f>IF(BW26="","",IF(OR(BY26="",BY26="NEMA"),BV26,INDEX(imePrezime_ime,MATCH(BY26,imePrezime_id,0))))</f>
        <v/>
      </c>
      <c r="CA26" s="66" t="str">
        <f>IF(BW26="","",IF(OR(BY26="",BY26="NEMA"),BW26,INDEX(imePrezime_prezime,MATCH(BY26,imePrezime_id,0))))</f>
        <v/>
      </c>
      <c r="CB26" s="47" t="s">
        <v>0</v>
      </c>
      <c r="CC26" s="82" t="str">
        <f t="shared" si="55"/>
        <v/>
      </c>
      <c r="CD26" s="47" t="s">
        <v>0</v>
      </c>
      <c r="CE26" s="19" t="str">
        <f t="shared" si="56"/>
        <v/>
      </c>
      <c r="CF26" s="47" t="s">
        <v>0</v>
      </c>
      <c r="CG26" s="130"/>
      <c r="CH26" s="47" t="s">
        <v>0</v>
      </c>
      <c r="CI26" s="52" t="str">
        <f t="shared" si="57"/>
        <v/>
      </c>
      <c r="CJ26" s="73" t="str">
        <f>IF(CG26="","",MAX(CJ$10:CJ25)+1)</f>
        <v/>
      </c>
      <c r="CK26" s="53" t="str">
        <f t="shared" si="58"/>
        <v/>
      </c>
      <c r="CL26" s="47" t="s">
        <v>0</v>
      </c>
      <c r="CM26" s="19" t="str">
        <f t="shared" si="59"/>
        <v/>
      </c>
      <c r="CN26" s="47" t="s">
        <v>0</v>
      </c>
      <c r="CO26" s="108"/>
      <c r="CP26" s="110"/>
      <c r="CQ26" s="47"/>
      <c r="CR26" s="58" t="str">
        <f>IF(AND(BX26="NEMA",BY26="NEMA",OR(CG26="",CK26="NEMA")),MAX(CR$10:CR25)+1,"")</f>
        <v/>
      </c>
      <c r="CS26" s="53" t="str">
        <f t="shared" si="60"/>
        <v/>
      </c>
      <c r="CT26" t="s">
        <v>0</v>
      </c>
      <c r="CU26" s="133" t="str">
        <f>IF(O26="","",LEFT(INDEX(kategorija_oznaka,MATCH(Q26,kategorija_id,0)),1))</f>
        <v/>
      </c>
      <c r="CV26" t="s">
        <v>0</v>
      </c>
      <c r="CW26" s="52" t="str">
        <f>IF(CR26="","",IF(M26&lt;&gt;"CRO","","INSERT INTO osoba (id,reg_broj,oib,spol_id,dat_rodjenja) VALUES ("&amp;CR26&amp;",(SELECT max(os.reg_broj)+1 FROM osoba AS os),Null,'"&amp;CU26&amp;"',Null); INSERT INTO osoba_log (id,reg_broj,oib,spol_id,dat_rodjenja,dnevnik_id) SELECT id,reg_broj,oib,spol_id,dat_rodjenja,"&amp;dnevnik_id&amp;" FROM osoba WHERE id = "&amp;CR26&amp;";"))</f>
        <v/>
      </c>
      <c r="CX26" s="66" t="str">
        <f t="shared" si="61"/>
        <v/>
      </c>
      <c r="CY26" t="s">
        <v>0</v>
      </c>
      <c r="CZ26" s="19" t="str">
        <f t="shared" si="62"/>
        <v/>
      </c>
      <c r="DA26" s="47" t="s">
        <v>0</v>
      </c>
      <c r="DB26" s="52" t="str">
        <f t="shared" si="63"/>
        <v/>
      </c>
      <c r="DC26" s="66" t="str">
        <f t="shared" si="64"/>
        <v/>
      </c>
      <c r="DD26" s="47" t="s">
        <v>0</v>
      </c>
      <c r="DE26" s="52" t="str">
        <f t="shared" si="65"/>
        <v/>
      </c>
      <c r="DF26" s="53" t="str">
        <f>IF(DE26="","",IFERROR(MATCH(DE26,registar,0),"NEMA"))</f>
        <v/>
      </c>
      <c r="DG26" s="47" t="s">
        <v>0</v>
      </c>
      <c r="DH26" s="52" t="str">
        <f t="shared" si="66"/>
        <v/>
      </c>
      <c r="DI26" s="53" t="str">
        <f>IF(DH26="","",IFERROR(MATCH(DH26,imePrezime_imePrezimeKlub,0),"NEMA"))</f>
        <v/>
      </c>
      <c r="DJ26" s="47" t="s">
        <v>0</v>
      </c>
      <c r="DK26" s="52" t="str">
        <f t="shared" si="67"/>
        <v/>
      </c>
      <c r="DL26" s="53" t="str">
        <f>IF(DK26="","",IFERROR(MATCH(DK26,imePrezime_imePrezime,0),"NEMA"))</f>
        <v/>
      </c>
      <c r="DM26" s="47" t="s">
        <v>0</v>
      </c>
      <c r="DN26" s="58" t="str">
        <f t="shared" si="68"/>
        <v/>
      </c>
      <c r="DO26" s="53" t="str" cm="1">
        <f t="array" ref="DO26">IF(DN26&lt;&gt;"",INDEX(imePrezime_id,DN26,0),IF(CR26&lt;&gt;"",CR26,""))</f>
        <v/>
      </c>
      <c r="DP26" s="47" t="s">
        <v>0</v>
      </c>
      <c r="DQ26" s="58" t="str">
        <f t="shared" si="69"/>
        <v/>
      </c>
      <c r="DR26" s="73" t="str">
        <f>IF(BW26="","",IF(AJ26="",IF(IFERROR(INDEX(imePrezime_klub,MATCH(DO26,imePrezime_id,0)),"NEMA")="","klu",""),IF(OR(AND(AK26&lt;&gt;"",AK26&lt;&gt;"NEMA"),BI26&lt;&gt;""),"klu(ali)",IF(AND(AN26&lt;&gt;"",AN26&lt;&gt;AM26),"(raz-klu)","klu"))))</f>
        <v/>
      </c>
      <c r="DS26" s="73" t="str">
        <f t="shared" si="70"/>
        <v/>
      </c>
      <c r="DT26" s="73" t="str">
        <f t="shared" si="71"/>
        <v/>
      </c>
      <c r="DU26" s="66" t="str">
        <f t="shared" si="72"/>
        <v/>
      </c>
      <c r="DV26" s="47" t="s">
        <v>0</v>
      </c>
      <c r="DW26" s="58" t="str">
        <f>IF(BW26="","",MAX(DW$10:DW25)+1)</f>
        <v/>
      </c>
      <c r="DX26" s="73" t="str">
        <f t="shared" si="73"/>
        <v/>
      </c>
      <c r="DY26" s="73" t="str">
        <f t="shared" si="74"/>
        <v/>
      </c>
      <c r="DZ26" s="73" t="str">
        <f t="shared" si="75"/>
        <v/>
      </c>
      <c r="EA26" s="73" t="str">
        <f t="shared" si="76"/>
        <v/>
      </c>
      <c r="EB26" s="73" t="str">
        <f t="shared" si="77"/>
        <v/>
      </c>
      <c r="EC26" s="73" t="str">
        <f t="shared" si="78"/>
        <v/>
      </c>
      <c r="ED26" s="73" t="str">
        <f t="shared" si="79"/>
        <v/>
      </c>
      <c r="EE26" s="73" t="str">
        <f t="shared" si="80"/>
        <v/>
      </c>
      <c r="EF26" s="73" t="str">
        <f t="shared" si="81"/>
        <v/>
      </c>
      <c r="EG26" s="53" t="str">
        <f>IF(INDEX(natjecanjeKategorije_katAliasId,MATCH(Q26,natjecanjeKategorije_katRegId,0))="","",INDEX(natjecanjeKategorije_katAliasId,MATCH(Q26,natjecanjeKategorije_katRegId,0)))</f>
        <v/>
      </c>
      <c r="EH26" s="47" t="s">
        <v>0</v>
      </c>
      <c r="EI26" s="19" t="str">
        <f t="shared" si="82"/>
        <v/>
      </c>
      <c r="EJ26" s="47" t="s">
        <v>0</v>
      </c>
      <c r="EK26" s="19" t="str">
        <f t="shared" si="83"/>
        <v/>
      </c>
      <c r="EL26" s="47" t="s">
        <v>0</v>
      </c>
      <c r="EM26" s="208" t="str">
        <f t="shared" si="84"/>
        <v/>
      </c>
      <c r="EN26" s="47" t="s">
        <v>0</v>
      </c>
    </row>
    <row r="27" spans="1:156" x14ac:dyDescent="0.25">
      <c r="A27" t="s">
        <v>0</v>
      </c>
      <c r="B27" s="52" t="str">
        <f>IF(csv!F19="","",csv!T19)</f>
        <v/>
      </c>
      <c r="C27" s="31" t="s">
        <v>0</v>
      </c>
      <c r="D27" s="31" t="str">
        <f>IF(csv!F19="","",csv!F19)</f>
        <v/>
      </c>
      <c r="E27" s="31" t="str">
        <f>IF(csv!E19="","",csv!E19)</f>
        <v/>
      </c>
      <c r="F27" s="31" t="s">
        <v>0</v>
      </c>
      <c r="G27" s="73" t="str">
        <f>IF(csv!M19="","",csv!M19)</f>
        <v/>
      </c>
      <c r="H27" s="73" t="str">
        <f>IF(csv!N19="","",csv!N19)</f>
        <v/>
      </c>
      <c r="I27" s="31" t="s">
        <v>0</v>
      </c>
      <c r="J27" s="31" t="str">
        <f>IF(csv!P19="","",csv!P19)</f>
        <v/>
      </c>
      <c r="K27" s="31" t="str">
        <f>IF(csv!Q19="","",csv!Q19)</f>
        <v/>
      </c>
      <c r="L27" s="31" t="s">
        <v>0</v>
      </c>
      <c r="M27" s="66" t="str">
        <f>IF(csv!R19="","",csv!R19)</f>
        <v/>
      </c>
      <c r="N27" s="47" t="s">
        <v>0</v>
      </c>
      <c r="O27" s="52" t="str">
        <f t="shared" si="26"/>
        <v/>
      </c>
      <c r="P27" s="73" t="str">
        <f>IF(O27="","",IF(COUNTIF(O$10:O26,O27)=0,P26+1,P26))</f>
        <v/>
      </c>
      <c r="Q27" s="88" t="str">
        <f t="shared" si="27"/>
        <v/>
      </c>
      <c r="R27" s="89" t="str" cm="1">
        <f t="array" ref="R27">IF(S27="","",INDEX(natjecanjeStaze_naziv,MATCH(S27,natjecanjeStaze_stazaId,0)))</f>
        <v/>
      </c>
      <c r="S27" s="53" t="str">
        <f>IF(BW27="","",INDEX(natjecanjeStaze_stazaId,MATCH(O27,natjecanjeStaze_kategorija,0)))</f>
        <v/>
      </c>
      <c r="T27" s="47" t="s">
        <v>0</v>
      </c>
      <c r="U27" s="259" t="str">
        <f>IF(O27="","",INDEX(kategorija_oznaka,MATCH(Q27,kategorija_id,0)))</f>
        <v/>
      </c>
      <c r="V27" s="260" t="str">
        <f t="shared" si="28"/>
        <v/>
      </c>
      <c r="W27" s="47" t="s">
        <v>0</v>
      </c>
      <c r="X27" s="52" t="str">
        <f t="shared" si="29"/>
        <v/>
      </c>
      <c r="Y27" s="73" t="str">
        <f t="shared" si="30"/>
        <v/>
      </c>
      <c r="Z27" s="31" t="str">
        <f t="shared" si="31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32"/>
        <v/>
      </c>
      <c r="AF27" s="47" t="s">
        <v>0</v>
      </c>
      <c r="AG27" s="151" t="str">
        <f t="shared" si="33"/>
        <v/>
      </c>
      <c r="AH27" s="47" t="s">
        <v>0</v>
      </c>
      <c r="AI27" s="52" t="str">
        <f t="shared" si="34"/>
        <v/>
      </c>
      <c r="AJ27" s="31" t="str">
        <f t="shared" si="35"/>
        <v/>
      </c>
      <c r="AK27" s="73" t="str">
        <f t="shared" si="36"/>
        <v/>
      </c>
      <c r="AL27" s="73" t="str">
        <f t="shared" si="37"/>
        <v/>
      </c>
      <c r="AM27" s="31" t="str" cm="1">
        <f t="array" ref="AM27">IF(AK27="",""&amp;AJ27,IF(AK27="NEMA",AJ27,INDEX(klub_naziv,MATCH(INDEX(klubAlias_klubId,AK27),klub_id,0))))</f>
        <v/>
      </c>
      <c r="AN27" s="31" t="str" cm="1">
        <f t="array" ref="AN27">IFERROR(""&amp;INDEX(registarNatjecatelji,DL27,4),"")</f>
        <v/>
      </c>
      <c r="AO27" s="73" t="str">
        <f t="shared" si="38"/>
        <v/>
      </c>
      <c r="AP27" s="66" t="str">
        <f t="shared" si="39"/>
        <v/>
      </c>
      <c r="AQ27" s="47" t="s">
        <v>0</v>
      </c>
      <c r="AR27" s="52" t="str">
        <f>IF(V27&lt;&gt;"NEMA","",IF(IFERROR(MATCH(U27,U$10:U26,0),0)&lt;&gt;0,"",U27))</f>
        <v/>
      </c>
      <c r="AS27" s="73" t="str">
        <f>IF(AR27="","",IFERROR(INDEX(klubAlias_id,MATCH(AR27,klubAlias_alias,0)),"NEMA"))</f>
        <v/>
      </c>
      <c r="AT27" s="31" t="str">
        <f>IF(OR(AS27="",AS27&lt;&gt;"NEMA"),"",MAX(AT$10:AT26)+1)</f>
        <v/>
      </c>
      <c r="AU27" s="66" t="str">
        <f>IF(OR(AS27="",AS27&lt;&gt;"NEMA"),"",INDEX(klub_id,MATCH(AR27,klub_naziv,0)))</f>
        <v/>
      </c>
      <c r="AV27" s="47" t="s">
        <v>0</v>
      </c>
      <c r="AW27" s="19" t="str">
        <f t="shared" si="40"/>
        <v/>
      </c>
      <c r="AX27" s="47" t="s">
        <v>0</v>
      </c>
      <c r="AY27" s="82" t="str">
        <f>IF(AK27&lt;&gt;"NEMA","",IF(IFERROR(MATCH(AJ27,AJ$10:AJ26,0),0)&lt;&gt;0,"",AJ27))</f>
        <v/>
      </c>
      <c r="AZ27" s="47" t="s">
        <v>0</v>
      </c>
      <c r="BA27" s="130"/>
      <c r="BB27" s="47" t="s">
        <v>0</v>
      </c>
      <c r="BC27" s="58" t="str">
        <f t="shared" si="41"/>
        <v/>
      </c>
      <c r="BD27" s="31" t="str">
        <f t="shared" si="42"/>
        <v/>
      </c>
      <c r="BE27" s="31" t="str">
        <f>IF(BD27="","",MAX(BE$10:BE26)+1)</f>
        <v/>
      </c>
      <c r="BF27" s="31" t="str">
        <f t="shared" si="43"/>
        <v/>
      </c>
      <c r="BG27" s="31" t="str">
        <f t="shared" si="44"/>
        <v/>
      </c>
      <c r="BH27" s="31" t="str">
        <f>IF(BA27="","",MAX(BH$10:BH26)+1)</f>
        <v/>
      </c>
      <c r="BI27" s="31" t="str">
        <f t="shared" si="45"/>
        <v/>
      </c>
      <c r="BJ27" s="66" t="str">
        <f t="shared" si="46"/>
        <v/>
      </c>
      <c r="BK27" s="47" t="s">
        <v>0</v>
      </c>
      <c r="BL27" s="19" t="str">
        <f t="shared" si="47"/>
        <v/>
      </c>
      <c r="BM27" s="47" t="s">
        <v>0</v>
      </c>
      <c r="BN27" s="151" t="str">
        <f>IF(AP27="","",IF(BA27="",IF(IFERROR(MATCH(AP27,natjecanje_noviKluboviAliasi,0),0)&gt;0,INDEX(natjecanje_kluboviAliasi,MATCH(AP27,natjecanje_noviKluboviAliasi,0)),AP27),BA27))</f>
        <v/>
      </c>
      <c r="BO27" s="47" t="s">
        <v>0</v>
      </c>
      <c r="BP27" s="58" t="str">
        <f t="shared" si="48"/>
        <v/>
      </c>
      <c r="BQ27" s="73" t="str">
        <f t="shared" si="49"/>
        <v/>
      </c>
      <c r="BR27" s="267" t="str">
        <f t="shared" si="50"/>
        <v/>
      </c>
      <c r="BS27" s="268" t="str">
        <f t="shared" si="51"/>
        <v/>
      </c>
      <c r="BT27" s="191" t="str">
        <f t="shared" si="52"/>
        <v/>
      </c>
      <c r="BU27" s="47" t="s">
        <v>0</v>
      </c>
      <c r="BV27" s="52" t="str">
        <f t="shared" si="53"/>
        <v/>
      </c>
      <c r="BW27" s="31" t="str">
        <f t="shared" si="54"/>
        <v/>
      </c>
      <c r="BX27" s="73" t="str">
        <f>IF(BW27="","",IFERROR(INDEX(imePrezime_id,MATCH(BV27&amp;" – "&amp;BW27,imePrezime_imePrezime,0)),"NEMA"))</f>
        <v/>
      </c>
      <c r="BY27" s="73" t="str">
        <f>IF(BX27&lt;&gt;"NEMA","",IFERROR(INDEX(imePrezimeAlias_imePrezimeId,MATCH(BV27&amp;" "&amp;BW27,imePrezimeAlias_alias,0)),"NEMA"))</f>
        <v/>
      </c>
      <c r="BZ27" s="31" t="str">
        <f>IF(BW27="","",IF(OR(BY27="",BY27="NEMA"),BV27,INDEX(imePrezime_ime,MATCH(BY27,imePrezime_id,0))))</f>
        <v/>
      </c>
      <c r="CA27" s="66" t="str">
        <f>IF(BW27="","",IF(OR(BY27="",BY27="NEMA"),BW27,INDEX(imePrezime_prezime,MATCH(BY27,imePrezime_id,0))))</f>
        <v/>
      </c>
      <c r="CB27" s="47" t="s">
        <v>0</v>
      </c>
      <c r="CC27" s="82" t="str">
        <f t="shared" si="55"/>
        <v/>
      </c>
      <c r="CD27" s="47" t="s">
        <v>0</v>
      </c>
      <c r="CE27" s="19" t="str">
        <f t="shared" si="56"/>
        <v/>
      </c>
      <c r="CF27" s="47" t="s">
        <v>0</v>
      </c>
      <c r="CG27" s="130"/>
      <c r="CH27" s="47" t="s">
        <v>0</v>
      </c>
      <c r="CI27" s="52" t="str">
        <f t="shared" si="57"/>
        <v/>
      </c>
      <c r="CJ27" s="73" t="str">
        <f>IF(CG27="","",MAX(CJ$10:CJ26)+1)</f>
        <v/>
      </c>
      <c r="CK27" s="53" t="str">
        <f t="shared" si="58"/>
        <v/>
      </c>
      <c r="CL27" s="47" t="s">
        <v>0</v>
      </c>
      <c r="CM27" s="19" t="str">
        <f t="shared" si="59"/>
        <v/>
      </c>
      <c r="CN27" s="47" t="s">
        <v>0</v>
      </c>
      <c r="CO27" s="108"/>
      <c r="CP27" s="110"/>
      <c r="CQ27" s="47"/>
      <c r="CR27" s="58" t="str">
        <f>IF(AND(BX27="NEMA",BY27="NEMA",OR(CG27="",CK27="NEMA")),MAX(CR$10:CR26)+1,"")</f>
        <v/>
      </c>
      <c r="CS27" s="53" t="str">
        <f t="shared" si="60"/>
        <v/>
      </c>
      <c r="CT27" t="s">
        <v>0</v>
      </c>
      <c r="CU27" s="133" t="str">
        <f>IF(O27="","",LEFT(INDEX(kategorija_oznaka,MATCH(Q27,kategorija_id,0)),1))</f>
        <v/>
      </c>
      <c r="CV27" t="s">
        <v>0</v>
      </c>
      <c r="CW27" s="52" t="str">
        <f>IF(CR27="","",IF(M27&lt;&gt;"CRO","","INSERT INTO osoba (id,reg_broj,oib,spol_id,dat_rodjenja) VALUES ("&amp;CR27&amp;",(SELECT max(os.reg_broj)+1 FROM osoba AS os),Null,'"&amp;CU27&amp;"',Null); INSERT INTO osoba_log (id,reg_broj,oib,spol_id,dat_rodjenja,dnevnik_id) SELECT id,reg_broj,oib,spol_id,dat_rodjenja,"&amp;dnevnik_id&amp;" FROM osoba WHERE id = "&amp;CR27&amp;";"))</f>
        <v/>
      </c>
      <c r="CX27" s="66" t="str">
        <f t="shared" si="61"/>
        <v/>
      </c>
      <c r="CY27" t="s">
        <v>0</v>
      </c>
      <c r="CZ27" s="19" t="str">
        <f t="shared" si="62"/>
        <v/>
      </c>
      <c r="DA27" s="47" t="s">
        <v>0</v>
      </c>
      <c r="DB27" s="52" t="str">
        <f t="shared" si="63"/>
        <v/>
      </c>
      <c r="DC27" s="66" t="str">
        <f t="shared" si="64"/>
        <v/>
      </c>
      <c r="DD27" s="47" t="s">
        <v>0</v>
      </c>
      <c r="DE27" s="52" t="str">
        <f t="shared" si="65"/>
        <v/>
      </c>
      <c r="DF27" s="53" t="str">
        <f>IF(DE27="","",IFERROR(MATCH(DE27,registar,0),"NEMA"))</f>
        <v/>
      </c>
      <c r="DG27" s="47" t="s">
        <v>0</v>
      </c>
      <c r="DH27" s="52" t="str">
        <f t="shared" si="66"/>
        <v/>
      </c>
      <c r="DI27" s="53" t="str">
        <f>IF(DH27="","",IFERROR(MATCH(DH27,imePrezime_imePrezimeKlub,0),"NEMA"))</f>
        <v/>
      </c>
      <c r="DJ27" s="47" t="s">
        <v>0</v>
      </c>
      <c r="DK27" s="52" t="str">
        <f t="shared" si="67"/>
        <v/>
      </c>
      <c r="DL27" s="53" t="str">
        <f>IF(DK27="","",IFERROR(MATCH(DK27,imePrezime_imePrezime,0),"NEMA"))</f>
        <v/>
      </c>
      <c r="DM27" s="47" t="s">
        <v>0</v>
      </c>
      <c r="DN27" s="58" t="str">
        <f t="shared" si="68"/>
        <v/>
      </c>
      <c r="DO27" s="53" t="str" cm="1">
        <f t="array" ref="DO27">IF(DN27&lt;&gt;"",INDEX(imePrezime_id,DN27,0),IF(CR27&lt;&gt;"",CR27,""))</f>
        <v/>
      </c>
      <c r="DP27" s="47" t="s">
        <v>0</v>
      </c>
      <c r="DQ27" s="58" t="str">
        <f t="shared" si="69"/>
        <v/>
      </c>
      <c r="DR27" s="73" t="str">
        <f>IF(BW27="","",IF(AJ27="",IF(IFERROR(INDEX(imePrezime_klub,MATCH(DO27,imePrezime_id,0)),"NEMA")="","klu",""),IF(OR(AND(AK27&lt;&gt;"",AK27&lt;&gt;"NEMA"),BI27&lt;&gt;""),"klu(ali)",IF(AND(AN27&lt;&gt;"",AN27&lt;&gt;AM27),"(raz-klu)","klu"))))</f>
        <v/>
      </c>
      <c r="DS27" s="73" t="str">
        <f t="shared" si="70"/>
        <v/>
      </c>
      <c r="DT27" s="73" t="str">
        <f t="shared" si="71"/>
        <v/>
      </c>
      <c r="DU27" s="66" t="str">
        <f t="shared" si="72"/>
        <v/>
      </c>
      <c r="DV27" s="47" t="s">
        <v>0</v>
      </c>
      <c r="DW27" s="58" t="str">
        <f>IF(BW27="","",MAX(DW$10:DW26)+1)</f>
        <v/>
      </c>
      <c r="DX27" s="73" t="str">
        <f t="shared" si="73"/>
        <v/>
      </c>
      <c r="DY27" s="73" t="str">
        <f t="shared" si="74"/>
        <v/>
      </c>
      <c r="DZ27" s="73" t="str">
        <f t="shared" si="75"/>
        <v/>
      </c>
      <c r="EA27" s="73" t="str">
        <f t="shared" si="76"/>
        <v/>
      </c>
      <c r="EB27" s="73" t="str">
        <f t="shared" si="77"/>
        <v/>
      </c>
      <c r="EC27" s="73" t="str">
        <f t="shared" si="78"/>
        <v/>
      </c>
      <c r="ED27" s="73" t="str">
        <f t="shared" si="79"/>
        <v/>
      </c>
      <c r="EE27" s="73" t="str">
        <f t="shared" si="80"/>
        <v/>
      </c>
      <c r="EF27" s="73" t="str">
        <f t="shared" si="81"/>
        <v/>
      </c>
      <c r="EG27" s="53" t="str">
        <f>IF(INDEX(natjecanjeKategorije_katAliasId,MATCH(Q27,natjecanjeKategorije_katRegId,0))="","",INDEX(natjecanjeKategorije_katAliasId,MATCH(Q27,natjecanjeKategorije_katRegId,0)))</f>
        <v/>
      </c>
      <c r="EH27" s="47" t="s">
        <v>0</v>
      </c>
      <c r="EI27" s="19" t="str">
        <f t="shared" si="82"/>
        <v/>
      </c>
      <c r="EJ27" s="47" t="s">
        <v>0</v>
      </c>
      <c r="EK27" s="19" t="str">
        <f t="shared" si="83"/>
        <v/>
      </c>
      <c r="EL27" s="47" t="s">
        <v>0</v>
      </c>
      <c r="EM27" s="208" t="str">
        <f t="shared" si="84"/>
        <v/>
      </c>
      <c r="EN27" s="47" t="s">
        <v>0</v>
      </c>
    </row>
    <row r="28" spans="1:156" x14ac:dyDescent="0.25">
      <c r="A28" t="s">
        <v>0</v>
      </c>
      <c r="B28" s="52" t="str">
        <f>IF(csv!F20="","",csv!T20)</f>
        <v/>
      </c>
      <c r="C28" s="31" t="s">
        <v>0</v>
      </c>
      <c r="D28" s="31" t="str">
        <f>IF(csv!F20="","",csv!F20)</f>
        <v/>
      </c>
      <c r="E28" s="31" t="str">
        <f>IF(csv!E20="","",csv!E20)</f>
        <v/>
      </c>
      <c r="F28" s="31" t="s">
        <v>0</v>
      </c>
      <c r="G28" s="73" t="str">
        <f>IF(csv!M20="","",csv!M20)</f>
        <v/>
      </c>
      <c r="H28" s="73" t="str">
        <f>IF(csv!N20="","",csv!N20)</f>
        <v/>
      </c>
      <c r="I28" s="31" t="s">
        <v>0</v>
      </c>
      <c r="J28" s="31" t="str">
        <f>IF(csv!P20="","",csv!P20)</f>
        <v/>
      </c>
      <c r="K28" s="31" t="str">
        <f>IF(csv!Q20="","",csv!Q20)</f>
        <v/>
      </c>
      <c r="L28" s="31" t="s">
        <v>0</v>
      </c>
      <c r="M28" s="66" t="str">
        <f>IF(csv!R20="","",csv!R20)</f>
        <v/>
      </c>
      <c r="N28" s="47" t="s">
        <v>0</v>
      </c>
      <c r="O28" s="52" t="str">
        <f t="shared" si="26"/>
        <v/>
      </c>
      <c r="P28" s="73" t="str">
        <f>IF(O28="","",IF(COUNTIF(O$10:O27,O28)=0,P27+1,P27))</f>
        <v/>
      </c>
      <c r="Q28" s="88" t="str">
        <f t="shared" si="27"/>
        <v/>
      </c>
      <c r="R28" s="89" t="str" cm="1">
        <f t="array" ref="R28">IF(S28="","",INDEX(natjecanjeStaze_naziv,MATCH(S28,natjecanjeStaze_stazaId,0)))</f>
        <v/>
      </c>
      <c r="S28" s="53" t="str">
        <f>IF(BW28="","",INDEX(natjecanjeStaze_stazaId,MATCH(O28,natjecanjeStaze_kategorija,0)))</f>
        <v/>
      </c>
      <c r="T28" s="47" t="s">
        <v>0</v>
      </c>
      <c r="U28" s="259" t="str">
        <f>IF(O28="","",INDEX(kategorija_oznaka,MATCH(Q28,kategorija_id,0)))</f>
        <v/>
      </c>
      <c r="V28" s="260" t="str">
        <f t="shared" si="28"/>
        <v/>
      </c>
      <c r="W28" s="47" t="s">
        <v>0</v>
      </c>
      <c r="X28" s="52" t="str">
        <f t="shared" si="29"/>
        <v/>
      </c>
      <c r="Y28" s="73" t="str">
        <f t="shared" si="30"/>
        <v/>
      </c>
      <c r="Z28" s="31" t="str">
        <f t="shared" si="31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32"/>
        <v/>
      </c>
      <c r="AF28" s="47" t="s">
        <v>0</v>
      </c>
      <c r="AG28" s="151" t="str">
        <f t="shared" si="33"/>
        <v/>
      </c>
      <c r="AH28" s="47" t="s">
        <v>0</v>
      </c>
      <c r="AI28" s="52" t="str">
        <f t="shared" si="34"/>
        <v/>
      </c>
      <c r="AJ28" s="31" t="str">
        <f t="shared" si="35"/>
        <v/>
      </c>
      <c r="AK28" s="73" t="str">
        <f t="shared" si="36"/>
        <v/>
      </c>
      <c r="AL28" s="73" t="str">
        <f t="shared" si="37"/>
        <v/>
      </c>
      <c r="AM28" s="31" t="str" cm="1">
        <f t="array" ref="AM28">IF(AK28="",""&amp;AJ28,IF(AK28="NEMA",AJ28,INDEX(klub_naziv,MATCH(INDEX(klubAlias_klubId,AK28),klub_id,0))))</f>
        <v/>
      </c>
      <c r="AN28" s="31" t="str" cm="1">
        <f t="array" ref="AN28">IFERROR(""&amp;INDEX(registarNatjecatelji,DL28,4),"")</f>
        <v/>
      </c>
      <c r="AO28" s="73" t="str">
        <f t="shared" si="38"/>
        <v/>
      </c>
      <c r="AP28" s="66" t="str">
        <f t="shared" si="39"/>
        <v/>
      </c>
      <c r="AQ28" s="47" t="s">
        <v>0</v>
      </c>
      <c r="AR28" s="52" t="str">
        <f>IF(V28&lt;&gt;"NEMA","",IF(IFERROR(MATCH(U28,U$10:U27,0),0)&lt;&gt;0,"",U28))</f>
        <v/>
      </c>
      <c r="AS28" s="73" t="str">
        <f>IF(AR28="","",IFERROR(INDEX(klubAlias_id,MATCH(AR28,klubAlias_alias,0)),"NEMA"))</f>
        <v/>
      </c>
      <c r="AT28" s="31" t="str">
        <f>IF(OR(AS28="",AS28&lt;&gt;"NEMA"),"",MAX(AT$10:AT27)+1)</f>
        <v/>
      </c>
      <c r="AU28" s="66" t="str">
        <f>IF(OR(AS28="",AS28&lt;&gt;"NEMA"),"",INDEX(klub_id,MATCH(AR28,klub_naziv,0)))</f>
        <v/>
      </c>
      <c r="AV28" s="47" t="s">
        <v>0</v>
      </c>
      <c r="AW28" s="19" t="str">
        <f t="shared" si="40"/>
        <v/>
      </c>
      <c r="AX28" s="47" t="s">
        <v>0</v>
      </c>
      <c r="AY28" s="82" t="str">
        <f>IF(AK28&lt;&gt;"NEMA","",IF(IFERROR(MATCH(AJ28,AJ$10:AJ27,0),0)&lt;&gt;0,"",AJ28))</f>
        <v/>
      </c>
      <c r="AZ28" s="47" t="s">
        <v>0</v>
      </c>
      <c r="BA28" s="130"/>
      <c r="BB28" s="47" t="s">
        <v>0</v>
      </c>
      <c r="BC28" s="58" t="str">
        <f t="shared" si="41"/>
        <v/>
      </c>
      <c r="BD28" s="31" t="str">
        <f t="shared" si="42"/>
        <v/>
      </c>
      <c r="BE28" s="31" t="str">
        <f>IF(BD28="","",MAX(BE$10:BE27)+1)</f>
        <v/>
      </c>
      <c r="BF28" s="31" t="str">
        <f t="shared" si="43"/>
        <v/>
      </c>
      <c r="BG28" s="31" t="str">
        <f t="shared" si="44"/>
        <v/>
      </c>
      <c r="BH28" s="31" t="str">
        <f>IF(BA28="","",MAX(BH$10:BH27)+1)</f>
        <v/>
      </c>
      <c r="BI28" s="31" t="str">
        <f t="shared" si="45"/>
        <v/>
      </c>
      <c r="BJ28" s="66" t="str">
        <f t="shared" si="46"/>
        <v/>
      </c>
      <c r="BK28" s="47" t="s">
        <v>0</v>
      </c>
      <c r="BL28" s="19" t="str">
        <f t="shared" si="47"/>
        <v/>
      </c>
      <c r="BM28" s="47" t="s">
        <v>0</v>
      </c>
      <c r="BN28" s="151" t="str">
        <f>IF(AP28="","",IF(BA28="",IF(IFERROR(MATCH(AP28,natjecanje_noviKluboviAliasi,0),0)&gt;0,INDEX(natjecanje_kluboviAliasi,MATCH(AP28,natjecanje_noviKluboviAliasi,0)),AP28),BA28))</f>
        <v/>
      </c>
      <c r="BO28" s="47" t="s">
        <v>0</v>
      </c>
      <c r="BP28" s="58" t="str">
        <f t="shared" si="48"/>
        <v/>
      </c>
      <c r="BQ28" s="73" t="str">
        <f t="shared" si="49"/>
        <v/>
      </c>
      <c r="BR28" s="267" t="str">
        <f t="shared" si="50"/>
        <v/>
      </c>
      <c r="BS28" s="268" t="str">
        <f t="shared" si="51"/>
        <v/>
      </c>
      <c r="BT28" s="191" t="str">
        <f t="shared" si="52"/>
        <v/>
      </c>
      <c r="BU28" s="47" t="s">
        <v>0</v>
      </c>
      <c r="BV28" s="52" t="str">
        <f t="shared" si="53"/>
        <v/>
      </c>
      <c r="BW28" s="31" t="str">
        <f t="shared" si="54"/>
        <v/>
      </c>
      <c r="BX28" s="73" t="str">
        <f>IF(BW28="","",IFERROR(INDEX(imePrezime_id,MATCH(BV28&amp;" – "&amp;BW28,imePrezime_imePrezime,0)),"NEMA"))</f>
        <v/>
      </c>
      <c r="BY28" s="73" t="str">
        <f>IF(BX28&lt;&gt;"NEMA","",IFERROR(INDEX(imePrezimeAlias_imePrezimeId,MATCH(BV28&amp;" "&amp;BW28,imePrezimeAlias_alias,0)),"NEMA"))</f>
        <v/>
      </c>
      <c r="BZ28" s="31" t="str">
        <f>IF(BW28="","",IF(OR(BY28="",BY28="NEMA"),BV28,INDEX(imePrezime_ime,MATCH(BY28,imePrezime_id,0))))</f>
        <v/>
      </c>
      <c r="CA28" s="66" t="str">
        <f>IF(BW28="","",IF(OR(BY28="",BY28="NEMA"),BW28,INDEX(imePrezime_prezime,MATCH(BY28,imePrezime_id,0))))</f>
        <v/>
      </c>
      <c r="CB28" s="47" t="s">
        <v>0</v>
      </c>
      <c r="CC28" s="82" t="str">
        <f t="shared" si="55"/>
        <v/>
      </c>
      <c r="CD28" s="47" t="s">
        <v>0</v>
      </c>
      <c r="CE28" s="19" t="str">
        <f t="shared" si="56"/>
        <v/>
      </c>
      <c r="CF28" s="47" t="s">
        <v>0</v>
      </c>
      <c r="CG28" s="130"/>
      <c r="CH28" s="47" t="s">
        <v>0</v>
      </c>
      <c r="CI28" s="52" t="str">
        <f t="shared" si="57"/>
        <v/>
      </c>
      <c r="CJ28" s="73" t="str">
        <f>IF(CG28="","",MAX(CJ$10:CJ27)+1)</f>
        <v/>
      </c>
      <c r="CK28" s="53" t="str">
        <f t="shared" si="58"/>
        <v/>
      </c>
      <c r="CL28" s="47" t="s">
        <v>0</v>
      </c>
      <c r="CM28" s="19" t="str">
        <f t="shared" si="59"/>
        <v/>
      </c>
      <c r="CN28" s="47" t="s">
        <v>0</v>
      </c>
      <c r="CO28" s="108"/>
      <c r="CP28" s="110"/>
      <c r="CQ28" s="47"/>
      <c r="CR28" s="58" t="str">
        <f>IF(AND(BX28="NEMA",BY28="NEMA",OR(CG28="",CK28="NEMA")),MAX(CR$10:CR27)+1,"")</f>
        <v/>
      </c>
      <c r="CS28" s="53" t="str">
        <f t="shared" si="60"/>
        <v/>
      </c>
      <c r="CT28" t="s">
        <v>0</v>
      </c>
      <c r="CU28" s="133" t="str">
        <f>IF(O28="","",LEFT(INDEX(kategorija_oznaka,MATCH(Q28,kategorija_id,0)),1))</f>
        <v/>
      </c>
      <c r="CV28" t="s">
        <v>0</v>
      </c>
      <c r="CW28" s="52" t="str">
        <f>IF(CR28="","",IF(M28&lt;&gt;"CRO","","INSERT INTO osoba (id,reg_broj,oib,spol_id,dat_rodjenja) VALUES ("&amp;CR28&amp;",(SELECT max(os.reg_broj)+1 FROM osoba AS os),Null,'"&amp;CU28&amp;"',Null); INSERT INTO osoba_log (id,reg_broj,oib,spol_id,dat_rodjenja,dnevnik_id) SELECT id,reg_broj,oib,spol_id,dat_rodjenja,"&amp;dnevnik_id&amp;" FROM osoba WHERE id = "&amp;CR28&amp;";"))</f>
        <v/>
      </c>
      <c r="CX28" s="66" t="str">
        <f t="shared" si="61"/>
        <v/>
      </c>
      <c r="CY28" t="s">
        <v>0</v>
      </c>
      <c r="CZ28" s="19" t="str">
        <f t="shared" si="62"/>
        <v/>
      </c>
      <c r="DA28" s="47" t="s">
        <v>0</v>
      </c>
      <c r="DB28" s="52" t="str">
        <f t="shared" si="63"/>
        <v/>
      </c>
      <c r="DC28" s="66" t="str">
        <f t="shared" si="64"/>
        <v/>
      </c>
      <c r="DD28" s="47" t="s">
        <v>0</v>
      </c>
      <c r="DE28" s="52" t="str">
        <f t="shared" si="65"/>
        <v/>
      </c>
      <c r="DF28" s="53" t="str">
        <f>IF(DE28="","",IFERROR(MATCH(DE28,registar,0),"NEMA"))</f>
        <v/>
      </c>
      <c r="DG28" s="47" t="s">
        <v>0</v>
      </c>
      <c r="DH28" s="52" t="str">
        <f t="shared" si="66"/>
        <v/>
      </c>
      <c r="DI28" s="53" t="str">
        <f>IF(DH28="","",IFERROR(MATCH(DH28,imePrezime_imePrezimeKlub,0),"NEMA"))</f>
        <v/>
      </c>
      <c r="DJ28" s="47" t="s">
        <v>0</v>
      </c>
      <c r="DK28" s="52" t="str">
        <f t="shared" si="67"/>
        <v/>
      </c>
      <c r="DL28" s="53" t="str">
        <f>IF(DK28="","",IFERROR(MATCH(DK28,imePrezime_imePrezime,0),"NEMA"))</f>
        <v/>
      </c>
      <c r="DM28" s="47" t="s">
        <v>0</v>
      </c>
      <c r="DN28" s="58" t="str">
        <f t="shared" si="68"/>
        <v/>
      </c>
      <c r="DO28" s="53" t="str" cm="1">
        <f t="array" ref="DO28">IF(DN28&lt;&gt;"",INDEX(imePrezime_id,DN28,0),IF(CR28&lt;&gt;"",CR28,""))</f>
        <v/>
      </c>
      <c r="DP28" s="47" t="s">
        <v>0</v>
      </c>
      <c r="DQ28" s="58" t="str">
        <f t="shared" si="69"/>
        <v/>
      </c>
      <c r="DR28" s="73" t="str">
        <f>IF(BW28="","",IF(AJ28="",IF(IFERROR(INDEX(imePrezime_klub,MATCH(DO28,imePrezime_id,0)),"NEMA")="","klu",""),IF(OR(AND(AK28&lt;&gt;"",AK28&lt;&gt;"NEMA"),BI28&lt;&gt;""),"klu(ali)",IF(AND(AN28&lt;&gt;"",AN28&lt;&gt;AM28),"(raz-klu)","klu"))))</f>
        <v/>
      </c>
      <c r="DS28" s="73" t="str">
        <f t="shared" si="70"/>
        <v/>
      </c>
      <c r="DT28" s="73" t="str">
        <f t="shared" si="71"/>
        <v/>
      </c>
      <c r="DU28" s="66" t="str">
        <f t="shared" si="72"/>
        <v/>
      </c>
      <c r="DV28" s="47" t="s">
        <v>0</v>
      </c>
      <c r="DW28" s="58" t="str">
        <f>IF(BW28="","",MAX(DW$10:DW27)+1)</f>
        <v/>
      </c>
      <c r="DX28" s="73" t="str">
        <f t="shared" si="73"/>
        <v/>
      </c>
      <c r="DY28" s="73" t="str">
        <f t="shared" si="74"/>
        <v/>
      </c>
      <c r="DZ28" s="73" t="str">
        <f t="shared" si="75"/>
        <v/>
      </c>
      <c r="EA28" s="73" t="str">
        <f t="shared" si="76"/>
        <v/>
      </c>
      <c r="EB28" s="73" t="str">
        <f t="shared" si="77"/>
        <v/>
      </c>
      <c r="EC28" s="73" t="str">
        <f t="shared" si="78"/>
        <v/>
      </c>
      <c r="ED28" s="73" t="str">
        <f t="shared" si="79"/>
        <v/>
      </c>
      <c r="EE28" s="73" t="str">
        <f t="shared" si="80"/>
        <v/>
      </c>
      <c r="EF28" s="73" t="str">
        <f t="shared" si="81"/>
        <v/>
      </c>
      <c r="EG28" s="53" t="str">
        <f>IF(INDEX(natjecanjeKategorije_katAliasId,MATCH(Q28,natjecanjeKategorije_katRegId,0))="","",INDEX(natjecanjeKategorije_katAliasId,MATCH(Q28,natjecanjeKategorije_katRegId,0)))</f>
        <v/>
      </c>
      <c r="EH28" s="47" t="s">
        <v>0</v>
      </c>
      <c r="EI28" s="19" t="str">
        <f t="shared" si="82"/>
        <v/>
      </c>
      <c r="EJ28" s="47" t="s">
        <v>0</v>
      </c>
      <c r="EK28" s="19" t="str">
        <f t="shared" si="83"/>
        <v/>
      </c>
      <c r="EL28" s="47" t="s">
        <v>0</v>
      </c>
      <c r="EM28" s="208" t="str">
        <f t="shared" si="84"/>
        <v/>
      </c>
      <c r="EN28" s="47" t="s">
        <v>0</v>
      </c>
    </row>
    <row r="29" spans="1:156" x14ac:dyDescent="0.25">
      <c r="A29" t="s">
        <v>0</v>
      </c>
      <c r="B29" s="52" t="str">
        <f>IF(csv!F21="","",csv!T21)</f>
        <v/>
      </c>
      <c r="C29" s="31" t="s">
        <v>0</v>
      </c>
      <c r="D29" s="31" t="str">
        <f>IF(csv!F21="","",csv!F21)</f>
        <v/>
      </c>
      <c r="E29" s="31" t="str">
        <f>IF(csv!E21="","",csv!E21)</f>
        <v/>
      </c>
      <c r="F29" s="31" t="s">
        <v>0</v>
      </c>
      <c r="G29" s="73" t="str">
        <f>IF(csv!M21="","",csv!M21)</f>
        <v/>
      </c>
      <c r="H29" s="73" t="str">
        <f>IF(csv!N21="","",csv!N21)</f>
        <v/>
      </c>
      <c r="I29" s="31" t="s">
        <v>0</v>
      </c>
      <c r="J29" s="31" t="str">
        <f>IF(csv!P21="","",csv!P21)</f>
        <v/>
      </c>
      <c r="K29" s="31" t="str">
        <f>IF(csv!Q21="","",csv!Q21)</f>
        <v/>
      </c>
      <c r="L29" s="31" t="s">
        <v>0</v>
      </c>
      <c r="M29" s="66" t="str">
        <f>IF(csv!R21="","",csv!R21)</f>
        <v/>
      </c>
      <c r="N29" s="47" t="s">
        <v>0</v>
      </c>
      <c r="O29" s="52" t="str">
        <f t="shared" si="26"/>
        <v/>
      </c>
      <c r="P29" s="73" t="str">
        <f>IF(O29="","",IF(COUNTIF(O$10:O28,O29)=0,P28+1,P28))</f>
        <v/>
      </c>
      <c r="Q29" s="88" t="str">
        <f t="shared" si="27"/>
        <v/>
      </c>
      <c r="R29" s="89" t="str" cm="1">
        <f t="array" ref="R29">IF(S29="","",INDEX(natjecanjeStaze_naziv,MATCH(S29,natjecanjeStaze_stazaId,0)))</f>
        <v/>
      </c>
      <c r="S29" s="53" t="str">
        <f>IF(BW29="","",INDEX(natjecanjeStaze_stazaId,MATCH(O29,natjecanjeStaze_kategorija,0)))</f>
        <v/>
      </c>
      <c r="T29" s="47" t="s">
        <v>0</v>
      </c>
      <c r="U29" s="259" t="str">
        <f>IF(O29="","",INDEX(kategorija_oznaka,MATCH(Q29,kategorija_id,0)))</f>
        <v/>
      </c>
      <c r="V29" s="260" t="str">
        <f t="shared" si="28"/>
        <v/>
      </c>
      <c r="W29" s="47" t="s">
        <v>0</v>
      </c>
      <c r="X29" s="52" t="str">
        <f t="shared" si="29"/>
        <v/>
      </c>
      <c r="Y29" s="73" t="str">
        <f t="shared" si="30"/>
        <v/>
      </c>
      <c r="Z29" s="31" t="str">
        <f t="shared" si="31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32"/>
        <v/>
      </c>
      <c r="AF29" s="47" t="s">
        <v>0</v>
      </c>
      <c r="AG29" s="151" t="str">
        <f t="shared" si="33"/>
        <v/>
      </c>
      <c r="AH29" s="47" t="s">
        <v>0</v>
      </c>
      <c r="AI29" s="52" t="str">
        <f t="shared" si="34"/>
        <v/>
      </c>
      <c r="AJ29" s="31" t="str">
        <f t="shared" si="35"/>
        <v/>
      </c>
      <c r="AK29" s="73" t="str">
        <f t="shared" si="36"/>
        <v/>
      </c>
      <c r="AL29" s="73" t="str">
        <f t="shared" si="37"/>
        <v/>
      </c>
      <c r="AM29" s="31" t="str" cm="1">
        <f t="array" ref="AM29">IF(AK29="",""&amp;AJ29,IF(AK29="NEMA",AJ29,INDEX(klub_naziv,MATCH(INDEX(klubAlias_klubId,AK29),klub_id,0))))</f>
        <v/>
      </c>
      <c r="AN29" s="31" t="str" cm="1">
        <f t="array" ref="AN29">IFERROR(""&amp;INDEX(registarNatjecatelji,DL29,4),"")</f>
        <v/>
      </c>
      <c r="AO29" s="73" t="str">
        <f t="shared" si="38"/>
        <v/>
      </c>
      <c r="AP29" s="66" t="str">
        <f t="shared" si="39"/>
        <v/>
      </c>
      <c r="AQ29" s="47" t="s">
        <v>0</v>
      </c>
      <c r="AR29" s="52" t="str">
        <f>IF(V29&lt;&gt;"NEMA","",IF(IFERROR(MATCH(U29,U$10:U28,0),0)&lt;&gt;0,"",U29))</f>
        <v/>
      </c>
      <c r="AS29" s="73" t="str">
        <f>IF(AR29="","",IFERROR(INDEX(klubAlias_id,MATCH(AR29,klubAlias_alias,0)),"NEMA"))</f>
        <v/>
      </c>
      <c r="AT29" s="31" t="str">
        <f>IF(OR(AS29="",AS29&lt;&gt;"NEMA"),"",MAX(AT$10:AT28)+1)</f>
        <v/>
      </c>
      <c r="AU29" s="66" t="str">
        <f>IF(OR(AS29="",AS29&lt;&gt;"NEMA"),"",INDEX(klub_id,MATCH(AR29,klub_naziv,0)))</f>
        <v/>
      </c>
      <c r="AV29" s="47" t="s">
        <v>0</v>
      </c>
      <c r="AW29" s="19" t="str">
        <f t="shared" si="40"/>
        <v/>
      </c>
      <c r="AX29" s="47" t="s">
        <v>0</v>
      </c>
      <c r="AY29" s="82" t="str">
        <f>IF(AK29&lt;&gt;"NEMA","",IF(IFERROR(MATCH(AJ29,AJ$10:AJ28,0),0)&lt;&gt;0,"",AJ29))</f>
        <v/>
      </c>
      <c r="AZ29" s="47" t="s">
        <v>0</v>
      </c>
      <c r="BA29" s="130"/>
      <c r="BB29" s="47" t="s">
        <v>0</v>
      </c>
      <c r="BC29" s="58" t="str">
        <f t="shared" si="41"/>
        <v/>
      </c>
      <c r="BD29" s="31" t="str">
        <f t="shared" si="42"/>
        <v/>
      </c>
      <c r="BE29" s="31" t="str">
        <f>IF(BD29="","",MAX(BE$10:BE28)+1)</f>
        <v/>
      </c>
      <c r="BF29" s="31" t="str">
        <f t="shared" si="43"/>
        <v/>
      </c>
      <c r="BG29" s="31" t="str">
        <f t="shared" si="44"/>
        <v/>
      </c>
      <c r="BH29" s="31" t="str">
        <f>IF(BA29="","",MAX(BH$10:BH28)+1)</f>
        <v/>
      </c>
      <c r="BI29" s="31" t="str">
        <f t="shared" si="45"/>
        <v/>
      </c>
      <c r="BJ29" s="66" t="str">
        <f t="shared" si="46"/>
        <v/>
      </c>
      <c r="BK29" s="47" t="s">
        <v>0</v>
      </c>
      <c r="BL29" s="19" t="str">
        <f t="shared" si="47"/>
        <v/>
      </c>
      <c r="BM29" s="47" t="s">
        <v>0</v>
      </c>
      <c r="BN29" s="151" t="str">
        <f>IF(AP29="","",IF(BA29="",IF(IFERROR(MATCH(AP29,natjecanje_noviKluboviAliasi,0),0)&gt;0,INDEX(natjecanje_kluboviAliasi,MATCH(AP29,natjecanje_noviKluboviAliasi,0)),AP29),BA29))</f>
        <v/>
      </c>
      <c r="BO29" s="47" t="s">
        <v>0</v>
      </c>
      <c r="BP29" s="58" t="str">
        <f t="shared" si="48"/>
        <v/>
      </c>
      <c r="BQ29" s="73" t="str">
        <f t="shared" si="49"/>
        <v/>
      </c>
      <c r="BR29" s="267" t="str">
        <f t="shared" si="50"/>
        <v/>
      </c>
      <c r="BS29" s="268" t="str">
        <f t="shared" si="51"/>
        <v/>
      </c>
      <c r="BT29" s="191" t="str">
        <f t="shared" si="52"/>
        <v/>
      </c>
      <c r="BU29" s="47" t="s">
        <v>0</v>
      </c>
      <c r="BV29" s="52" t="str">
        <f t="shared" si="53"/>
        <v/>
      </c>
      <c r="BW29" s="31" t="str">
        <f t="shared" si="54"/>
        <v/>
      </c>
      <c r="BX29" s="73" t="str">
        <f>IF(BW29="","",IFERROR(INDEX(imePrezime_id,MATCH(BV29&amp;" – "&amp;BW29,imePrezime_imePrezime,0)),"NEMA"))</f>
        <v/>
      </c>
      <c r="BY29" s="73" t="str">
        <f>IF(BX29&lt;&gt;"NEMA","",IFERROR(INDEX(imePrezimeAlias_imePrezimeId,MATCH(BV29&amp;" "&amp;BW29,imePrezimeAlias_alias,0)),"NEMA"))</f>
        <v/>
      </c>
      <c r="BZ29" s="31" t="str">
        <f>IF(BW29="","",IF(OR(BY29="",BY29="NEMA"),BV29,INDEX(imePrezime_ime,MATCH(BY29,imePrezime_id,0))))</f>
        <v/>
      </c>
      <c r="CA29" s="66" t="str">
        <f>IF(BW29="","",IF(OR(BY29="",BY29="NEMA"),BW29,INDEX(imePrezime_prezime,MATCH(BY29,imePrezime_id,0))))</f>
        <v/>
      </c>
      <c r="CB29" s="47" t="s">
        <v>0</v>
      </c>
      <c r="CC29" s="82" t="str">
        <f t="shared" si="55"/>
        <v/>
      </c>
      <c r="CD29" s="47" t="s">
        <v>0</v>
      </c>
      <c r="CE29" s="19" t="str">
        <f t="shared" si="56"/>
        <v/>
      </c>
      <c r="CF29" s="47" t="s">
        <v>0</v>
      </c>
      <c r="CG29" s="130"/>
      <c r="CH29" s="47" t="s">
        <v>0</v>
      </c>
      <c r="CI29" s="52" t="str">
        <f t="shared" si="57"/>
        <v/>
      </c>
      <c r="CJ29" s="73" t="str">
        <f>IF(CG29="","",MAX(CJ$10:CJ28)+1)</f>
        <v/>
      </c>
      <c r="CK29" s="53" t="str">
        <f t="shared" si="58"/>
        <v/>
      </c>
      <c r="CL29" s="47" t="s">
        <v>0</v>
      </c>
      <c r="CM29" s="19" t="str">
        <f t="shared" si="59"/>
        <v/>
      </c>
      <c r="CN29" s="47" t="s">
        <v>0</v>
      </c>
      <c r="CO29" s="108"/>
      <c r="CP29" s="110"/>
      <c r="CQ29" s="47"/>
      <c r="CR29" s="58" t="str">
        <f>IF(AND(BX29="NEMA",BY29="NEMA",OR(CG29="",CK29="NEMA")),MAX(CR$10:CR28)+1,"")</f>
        <v/>
      </c>
      <c r="CS29" s="53" t="str">
        <f t="shared" si="60"/>
        <v/>
      </c>
      <c r="CT29" t="s">
        <v>0</v>
      </c>
      <c r="CU29" s="133" t="str">
        <f>IF(O29="","",LEFT(INDEX(kategorija_oznaka,MATCH(Q29,kategorija_id,0)),1))</f>
        <v/>
      </c>
      <c r="CV29" t="s">
        <v>0</v>
      </c>
      <c r="CW29" s="52" t="str">
        <f>IF(CR29="","",IF(M29&lt;&gt;"CRO","","INSERT INTO osoba (id,reg_broj,oib,spol_id,dat_rodjenja) VALUES ("&amp;CR29&amp;",(SELECT max(os.reg_broj)+1 FROM osoba AS os),Null,'"&amp;CU29&amp;"',Null); INSERT INTO osoba_log (id,reg_broj,oib,spol_id,dat_rodjenja,dnevnik_id) SELECT id,reg_broj,oib,spol_id,dat_rodjenja,"&amp;dnevnik_id&amp;" FROM osoba WHERE id = "&amp;CR29&amp;";"))</f>
        <v/>
      </c>
      <c r="CX29" s="66" t="str">
        <f t="shared" si="61"/>
        <v/>
      </c>
      <c r="CY29" t="s">
        <v>0</v>
      </c>
      <c r="CZ29" s="19" t="str">
        <f t="shared" si="62"/>
        <v/>
      </c>
      <c r="DA29" s="47" t="s">
        <v>0</v>
      </c>
      <c r="DB29" s="52" t="str">
        <f t="shared" si="63"/>
        <v/>
      </c>
      <c r="DC29" s="66" t="str">
        <f t="shared" si="64"/>
        <v/>
      </c>
      <c r="DD29" s="47" t="s">
        <v>0</v>
      </c>
      <c r="DE29" s="52" t="str">
        <f t="shared" si="65"/>
        <v/>
      </c>
      <c r="DF29" s="53" t="str">
        <f>IF(DE29="","",IFERROR(MATCH(DE29,registar,0),"NEMA"))</f>
        <v/>
      </c>
      <c r="DG29" s="47" t="s">
        <v>0</v>
      </c>
      <c r="DH29" s="52" t="str">
        <f t="shared" si="66"/>
        <v/>
      </c>
      <c r="DI29" s="53" t="str">
        <f>IF(DH29="","",IFERROR(MATCH(DH29,imePrezime_imePrezimeKlub,0),"NEMA"))</f>
        <v/>
      </c>
      <c r="DJ29" s="47" t="s">
        <v>0</v>
      </c>
      <c r="DK29" s="52" t="str">
        <f t="shared" si="67"/>
        <v/>
      </c>
      <c r="DL29" s="53" t="str">
        <f>IF(DK29="","",IFERROR(MATCH(DK29,imePrezime_imePrezime,0),"NEMA"))</f>
        <v/>
      </c>
      <c r="DM29" s="47" t="s">
        <v>0</v>
      </c>
      <c r="DN29" s="58" t="str">
        <f t="shared" si="68"/>
        <v/>
      </c>
      <c r="DO29" s="53" t="str" cm="1">
        <f t="array" ref="DO29">IF(DN29&lt;&gt;"",INDEX(imePrezime_id,DN29,0),IF(CR29&lt;&gt;"",CR29,""))</f>
        <v/>
      </c>
      <c r="DP29" s="47" t="s">
        <v>0</v>
      </c>
      <c r="DQ29" s="58" t="str">
        <f t="shared" si="69"/>
        <v/>
      </c>
      <c r="DR29" s="73" t="str">
        <f>IF(BW29="","",IF(AJ29="",IF(IFERROR(INDEX(imePrezime_klub,MATCH(DO29,imePrezime_id,0)),"NEMA")="","klu",""),IF(OR(AND(AK29&lt;&gt;"",AK29&lt;&gt;"NEMA"),BI29&lt;&gt;""),"klu(ali)",IF(AND(AN29&lt;&gt;"",AN29&lt;&gt;AM29),"(raz-klu)","klu"))))</f>
        <v/>
      </c>
      <c r="DS29" s="73" t="str">
        <f t="shared" si="70"/>
        <v/>
      </c>
      <c r="DT29" s="73" t="str">
        <f t="shared" si="71"/>
        <v/>
      </c>
      <c r="DU29" s="66" t="str">
        <f t="shared" si="72"/>
        <v/>
      </c>
      <c r="DV29" s="47" t="s">
        <v>0</v>
      </c>
      <c r="DW29" s="58" t="str">
        <f>IF(BW29="","",MAX(DW$10:DW28)+1)</f>
        <v/>
      </c>
      <c r="DX29" s="73" t="str">
        <f t="shared" si="73"/>
        <v/>
      </c>
      <c r="DY29" s="73" t="str">
        <f t="shared" si="74"/>
        <v/>
      </c>
      <c r="DZ29" s="73" t="str">
        <f t="shared" si="75"/>
        <v/>
      </c>
      <c r="EA29" s="73" t="str">
        <f t="shared" si="76"/>
        <v/>
      </c>
      <c r="EB29" s="73" t="str">
        <f t="shared" si="77"/>
        <v/>
      </c>
      <c r="EC29" s="73" t="str">
        <f t="shared" si="78"/>
        <v/>
      </c>
      <c r="ED29" s="73" t="str">
        <f t="shared" si="79"/>
        <v/>
      </c>
      <c r="EE29" s="73" t="str">
        <f t="shared" si="80"/>
        <v/>
      </c>
      <c r="EF29" s="73" t="str">
        <f t="shared" si="81"/>
        <v/>
      </c>
      <c r="EG29" s="53" t="str">
        <f>IF(INDEX(natjecanjeKategorije_katAliasId,MATCH(Q29,natjecanjeKategorije_katRegId,0))="","",INDEX(natjecanjeKategorije_katAliasId,MATCH(Q29,natjecanjeKategorije_katRegId,0)))</f>
        <v/>
      </c>
      <c r="EH29" s="47" t="s">
        <v>0</v>
      </c>
      <c r="EI29" s="19" t="str">
        <f t="shared" si="82"/>
        <v/>
      </c>
      <c r="EJ29" s="47" t="s">
        <v>0</v>
      </c>
      <c r="EK29" s="19" t="str">
        <f t="shared" si="83"/>
        <v/>
      </c>
      <c r="EL29" s="47" t="s">
        <v>0</v>
      </c>
      <c r="EM29" s="208" t="str">
        <f t="shared" si="84"/>
        <v/>
      </c>
      <c r="EN29" s="47" t="s">
        <v>0</v>
      </c>
    </row>
    <row r="30" spans="1:156" x14ac:dyDescent="0.25">
      <c r="A30" t="s">
        <v>0</v>
      </c>
      <c r="B30" s="52" t="str">
        <f>IF(csv!F22="","",csv!T22)</f>
        <v/>
      </c>
      <c r="C30" s="31" t="s">
        <v>0</v>
      </c>
      <c r="D30" s="31" t="str">
        <f>IF(csv!F22="","",csv!F22)</f>
        <v/>
      </c>
      <c r="E30" s="31" t="str">
        <f>IF(csv!E22="","",csv!E22)</f>
        <v/>
      </c>
      <c r="F30" s="31" t="s">
        <v>0</v>
      </c>
      <c r="G30" s="73" t="str">
        <f>IF(csv!M22="","",csv!M22)</f>
        <v/>
      </c>
      <c r="H30" s="73" t="str">
        <f>IF(csv!N22="","",csv!N22)</f>
        <v/>
      </c>
      <c r="I30" s="31" t="s">
        <v>0</v>
      </c>
      <c r="J30" s="31" t="str">
        <f>IF(csv!P22="","",csv!P22)</f>
        <v/>
      </c>
      <c r="K30" s="31" t="str">
        <f>IF(csv!Q22="","",csv!Q22)</f>
        <v/>
      </c>
      <c r="L30" s="31" t="s">
        <v>0</v>
      </c>
      <c r="M30" s="66" t="str">
        <f>IF(csv!R22="","",csv!R22)</f>
        <v/>
      </c>
      <c r="N30" s="47" t="s">
        <v>0</v>
      </c>
      <c r="O30" s="52" t="str">
        <f t="shared" si="26"/>
        <v/>
      </c>
      <c r="P30" s="73" t="str">
        <f>IF(O30="","",IF(COUNTIF(O$10:O29,O30)=0,P29+1,P29))</f>
        <v/>
      </c>
      <c r="Q30" s="88" t="str">
        <f t="shared" si="27"/>
        <v/>
      </c>
      <c r="R30" s="89" t="str" cm="1">
        <f t="array" ref="R30">IF(S30="","",INDEX(natjecanjeStaze_naziv,MATCH(S30,natjecanjeStaze_stazaId,0)))</f>
        <v/>
      </c>
      <c r="S30" s="53" t="str">
        <f>IF(BW30="","",INDEX(natjecanjeStaze_stazaId,MATCH(O30,natjecanjeStaze_kategorija,0)))</f>
        <v/>
      </c>
      <c r="T30" s="47" t="s">
        <v>0</v>
      </c>
      <c r="U30" s="259" t="str">
        <f>IF(O30="","",INDEX(kategorija_oznaka,MATCH(Q30,kategorija_id,0)))</f>
        <v/>
      </c>
      <c r="V30" s="260" t="str">
        <f t="shared" si="28"/>
        <v/>
      </c>
      <c r="W30" s="47" t="s">
        <v>0</v>
      </c>
      <c r="X30" s="52" t="str">
        <f t="shared" si="29"/>
        <v/>
      </c>
      <c r="Y30" s="73" t="str">
        <f t="shared" si="30"/>
        <v/>
      </c>
      <c r="Z30" s="31" t="str">
        <f t="shared" si="31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32"/>
        <v/>
      </c>
      <c r="AF30" s="47" t="s">
        <v>0</v>
      </c>
      <c r="AG30" s="151" t="str">
        <f t="shared" si="33"/>
        <v/>
      </c>
      <c r="AH30" s="47" t="s">
        <v>0</v>
      </c>
      <c r="AI30" s="52" t="str">
        <f t="shared" si="34"/>
        <v/>
      </c>
      <c r="AJ30" s="31" t="str">
        <f t="shared" si="35"/>
        <v/>
      </c>
      <c r="AK30" s="73" t="str">
        <f t="shared" si="36"/>
        <v/>
      </c>
      <c r="AL30" s="73" t="str">
        <f t="shared" si="37"/>
        <v/>
      </c>
      <c r="AM30" s="31" t="str" cm="1">
        <f t="array" ref="AM30">IF(AK30="",""&amp;AJ30,IF(AK30="NEMA",AJ30,INDEX(klub_naziv,MATCH(INDEX(klubAlias_klubId,AK30),klub_id,0))))</f>
        <v/>
      </c>
      <c r="AN30" s="31" t="str" cm="1">
        <f t="array" ref="AN30">IFERROR(""&amp;INDEX(registarNatjecatelji,DL30,4),"")</f>
        <v/>
      </c>
      <c r="AO30" s="73" t="str">
        <f t="shared" si="38"/>
        <v/>
      </c>
      <c r="AP30" s="66" t="str">
        <f t="shared" si="39"/>
        <v/>
      </c>
      <c r="AQ30" s="47" t="s">
        <v>0</v>
      </c>
      <c r="AR30" s="52" t="str">
        <f>IF(V30&lt;&gt;"NEMA","",IF(IFERROR(MATCH(U30,U$10:U29,0),0)&lt;&gt;0,"",U30))</f>
        <v/>
      </c>
      <c r="AS30" s="73" t="str">
        <f>IF(AR30="","",IFERROR(INDEX(klubAlias_id,MATCH(AR30,klubAlias_alias,0)),"NEMA"))</f>
        <v/>
      </c>
      <c r="AT30" s="31" t="str">
        <f>IF(OR(AS30="",AS30&lt;&gt;"NEMA"),"",MAX(AT$10:AT29)+1)</f>
        <v/>
      </c>
      <c r="AU30" s="66" t="str">
        <f>IF(OR(AS30="",AS30&lt;&gt;"NEMA"),"",INDEX(klub_id,MATCH(AR30,klub_naziv,0)))</f>
        <v/>
      </c>
      <c r="AV30" s="47" t="s">
        <v>0</v>
      </c>
      <c r="AW30" s="19" t="str">
        <f t="shared" si="40"/>
        <v/>
      </c>
      <c r="AX30" s="47" t="s">
        <v>0</v>
      </c>
      <c r="AY30" s="82" t="str">
        <f>IF(AK30&lt;&gt;"NEMA","",IF(IFERROR(MATCH(AJ30,AJ$10:AJ29,0),0)&lt;&gt;0,"",AJ30))</f>
        <v/>
      </c>
      <c r="AZ30" s="47" t="s">
        <v>0</v>
      </c>
      <c r="BA30" s="130"/>
      <c r="BB30" s="47" t="s">
        <v>0</v>
      </c>
      <c r="BC30" s="58" t="str">
        <f t="shared" si="41"/>
        <v/>
      </c>
      <c r="BD30" s="31" t="str">
        <f t="shared" si="42"/>
        <v/>
      </c>
      <c r="BE30" s="31" t="str">
        <f>IF(BD30="","",MAX(BE$10:BE29)+1)</f>
        <v/>
      </c>
      <c r="BF30" s="31" t="str">
        <f t="shared" si="43"/>
        <v/>
      </c>
      <c r="BG30" s="31" t="str">
        <f t="shared" si="44"/>
        <v/>
      </c>
      <c r="BH30" s="31" t="str">
        <f>IF(BA30="","",MAX(BH$10:BH29)+1)</f>
        <v/>
      </c>
      <c r="BI30" s="31" t="str">
        <f t="shared" si="45"/>
        <v/>
      </c>
      <c r="BJ30" s="66" t="str">
        <f t="shared" si="46"/>
        <v/>
      </c>
      <c r="BK30" s="47" t="s">
        <v>0</v>
      </c>
      <c r="BL30" s="19" t="str">
        <f t="shared" si="47"/>
        <v/>
      </c>
      <c r="BM30" s="47" t="s">
        <v>0</v>
      </c>
      <c r="BN30" s="151" t="str">
        <f>IF(AP30="","",IF(BA30="",IF(IFERROR(MATCH(AP30,natjecanje_noviKluboviAliasi,0),0)&gt;0,INDEX(natjecanje_kluboviAliasi,MATCH(AP30,natjecanje_noviKluboviAliasi,0)),AP30),BA30))</f>
        <v/>
      </c>
      <c r="BO30" s="47" t="s">
        <v>0</v>
      </c>
      <c r="BP30" s="58" t="str">
        <f t="shared" si="48"/>
        <v/>
      </c>
      <c r="BQ30" s="73" t="str">
        <f t="shared" si="49"/>
        <v/>
      </c>
      <c r="BR30" s="267" t="str">
        <f t="shared" si="50"/>
        <v/>
      </c>
      <c r="BS30" s="268" t="str">
        <f t="shared" si="51"/>
        <v/>
      </c>
      <c r="BT30" s="191" t="str">
        <f t="shared" si="52"/>
        <v/>
      </c>
      <c r="BU30" s="47" t="s">
        <v>0</v>
      </c>
      <c r="BV30" s="52" t="str">
        <f t="shared" si="53"/>
        <v/>
      </c>
      <c r="BW30" s="31" t="str">
        <f t="shared" si="54"/>
        <v/>
      </c>
      <c r="BX30" s="73" t="str">
        <f>IF(BW30="","",IFERROR(INDEX(imePrezime_id,MATCH(BV30&amp;" – "&amp;BW30,imePrezime_imePrezime,0)),"NEMA"))</f>
        <v/>
      </c>
      <c r="BY30" s="73" t="str">
        <f>IF(BX30&lt;&gt;"NEMA","",IFERROR(INDEX(imePrezimeAlias_imePrezimeId,MATCH(BV30&amp;" "&amp;BW30,imePrezimeAlias_alias,0)),"NEMA"))</f>
        <v/>
      </c>
      <c r="BZ30" s="31" t="str">
        <f>IF(BW30="","",IF(OR(BY30="",BY30="NEMA"),BV30,INDEX(imePrezime_ime,MATCH(BY30,imePrezime_id,0))))</f>
        <v/>
      </c>
      <c r="CA30" s="66" t="str">
        <f>IF(BW30="","",IF(OR(BY30="",BY30="NEMA"),BW30,INDEX(imePrezime_prezime,MATCH(BY30,imePrezime_id,0))))</f>
        <v/>
      </c>
      <c r="CB30" s="47" t="s">
        <v>0</v>
      </c>
      <c r="CC30" s="82" t="str">
        <f t="shared" si="55"/>
        <v/>
      </c>
      <c r="CD30" s="47" t="s">
        <v>0</v>
      </c>
      <c r="CE30" s="19" t="str">
        <f t="shared" si="56"/>
        <v/>
      </c>
      <c r="CF30" s="47" t="s">
        <v>0</v>
      </c>
      <c r="CG30" s="130"/>
      <c r="CH30" s="47" t="s">
        <v>0</v>
      </c>
      <c r="CI30" s="52" t="str">
        <f t="shared" si="57"/>
        <v/>
      </c>
      <c r="CJ30" s="73" t="str">
        <f>IF(CG30="","",MAX(CJ$10:CJ29)+1)</f>
        <v/>
      </c>
      <c r="CK30" s="53" t="str">
        <f t="shared" si="58"/>
        <v/>
      </c>
      <c r="CL30" s="47" t="s">
        <v>0</v>
      </c>
      <c r="CM30" s="19" t="str">
        <f t="shared" si="59"/>
        <v/>
      </c>
      <c r="CN30" s="47" t="s">
        <v>0</v>
      </c>
      <c r="CO30" s="108"/>
      <c r="CP30" s="110"/>
      <c r="CQ30" s="47"/>
      <c r="CR30" s="58" t="str">
        <f>IF(AND(BX30="NEMA",BY30="NEMA",OR(CG30="",CK30="NEMA")),MAX(CR$10:CR29)+1,"")</f>
        <v/>
      </c>
      <c r="CS30" s="53" t="str">
        <f t="shared" si="60"/>
        <v/>
      </c>
      <c r="CT30" t="s">
        <v>0</v>
      </c>
      <c r="CU30" s="133" t="str">
        <f>IF(O30="","",LEFT(INDEX(kategorija_oznaka,MATCH(Q30,kategorija_id,0)),1))</f>
        <v/>
      </c>
      <c r="CV30" t="s">
        <v>0</v>
      </c>
      <c r="CW30" s="52" t="str">
        <f>IF(CR30="","",IF(M30&lt;&gt;"CRO","","INSERT INTO osoba (id,reg_broj,oib,spol_id,dat_rodjenja) VALUES ("&amp;CR30&amp;",(SELECT max(os.reg_broj)+1 FROM osoba AS os),Null,'"&amp;CU30&amp;"',Null); INSERT INTO osoba_log (id,reg_broj,oib,spol_id,dat_rodjenja,dnevnik_id) SELECT id,reg_broj,oib,spol_id,dat_rodjenja,"&amp;dnevnik_id&amp;" FROM osoba WHERE id = "&amp;CR30&amp;";"))</f>
        <v/>
      </c>
      <c r="CX30" s="66" t="str">
        <f t="shared" si="61"/>
        <v/>
      </c>
      <c r="CY30" t="s">
        <v>0</v>
      </c>
      <c r="CZ30" s="19" t="str">
        <f t="shared" si="62"/>
        <v/>
      </c>
      <c r="DA30" s="47" t="s">
        <v>0</v>
      </c>
      <c r="DB30" s="52" t="str">
        <f t="shared" si="63"/>
        <v/>
      </c>
      <c r="DC30" s="66" t="str">
        <f t="shared" si="64"/>
        <v/>
      </c>
      <c r="DD30" s="47" t="s">
        <v>0</v>
      </c>
      <c r="DE30" s="52" t="str">
        <f t="shared" si="65"/>
        <v/>
      </c>
      <c r="DF30" s="53" t="str">
        <f>IF(DE30="","",IFERROR(MATCH(DE30,registar,0),"NEMA"))</f>
        <v/>
      </c>
      <c r="DG30" s="47" t="s">
        <v>0</v>
      </c>
      <c r="DH30" s="52" t="str">
        <f t="shared" si="66"/>
        <v/>
      </c>
      <c r="DI30" s="53" t="str">
        <f>IF(DH30="","",IFERROR(MATCH(DH30,imePrezime_imePrezimeKlub,0),"NEMA"))</f>
        <v/>
      </c>
      <c r="DJ30" s="47" t="s">
        <v>0</v>
      </c>
      <c r="DK30" s="52" t="str">
        <f t="shared" si="67"/>
        <v/>
      </c>
      <c r="DL30" s="53" t="str">
        <f>IF(DK30="","",IFERROR(MATCH(DK30,imePrezime_imePrezime,0),"NEMA"))</f>
        <v/>
      </c>
      <c r="DM30" s="47" t="s">
        <v>0</v>
      </c>
      <c r="DN30" s="58" t="str">
        <f t="shared" si="68"/>
        <v/>
      </c>
      <c r="DO30" s="53" t="str" cm="1">
        <f t="array" ref="DO30">IF(DN30&lt;&gt;"",INDEX(imePrezime_id,DN30,0),IF(CR30&lt;&gt;"",CR30,""))</f>
        <v/>
      </c>
      <c r="DP30" s="47" t="s">
        <v>0</v>
      </c>
      <c r="DQ30" s="58" t="str">
        <f t="shared" si="69"/>
        <v/>
      </c>
      <c r="DR30" s="73" t="str">
        <f>IF(BW30="","",IF(AJ30="",IF(IFERROR(INDEX(imePrezime_klub,MATCH(DO30,imePrezime_id,0)),"NEMA")="","klu",""),IF(OR(AND(AK30&lt;&gt;"",AK30&lt;&gt;"NEMA"),BI30&lt;&gt;""),"klu(ali)",IF(AND(AN30&lt;&gt;"",AN30&lt;&gt;AM30),"(raz-klu)","klu"))))</f>
        <v/>
      </c>
      <c r="DS30" s="73" t="str">
        <f t="shared" si="70"/>
        <v/>
      </c>
      <c r="DT30" s="73" t="str">
        <f t="shared" si="71"/>
        <v/>
      </c>
      <c r="DU30" s="66" t="str">
        <f t="shared" si="72"/>
        <v/>
      </c>
      <c r="DV30" s="47" t="s">
        <v>0</v>
      </c>
      <c r="DW30" s="58" t="str">
        <f>IF(BW30="","",MAX(DW$10:DW29)+1)</f>
        <v/>
      </c>
      <c r="DX30" s="73" t="str">
        <f t="shared" si="73"/>
        <v/>
      </c>
      <c r="DY30" s="73" t="str">
        <f t="shared" si="74"/>
        <v/>
      </c>
      <c r="DZ30" s="73" t="str">
        <f t="shared" si="75"/>
        <v/>
      </c>
      <c r="EA30" s="73" t="str">
        <f t="shared" si="76"/>
        <v/>
      </c>
      <c r="EB30" s="73" t="str">
        <f t="shared" si="77"/>
        <v/>
      </c>
      <c r="EC30" s="73" t="str">
        <f t="shared" si="78"/>
        <v/>
      </c>
      <c r="ED30" s="73" t="str">
        <f t="shared" si="79"/>
        <v/>
      </c>
      <c r="EE30" s="73" t="str">
        <f t="shared" si="80"/>
        <v/>
      </c>
      <c r="EF30" s="73" t="str">
        <f t="shared" si="81"/>
        <v/>
      </c>
      <c r="EG30" s="53" t="str">
        <f>IF(INDEX(natjecanjeKategorije_katAliasId,MATCH(Q30,natjecanjeKategorije_katRegId,0))="","",INDEX(natjecanjeKategorije_katAliasId,MATCH(Q30,natjecanjeKategorije_katRegId,0)))</f>
        <v/>
      </c>
      <c r="EH30" s="47" t="s">
        <v>0</v>
      </c>
      <c r="EI30" s="19" t="str">
        <f t="shared" si="82"/>
        <v/>
      </c>
      <c r="EJ30" s="47" t="s">
        <v>0</v>
      </c>
      <c r="EK30" s="19" t="str">
        <f t="shared" si="83"/>
        <v/>
      </c>
      <c r="EL30" s="47" t="s">
        <v>0</v>
      </c>
      <c r="EM30" s="208" t="str">
        <f t="shared" si="84"/>
        <v/>
      </c>
      <c r="EN30" s="47" t="s">
        <v>0</v>
      </c>
    </row>
    <row r="31" spans="1:156" x14ac:dyDescent="0.25">
      <c r="A31" t="s">
        <v>0</v>
      </c>
      <c r="B31" s="52" t="str">
        <f>IF(csv!F23="","",csv!T23)</f>
        <v/>
      </c>
      <c r="C31" s="31" t="s">
        <v>0</v>
      </c>
      <c r="D31" s="31" t="str">
        <f>IF(csv!F23="","",csv!F23)</f>
        <v/>
      </c>
      <c r="E31" s="31" t="str">
        <f>IF(csv!E23="","",csv!E23)</f>
        <v/>
      </c>
      <c r="F31" s="31" t="s">
        <v>0</v>
      </c>
      <c r="G31" s="73" t="str">
        <f>IF(csv!M23="","",csv!M23)</f>
        <v/>
      </c>
      <c r="H31" s="73" t="str">
        <f>IF(csv!N23="","",csv!N23)</f>
        <v/>
      </c>
      <c r="I31" s="31" t="s">
        <v>0</v>
      </c>
      <c r="J31" s="31" t="str">
        <f>IF(csv!P23="","",csv!P23)</f>
        <v/>
      </c>
      <c r="K31" s="31" t="str">
        <f>IF(csv!Q23="","",csv!Q23)</f>
        <v/>
      </c>
      <c r="L31" s="31" t="s">
        <v>0</v>
      </c>
      <c r="M31" s="66" t="str">
        <f>IF(csv!R23="","",csv!R23)</f>
        <v/>
      </c>
      <c r="N31" s="47" t="s">
        <v>0</v>
      </c>
      <c r="O31" s="52" t="str">
        <f t="shared" si="26"/>
        <v/>
      </c>
      <c r="P31" s="73" t="str">
        <f>IF(O31="","",IF(COUNTIF(O$10:O30,O31)=0,P30+1,P30))</f>
        <v/>
      </c>
      <c r="Q31" s="88" t="str">
        <f t="shared" si="27"/>
        <v/>
      </c>
      <c r="R31" s="89" t="str" cm="1">
        <f t="array" ref="R31">IF(S31="","",INDEX(natjecanjeStaze_naziv,MATCH(S31,natjecanjeStaze_stazaId,0)))</f>
        <v/>
      </c>
      <c r="S31" s="53" t="str">
        <f>IF(BW31="","",INDEX(natjecanjeStaze_stazaId,MATCH(O31,natjecanjeStaze_kategorija,0)))</f>
        <v/>
      </c>
      <c r="T31" s="47" t="s">
        <v>0</v>
      </c>
      <c r="U31" s="259" t="str">
        <f>IF(O31="","",INDEX(kategorija_oznaka,MATCH(Q31,kategorija_id,0)))</f>
        <v/>
      </c>
      <c r="V31" s="260" t="str">
        <f t="shared" si="28"/>
        <v/>
      </c>
      <c r="W31" s="47" t="s">
        <v>0</v>
      </c>
      <c r="X31" s="52" t="str">
        <f t="shared" si="29"/>
        <v/>
      </c>
      <c r="Y31" s="73" t="str">
        <f t="shared" si="30"/>
        <v/>
      </c>
      <c r="Z31" s="31" t="str">
        <f t="shared" si="31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32"/>
        <v/>
      </c>
      <c r="AF31" s="47" t="s">
        <v>0</v>
      </c>
      <c r="AG31" s="151" t="str">
        <f t="shared" si="33"/>
        <v/>
      </c>
      <c r="AH31" s="47" t="s">
        <v>0</v>
      </c>
      <c r="AI31" s="52" t="str">
        <f t="shared" si="34"/>
        <v/>
      </c>
      <c r="AJ31" s="31" t="str">
        <f t="shared" si="35"/>
        <v/>
      </c>
      <c r="AK31" s="73" t="str">
        <f t="shared" si="36"/>
        <v/>
      </c>
      <c r="AL31" s="73" t="str">
        <f t="shared" si="37"/>
        <v/>
      </c>
      <c r="AM31" s="31" t="str" cm="1">
        <f t="array" ref="AM31">IF(AK31="",""&amp;AJ31,IF(AK31="NEMA",AJ31,INDEX(klub_naziv,MATCH(INDEX(klubAlias_klubId,AK31),klub_id,0))))</f>
        <v/>
      </c>
      <c r="AN31" s="31" t="str" cm="1">
        <f t="array" ref="AN31">IFERROR(""&amp;INDEX(registarNatjecatelji,DL31,4),"")</f>
        <v/>
      </c>
      <c r="AO31" s="73" t="str">
        <f t="shared" si="38"/>
        <v/>
      </c>
      <c r="AP31" s="66" t="str">
        <f t="shared" si="39"/>
        <v/>
      </c>
      <c r="AQ31" s="47" t="s">
        <v>0</v>
      </c>
      <c r="AR31" s="52" t="str">
        <f>IF(V31&lt;&gt;"NEMA","",IF(IFERROR(MATCH(U31,U$10:U30,0),0)&lt;&gt;0,"",U31))</f>
        <v/>
      </c>
      <c r="AS31" s="73" t="str">
        <f>IF(AR31="","",IFERROR(INDEX(klubAlias_id,MATCH(AR31,klubAlias_alias,0)),"NEMA"))</f>
        <v/>
      </c>
      <c r="AT31" s="31" t="str">
        <f>IF(OR(AS31="",AS31&lt;&gt;"NEMA"),"",MAX(AT$10:AT30)+1)</f>
        <v/>
      </c>
      <c r="AU31" s="66" t="str">
        <f>IF(OR(AS31="",AS31&lt;&gt;"NEMA"),"",INDEX(klub_id,MATCH(AR31,klub_naziv,0)))</f>
        <v/>
      </c>
      <c r="AV31" s="47" t="s">
        <v>0</v>
      </c>
      <c r="AW31" s="19" t="str">
        <f t="shared" si="40"/>
        <v/>
      </c>
      <c r="AX31" s="47" t="s">
        <v>0</v>
      </c>
      <c r="AY31" s="82" t="str">
        <f>IF(AK31&lt;&gt;"NEMA","",IF(IFERROR(MATCH(AJ31,AJ$10:AJ30,0),0)&lt;&gt;0,"",AJ31))</f>
        <v/>
      </c>
      <c r="AZ31" s="47" t="s">
        <v>0</v>
      </c>
      <c r="BA31" s="130"/>
      <c r="BB31" s="47" t="s">
        <v>0</v>
      </c>
      <c r="BC31" s="58" t="str">
        <f t="shared" si="41"/>
        <v/>
      </c>
      <c r="BD31" s="31" t="str">
        <f t="shared" si="42"/>
        <v/>
      </c>
      <c r="BE31" s="31" t="str">
        <f>IF(BD31="","",MAX(BE$10:BE30)+1)</f>
        <v/>
      </c>
      <c r="BF31" s="31" t="str">
        <f t="shared" si="43"/>
        <v/>
      </c>
      <c r="BG31" s="31" t="str">
        <f t="shared" si="44"/>
        <v/>
      </c>
      <c r="BH31" s="31" t="str">
        <f>IF(BA31="","",MAX(BH$10:BH30)+1)</f>
        <v/>
      </c>
      <c r="BI31" s="31" t="str">
        <f t="shared" si="45"/>
        <v/>
      </c>
      <c r="BJ31" s="66" t="str">
        <f t="shared" si="46"/>
        <v/>
      </c>
      <c r="BK31" s="47" t="s">
        <v>0</v>
      </c>
      <c r="BL31" s="19" t="str">
        <f t="shared" si="47"/>
        <v/>
      </c>
      <c r="BM31" s="47" t="s">
        <v>0</v>
      </c>
      <c r="BN31" s="151" t="str">
        <f>IF(AP31="","",IF(BA31="",IF(IFERROR(MATCH(AP31,natjecanje_noviKluboviAliasi,0),0)&gt;0,INDEX(natjecanje_kluboviAliasi,MATCH(AP31,natjecanje_noviKluboviAliasi,0)),AP31),BA31))</f>
        <v/>
      </c>
      <c r="BO31" s="47" t="s">
        <v>0</v>
      </c>
      <c r="BP31" s="58" t="str">
        <f t="shared" si="48"/>
        <v/>
      </c>
      <c r="BQ31" s="73" t="str">
        <f t="shared" si="49"/>
        <v/>
      </c>
      <c r="BR31" s="267" t="str">
        <f t="shared" si="50"/>
        <v/>
      </c>
      <c r="BS31" s="268" t="str">
        <f t="shared" si="51"/>
        <v/>
      </c>
      <c r="BT31" s="191" t="str">
        <f t="shared" si="52"/>
        <v/>
      </c>
      <c r="BU31" s="47" t="s">
        <v>0</v>
      </c>
      <c r="BV31" s="52" t="str">
        <f t="shared" si="53"/>
        <v/>
      </c>
      <c r="BW31" s="31" t="str">
        <f t="shared" si="54"/>
        <v/>
      </c>
      <c r="BX31" s="73" t="str">
        <f>IF(BW31="","",IFERROR(INDEX(imePrezime_id,MATCH(BV31&amp;" – "&amp;BW31,imePrezime_imePrezime,0)),"NEMA"))</f>
        <v/>
      </c>
      <c r="BY31" s="73" t="str">
        <f>IF(BX31&lt;&gt;"NEMA","",IFERROR(INDEX(imePrezimeAlias_imePrezimeId,MATCH(BV31&amp;" "&amp;BW31,imePrezimeAlias_alias,0)),"NEMA"))</f>
        <v/>
      </c>
      <c r="BZ31" s="31" t="str">
        <f>IF(BW31="","",IF(OR(BY31="",BY31="NEMA"),BV31,INDEX(imePrezime_ime,MATCH(BY31,imePrezime_id,0))))</f>
        <v/>
      </c>
      <c r="CA31" s="66" t="str">
        <f>IF(BW31="","",IF(OR(BY31="",BY31="NEMA"),BW31,INDEX(imePrezime_prezime,MATCH(BY31,imePrezime_id,0))))</f>
        <v/>
      </c>
      <c r="CB31" s="47" t="s">
        <v>0</v>
      </c>
      <c r="CC31" s="82" t="str">
        <f t="shared" si="55"/>
        <v/>
      </c>
      <c r="CD31" s="47" t="s">
        <v>0</v>
      </c>
      <c r="CE31" s="19" t="str">
        <f t="shared" si="56"/>
        <v/>
      </c>
      <c r="CF31" s="47" t="s">
        <v>0</v>
      </c>
      <c r="CG31" s="130"/>
      <c r="CH31" s="47" t="s">
        <v>0</v>
      </c>
      <c r="CI31" s="52" t="str">
        <f t="shared" si="57"/>
        <v/>
      </c>
      <c r="CJ31" s="73" t="str">
        <f>IF(CG31="","",MAX(CJ$10:CJ30)+1)</f>
        <v/>
      </c>
      <c r="CK31" s="53" t="str">
        <f t="shared" si="58"/>
        <v/>
      </c>
      <c r="CL31" s="47" t="s">
        <v>0</v>
      </c>
      <c r="CM31" s="19" t="str">
        <f t="shared" si="59"/>
        <v/>
      </c>
      <c r="CN31" s="47" t="s">
        <v>0</v>
      </c>
      <c r="CO31" s="108"/>
      <c r="CP31" s="110"/>
      <c r="CQ31" s="47"/>
      <c r="CR31" s="58" t="str">
        <f>IF(AND(BX31="NEMA",BY31="NEMA",OR(CG31="",CK31="NEMA")),MAX(CR$10:CR30)+1,"")</f>
        <v/>
      </c>
      <c r="CS31" s="53" t="str">
        <f t="shared" si="60"/>
        <v/>
      </c>
      <c r="CT31" t="s">
        <v>0</v>
      </c>
      <c r="CU31" s="133" t="str">
        <f>IF(O31="","",LEFT(INDEX(kategorija_oznaka,MATCH(Q31,kategorija_id,0)),1))</f>
        <v/>
      </c>
      <c r="CV31" t="s">
        <v>0</v>
      </c>
      <c r="CW31" s="52" t="str">
        <f>IF(CR31="","",IF(M31&lt;&gt;"CRO","","INSERT INTO osoba (id,reg_broj,oib,spol_id,dat_rodjenja) VALUES ("&amp;CR31&amp;",(SELECT max(os.reg_broj)+1 FROM osoba AS os),Null,'"&amp;CU31&amp;"',Null); INSERT INTO osoba_log (id,reg_broj,oib,spol_id,dat_rodjenja,dnevnik_id) SELECT id,reg_broj,oib,spol_id,dat_rodjenja,"&amp;dnevnik_id&amp;" FROM osoba WHERE id = "&amp;CR31&amp;";"))</f>
        <v/>
      </c>
      <c r="CX31" s="66" t="str">
        <f t="shared" si="61"/>
        <v/>
      </c>
      <c r="CY31" t="s">
        <v>0</v>
      </c>
      <c r="CZ31" s="19" t="str">
        <f t="shared" si="62"/>
        <v/>
      </c>
      <c r="DA31" s="47" t="s">
        <v>0</v>
      </c>
      <c r="DB31" s="52" t="str">
        <f t="shared" si="63"/>
        <v/>
      </c>
      <c r="DC31" s="66" t="str">
        <f t="shared" si="64"/>
        <v/>
      </c>
      <c r="DD31" s="47" t="s">
        <v>0</v>
      </c>
      <c r="DE31" s="52" t="str">
        <f t="shared" si="65"/>
        <v/>
      </c>
      <c r="DF31" s="53" t="str">
        <f>IF(DE31="","",IFERROR(MATCH(DE31,registar,0),"NEMA"))</f>
        <v/>
      </c>
      <c r="DG31" s="47" t="s">
        <v>0</v>
      </c>
      <c r="DH31" s="52" t="str">
        <f t="shared" si="66"/>
        <v/>
      </c>
      <c r="DI31" s="53" t="str">
        <f>IF(DH31="","",IFERROR(MATCH(DH31,imePrezime_imePrezimeKlub,0),"NEMA"))</f>
        <v/>
      </c>
      <c r="DJ31" s="47" t="s">
        <v>0</v>
      </c>
      <c r="DK31" s="52" t="str">
        <f t="shared" si="67"/>
        <v/>
      </c>
      <c r="DL31" s="53" t="str">
        <f>IF(DK31="","",IFERROR(MATCH(DK31,imePrezime_imePrezime,0),"NEMA"))</f>
        <v/>
      </c>
      <c r="DM31" s="47" t="s">
        <v>0</v>
      </c>
      <c r="DN31" s="58" t="str">
        <f t="shared" si="68"/>
        <v/>
      </c>
      <c r="DO31" s="53" t="str" cm="1">
        <f t="array" ref="DO31">IF(DN31&lt;&gt;"",INDEX(imePrezime_id,DN31,0),IF(CR31&lt;&gt;"",CR31,""))</f>
        <v/>
      </c>
      <c r="DP31" s="47" t="s">
        <v>0</v>
      </c>
      <c r="DQ31" s="58" t="str">
        <f t="shared" si="69"/>
        <v/>
      </c>
      <c r="DR31" s="73" t="str">
        <f>IF(BW31="","",IF(AJ31="",IF(IFERROR(INDEX(imePrezime_klub,MATCH(DO31,imePrezime_id,0)),"NEMA")="","klu",""),IF(OR(AND(AK31&lt;&gt;"",AK31&lt;&gt;"NEMA"),BI31&lt;&gt;""),"klu(ali)",IF(AND(AN31&lt;&gt;"",AN31&lt;&gt;AM31),"(raz-klu)","klu"))))</f>
        <v/>
      </c>
      <c r="DS31" s="73" t="str">
        <f t="shared" si="70"/>
        <v/>
      </c>
      <c r="DT31" s="73" t="str">
        <f t="shared" si="71"/>
        <v/>
      </c>
      <c r="DU31" s="66" t="str">
        <f t="shared" si="72"/>
        <v/>
      </c>
      <c r="DV31" s="47" t="s">
        <v>0</v>
      </c>
      <c r="DW31" s="58" t="str">
        <f>IF(BW31="","",MAX(DW$10:DW30)+1)</f>
        <v/>
      </c>
      <c r="DX31" s="73" t="str">
        <f t="shared" si="73"/>
        <v/>
      </c>
      <c r="DY31" s="73" t="str">
        <f t="shared" si="74"/>
        <v/>
      </c>
      <c r="DZ31" s="73" t="str">
        <f t="shared" si="75"/>
        <v/>
      </c>
      <c r="EA31" s="73" t="str">
        <f t="shared" si="76"/>
        <v/>
      </c>
      <c r="EB31" s="73" t="str">
        <f t="shared" si="77"/>
        <v/>
      </c>
      <c r="EC31" s="73" t="str">
        <f t="shared" si="78"/>
        <v/>
      </c>
      <c r="ED31" s="73" t="str">
        <f t="shared" si="79"/>
        <v/>
      </c>
      <c r="EE31" s="73" t="str">
        <f t="shared" si="80"/>
        <v/>
      </c>
      <c r="EF31" s="73" t="str">
        <f t="shared" si="81"/>
        <v/>
      </c>
      <c r="EG31" s="53" t="str">
        <f>IF(INDEX(natjecanjeKategorije_katAliasId,MATCH(Q31,natjecanjeKategorije_katRegId,0))="","",INDEX(natjecanjeKategorije_katAliasId,MATCH(Q31,natjecanjeKategorije_katRegId,0)))</f>
        <v/>
      </c>
      <c r="EH31" s="47" t="s">
        <v>0</v>
      </c>
      <c r="EI31" s="19" t="str">
        <f t="shared" si="82"/>
        <v/>
      </c>
      <c r="EJ31" s="47" t="s">
        <v>0</v>
      </c>
      <c r="EK31" s="19" t="str">
        <f t="shared" si="83"/>
        <v/>
      </c>
      <c r="EL31" s="47" t="s">
        <v>0</v>
      </c>
      <c r="EM31" s="208" t="str">
        <f t="shared" si="84"/>
        <v/>
      </c>
      <c r="EN31" s="47" t="s">
        <v>0</v>
      </c>
    </row>
    <row r="32" spans="1:156" x14ac:dyDescent="0.25">
      <c r="A32" t="s">
        <v>0</v>
      </c>
      <c r="B32" s="52" t="str">
        <f>IF(csv!F24="","",csv!T24)</f>
        <v/>
      </c>
      <c r="C32" s="31" t="s">
        <v>0</v>
      </c>
      <c r="D32" s="31" t="str">
        <f>IF(csv!F24="","",csv!F24)</f>
        <v/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/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26"/>
        <v/>
      </c>
      <c r="P32" s="73" t="str">
        <f>IF(O32="","",IF(COUNTIF(O$10:O31,O32)=0,P31+1,P31))</f>
        <v/>
      </c>
      <c r="Q32" s="88" t="str">
        <f t="shared" si="27"/>
        <v/>
      </c>
      <c r="R32" s="89" t="str" cm="1">
        <f t="array" ref="R32">IF(S32="","",INDEX(natjecanjeStaze_naziv,MATCH(S32,natjecanjeStaze_stazaId,0)))</f>
        <v/>
      </c>
      <c r="S32" s="53" t="str">
        <f>IF(BW32="","",INDEX(natjecanjeStaze_stazaId,MATCH(O32,natjecanjeStaze_kategorija,0)))</f>
        <v/>
      </c>
      <c r="T32" s="47" t="s">
        <v>0</v>
      </c>
      <c r="U32" s="259" t="str">
        <f>IF(O32="","",INDEX(kategorija_oznaka,MATCH(Q32,kategorija_id,0)))</f>
        <v/>
      </c>
      <c r="V32" s="260" t="str">
        <f t="shared" si="28"/>
        <v/>
      </c>
      <c r="W32" s="47" t="s">
        <v>0</v>
      </c>
      <c r="X32" s="52" t="str">
        <f t="shared" si="29"/>
        <v/>
      </c>
      <c r="Y32" s="73" t="str">
        <f t="shared" si="30"/>
        <v/>
      </c>
      <c r="Z32" s="31" t="str">
        <f t="shared" si="31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32"/>
        <v/>
      </c>
      <c r="AF32" s="47" t="s">
        <v>0</v>
      </c>
      <c r="AG32" s="151" t="str">
        <f t="shared" si="33"/>
        <v/>
      </c>
      <c r="AH32" s="47" t="s">
        <v>0</v>
      </c>
      <c r="AI32" s="52" t="str">
        <f t="shared" si="34"/>
        <v/>
      </c>
      <c r="AJ32" s="31" t="str">
        <f t="shared" si="35"/>
        <v/>
      </c>
      <c r="AK32" s="73" t="str">
        <f t="shared" si="36"/>
        <v/>
      </c>
      <c r="AL32" s="73" t="str">
        <f t="shared" si="37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IFERROR(""&amp;INDEX(registarNatjecatelji,DL32,4),"")</f>
        <v/>
      </c>
      <c r="AO32" s="73" t="str">
        <f t="shared" si="38"/>
        <v/>
      </c>
      <c r="AP32" s="66" t="str">
        <f t="shared" si="39"/>
        <v/>
      </c>
      <c r="AQ32" s="47" t="s">
        <v>0</v>
      </c>
      <c r="AR32" s="52" t="str">
        <f>IF(V32&lt;&gt;"NEMA","",IF(IFERROR(MATCH(U32,U$10:U31,0),0)&lt;&gt;0,"",U32))</f>
        <v/>
      </c>
      <c r="AS32" s="73" t="str">
        <f>IF(AR32="","",IFERROR(INDEX(klubAlias_id,MATCH(AR32,klubAlias_alias,0)),"NEMA"))</f>
        <v/>
      </c>
      <c r="AT32" s="31" t="str">
        <f>IF(OR(AS32="",AS32&lt;&gt;"NEMA"),"",MAX(AT$10:AT31)+1)</f>
        <v/>
      </c>
      <c r="AU32" s="66" t="str">
        <f>IF(OR(AS32="",AS32&lt;&gt;"NEMA"),"",INDEX(klub_id,MATCH(AR32,klub_naziv,0)))</f>
        <v/>
      </c>
      <c r="AV32" s="47" t="s">
        <v>0</v>
      </c>
      <c r="AW32" s="19" t="str">
        <f t="shared" si="40"/>
        <v/>
      </c>
      <c r="AX32" s="47" t="s">
        <v>0</v>
      </c>
      <c r="AY32" s="82" t="str">
        <f>IF(AK32&lt;&gt;"NEMA","",IF(IFERROR(MATCH(AJ32,AJ$10:AJ31,0),0)&lt;&gt;0,"",AJ32))</f>
        <v/>
      </c>
      <c r="AZ32" s="47" t="s">
        <v>0</v>
      </c>
      <c r="BA32" s="130"/>
      <c r="BB32" s="47" t="s">
        <v>0</v>
      </c>
      <c r="BC32" s="58" t="str">
        <f t="shared" si="41"/>
        <v/>
      </c>
      <c r="BD32" s="31" t="str">
        <f t="shared" si="42"/>
        <v/>
      </c>
      <c r="BE32" s="31" t="str">
        <f>IF(BD32="","",MAX(BE$10:BE31)+1)</f>
        <v/>
      </c>
      <c r="BF32" s="31" t="str">
        <f t="shared" si="43"/>
        <v/>
      </c>
      <c r="BG32" s="31" t="str">
        <f t="shared" si="44"/>
        <v/>
      </c>
      <c r="BH32" s="31" t="str">
        <f>IF(BA32="","",MAX(BH$10:BH31)+1)</f>
        <v/>
      </c>
      <c r="BI32" s="31" t="str">
        <f t="shared" si="45"/>
        <v/>
      </c>
      <c r="BJ32" s="66" t="str">
        <f t="shared" si="46"/>
        <v/>
      </c>
      <c r="BK32" s="47" t="s">
        <v>0</v>
      </c>
      <c r="BL32" s="19" t="str">
        <f t="shared" si="47"/>
        <v/>
      </c>
      <c r="BM32" s="47" t="s">
        <v>0</v>
      </c>
      <c r="BN32" s="151" t="str">
        <f>IF(AP32="","",IF(BA32="",IF(IFERROR(MATCH(AP32,natjecanje_noviKluboviAliasi,0),0)&gt;0,INDEX(natjecanje_kluboviAliasi,MATCH(AP32,natjecanje_noviKluboviAliasi,0)),AP32),BA32))</f>
        <v/>
      </c>
      <c r="BO32" s="47" t="s">
        <v>0</v>
      </c>
      <c r="BP32" s="58" t="str">
        <f t="shared" si="48"/>
        <v/>
      </c>
      <c r="BQ32" s="73" t="str">
        <f t="shared" si="49"/>
        <v/>
      </c>
      <c r="BR32" s="267" t="str">
        <f t="shared" si="50"/>
        <v/>
      </c>
      <c r="BS32" s="268" t="str">
        <f t="shared" si="51"/>
        <v/>
      </c>
      <c r="BT32" s="191" t="str">
        <f t="shared" si="52"/>
        <v/>
      </c>
      <c r="BU32" s="47" t="s">
        <v>0</v>
      </c>
      <c r="BV32" s="52" t="str">
        <f t="shared" si="53"/>
        <v/>
      </c>
      <c r="BW32" s="31" t="str">
        <f t="shared" si="54"/>
        <v/>
      </c>
      <c r="BX32" s="73" t="str">
        <f>IF(BW32="","",IFERROR(INDEX(imePrezime_id,MATCH(BV32&amp;" – "&amp;BW32,imePrezime_imePrezime,0)),"NEMA"))</f>
        <v/>
      </c>
      <c r="BY32" s="73" t="str">
        <f>IF(BX32&lt;&gt;"NEMA","",IFERROR(INDEX(imePrezimeAlias_imePrezimeId,MATCH(BV32&amp;" "&amp;BW32,imePrezimeAlias_alias,0)),"NEMA"))</f>
        <v/>
      </c>
      <c r="BZ32" s="31" t="str">
        <f>IF(BW32="","",IF(OR(BY32="",BY32="NEMA"),BV32,INDEX(imePrezime_ime,MATCH(BY32,imePrezime_id,0))))</f>
        <v/>
      </c>
      <c r="CA32" s="66" t="str">
        <f>IF(BW32="","",IF(OR(BY32="",BY32="NEMA"),BW32,INDEX(imePrezime_prezime,MATCH(BY32,imePrezime_id,0))))</f>
        <v/>
      </c>
      <c r="CB32" s="47" t="s">
        <v>0</v>
      </c>
      <c r="CC32" s="82" t="str">
        <f t="shared" si="55"/>
        <v/>
      </c>
      <c r="CD32" s="47" t="s">
        <v>0</v>
      </c>
      <c r="CE32" s="19" t="str">
        <f t="shared" si="56"/>
        <v/>
      </c>
      <c r="CF32" s="47" t="s">
        <v>0</v>
      </c>
      <c r="CG32" s="130"/>
      <c r="CH32" s="47" t="s">
        <v>0</v>
      </c>
      <c r="CI32" s="52" t="str">
        <f t="shared" si="57"/>
        <v/>
      </c>
      <c r="CJ32" s="73" t="str">
        <f>IF(CG32="","",MAX(CJ$10:CJ31)+1)</f>
        <v/>
      </c>
      <c r="CK32" s="53" t="str">
        <f t="shared" si="58"/>
        <v/>
      </c>
      <c r="CL32" s="47" t="s">
        <v>0</v>
      </c>
      <c r="CM32" s="19" t="str">
        <f t="shared" si="59"/>
        <v/>
      </c>
      <c r="CN32" s="47" t="s">
        <v>0</v>
      </c>
      <c r="CO32" s="108"/>
      <c r="CP32" s="110"/>
      <c r="CQ32" s="47"/>
      <c r="CR32" s="58" t="str">
        <f>IF(AND(BX32="NEMA",BY32="NEMA",OR(CG32="",CK32="NEMA")),MAX(CR$10:CR31)+1,"")</f>
        <v/>
      </c>
      <c r="CS32" s="53" t="str">
        <f t="shared" si="60"/>
        <v/>
      </c>
      <c r="CT32" t="s">
        <v>0</v>
      </c>
      <c r="CU32" s="133" t="str">
        <f>IF(O32="","",LEFT(INDEX(kategorija_oznaka,MATCH(Q32,kategorija_id,0)),1))</f>
        <v/>
      </c>
      <c r="CV32" t="s">
        <v>0</v>
      </c>
      <c r="CW32" s="52" t="str">
        <f>IF(CR32="","",IF(M32&lt;&gt;"CRO","","INSERT INTO osoba (id,reg_broj,oib,spol_id,dat_rodjenja) VALUES ("&amp;CR32&amp;",(SELECT max(os.reg_broj)+1 FROM osoba AS os),Null,'"&amp;CU32&amp;"',Null); INSERT INTO osoba_log (id,reg_broj,oib,spol_id,dat_rodjenja,dnevnik_id) SELECT id,reg_broj,oib,spol_id,dat_rodjenja,"&amp;dnevnik_id&amp;" FROM osoba WHERE id = "&amp;CR32&amp;";"))</f>
        <v/>
      </c>
      <c r="CX32" s="66" t="str">
        <f t="shared" si="61"/>
        <v/>
      </c>
      <c r="CY32" t="s">
        <v>0</v>
      </c>
      <c r="CZ32" s="19" t="str">
        <f t="shared" si="62"/>
        <v/>
      </c>
      <c r="DA32" s="47" t="s">
        <v>0</v>
      </c>
      <c r="DB32" s="52" t="str">
        <f t="shared" si="63"/>
        <v/>
      </c>
      <c r="DC32" s="66" t="str">
        <f t="shared" si="64"/>
        <v/>
      </c>
      <c r="DD32" s="47" t="s">
        <v>0</v>
      </c>
      <c r="DE32" s="52" t="str">
        <f t="shared" si="65"/>
        <v/>
      </c>
      <c r="DF32" s="53" t="str">
        <f>IF(DE32="","",IFERROR(MATCH(DE32,registar,0),"NEMA"))</f>
        <v/>
      </c>
      <c r="DG32" s="47" t="s">
        <v>0</v>
      </c>
      <c r="DH32" s="52" t="str">
        <f t="shared" si="66"/>
        <v/>
      </c>
      <c r="DI32" s="53" t="str">
        <f>IF(DH32="","",IFERROR(MATCH(DH32,imePrezime_imePrezimeKlub,0),"NEMA"))</f>
        <v/>
      </c>
      <c r="DJ32" s="47" t="s">
        <v>0</v>
      </c>
      <c r="DK32" s="52" t="str">
        <f t="shared" si="67"/>
        <v/>
      </c>
      <c r="DL32" s="53" t="str">
        <f>IF(DK32="","",IFERROR(MATCH(DK32,imePrezime_imePrezime,0),"NEMA"))</f>
        <v/>
      </c>
      <c r="DM32" s="47" t="s">
        <v>0</v>
      </c>
      <c r="DN32" s="58" t="str">
        <f t="shared" si="68"/>
        <v/>
      </c>
      <c r="DO32" s="53" t="str" cm="1">
        <f t="array" ref="DO32">IF(DN32&lt;&gt;"",INDEX(imePrezime_id,DN32,0),IF(CR32&lt;&gt;"",CR32,""))</f>
        <v/>
      </c>
      <c r="DP32" s="47" t="s">
        <v>0</v>
      </c>
      <c r="DQ32" s="58" t="str">
        <f t="shared" si="69"/>
        <v/>
      </c>
      <c r="DR32" s="73" t="str">
        <f>IF(BW32="","",IF(AJ32="",IF(IFERROR(INDEX(imePrezime_klub,MATCH(DO32,imePrezime_id,0)),"NEMA")="","klu",""),IF(OR(AND(AK32&lt;&gt;"",AK32&lt;&gt;"NEMA"),BI32&lt;&gt;""),"klu(ali)",IF(AND(AN32&lt;&gt;"",AN32&lt;&gt;AM32),"(raz-klu)","klu"))))</f>
        <v/>
      </c>
      <c r="DS32" s="73" t="str">
        <f t="shared" si="70"/>
        <v/>
      </c>
      <c r="DT32" s="73" t="str">
        <f t="shared" si="71"/>
        <v/>
      </c>
      <c r="DU32" s="66" t="str">
        <f t="shared" si="72"/>
        <v/>
      </c>
      <c r="DV32" s="47" t="s">
        <v>0</v>
      </c>
      <c r="DW32" s="58" t="str">
        <f>IF(BW32="","",MAX(DW$10:DW31)+1)</f>
        <v/>
      </c>
      <c r="DX32" s="73" t="str">
        <f t="shared" si="73"/>
        <v/>
      </c>
      <c r="DY32" s="73" t="str">
        <f t="shared" si="74"/>
        <v/>
      </c>
      <c r="DZ32" s="73" t="str">
        <f t="shared" si="75"/>
        <v/>
      </c>
      <c r="EA32" s="73" t="str">
        <f t="shared" si="76"/>
        <v/>
      </c>
      <c r="EB32" s="73" t="str">
        <f t="shared" si="77"/>
        <v/>
      </c>
      <c r="EC32" s="73" t="str">
        <f t="shared" si="78"/>
        <v/>
      </c>
      <c r="ED32" s="73" t="str">
        <f t="shared" si="79"/>
        <v/>
      </c>
      <c r="EE32" s="73" t="str">
        <f t="shared" si="80"/>
        <v/>
      </c>
      <c r="EF32" s="73" t="str">
        <f t="shared" si="81"/>
        <v/>
      </c>
      <c r="EG32" s="53" t="str">
        <f>IF(INDEX(natjecanjeKategorije_katAliasId,MATCH(Q32,natjecanjeKategorije_katRegId,0))="","",INDEX(natjecanjeKategorije_katAliasId,MATCH(Q32,natjecanjeKategorije_katRegId,0)))</f>
        <v/>
      </c>
      <c r="EH32" s="47" t="s">
        <v>0</v>
      </c>
      <c r="EI32" s="19" t="str">
        <f t="shared" si="82"/>
        <v/>
      </c>
      <c r="EJ32" s="47" t="s">
        <v>0</v>
      </c>
      <c r="EK32" s="19" t="str">
        <f t="shared" si="83"/>
        <v/>
      </c>
      <c r="EL32" s="47" t="s">
        <v>0</v>
      </c>
      <c r="EM32" s="208" t="str">
        <f t="shared" si="84"/>
        <v/>
      </c>
      <c r="EN32" s="47" t="s">
        <v>0</v>
      </c>
    </row>
    <row r="33" spans="1:144" x14ac:dyDescent="0.25">
      <c r="A33" t="s">
        <v>0</v>
      </c>
      <c r="B33" s="52" t="str">
        <f>IF(csv!F25="","",csv!T25)</f>
        <v/>
      </c>
      <c r="C33" s="31" t="s">
        <v>0</v>
      </c>
      <c r="D33" s="31" t="str">
        <f>IF(csv!F25="","",csv!F25)</f>
        <v/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/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26"/>
        <v/>
      </c>
      <c r="P33" s="73" t="str">
        <f>IF(O33="","",IF(COUNTIF(O$10:O32,O33)=0,P32+1,P32))</f>
        <v/>
      </c>
      <c r="Q33" s="88" t="str">
        <f t="shared" si="27"/>
        <v/>
      </c>
      <c r="R33" s="89" t="str" cm="1">
        <f t="array" ref="R33">IF(S33="","",INDEX(natjecanjeStaze_naziv,MATCH(S33,natjecanjeStaze_stazaId,0)))</f>
        <v/>
      </c>
      <c r="S33" s="53" t="str">
        <f>IF(BW33="","",INDEX(natjecanjeStaze_stazaId,MATCH(O33,natjecanjeStaze_kategorija,0)))</f>
        <v/>
      </c>
      <c r="T33" s="47" t="s">
        <v>0</v>
      </c>
      <c r="U33" s="259" t="str">
        <f>IF(O33="","",INDEX(kategorija_oznaka,MATCH(Q33,kategorija_id,0)))</f>
        <v/>
      </c>
      <c r="V33" s="260" t="str">
        <f t="shared" si="28"/>
        <v/>
      </c>
      <c r="W33" s="47" t="s">
        <v>0</v>
      </c>
      <c r="X33" s="52" t="str">
        <f t="shared" si="29"/>
        <v/>
      </c>
      <c r="Y33" s="73" t="str">
        <f t="shared" si="30"/>
        <v/>
      </c>
      <c r="Z33" s="31" t="str">
        <f t="shared" si="31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32"/>
        <v/>
      </c>
      <c r="AF33" s="47" t="s">
        <v>0</v>
      </c>
      <c r="AG33" s="151" t="str">
        <f t="shared" si="33"/>
        <v/>
      </c>
      <c r="AH33" s="47" t="s">
        <v>0</v>
      </c>
      <c r="AI33" s="52" t="str">
        <f t="shared" si="34"/>
        <v/>
      </c>
      <c r="AJ33" s="31" t="str">
        <f t="shared" si="35"/>
        <v/>
      </c>
      <c r="AK33" s="73" t="str">
        <f t="shared" si="36"/>
        <v/>
      </c>
      <c r="AL33" s="73" t="str">
        <f t="shared" si="37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IFERROR(""&amp;INDEX(registarNatjecatelji,DL33,4),"")</f>
        <v/>
      </c>
      <c r="AO33" s="73" t="str">
        <f t="shared" si="38"/>
        <v/>
      </c>
      <c r="AP33" s="66" t="str">
        <f t="shared" si="39"/>
        <v/>
      </c>
      <c r="AQ33" s="47" t="s">
        <v>0</v>
      </c>
      <c r="AR33" s="52" t="str">
        <f>IF(V33&lt;&gt;"NEMA","",IF(IFERROR(MATCH(U33,U$10:U32,0),0)&lt;&gt;0,"",U33))</f>
        <v/>
      </c>
      <c r="AS33" s="73" t="str">
        <f>IF(AR33="","",IFERROR(INDEX(klubAlias_id,MATCH(AR33,klubAlias_alias,0)),"NEMA"))</f>
        <v/>
      </c>
      <c r="AT33" s="31" t="str">
        <f>IF(OR(AS33="",AS33&lt;&gt;"NEMA"),"",MAX(AT$10:AT32)+1)</f>
        <v/>
      </c>
      <c r="AU33" s="66" t="str">
        <f>IF(OR(AS33="",AS33&lt;&gt;"NEMA"),"",INDEX(klub_id,MATCH(AR33,klub_naziv,0)))</f>
        <v/>
      </c>
      <c r="AV33" s="47" t="s">
        <v>0</v>
      </c>
      <c r="AW33" s="19" t="str">
        <f t="shared" si="40"/>
        <v/>
      </c>
      <c r="AX33" s="47" t="s">
        <v>0</v>
      </c>
      <c r="AY33" s="82" t="str">
        <f>IF(AK33&lt;&gt;"NEMA","",IF(IFERROR(MATCH(AJ33,AJ$10:AJ32,0),0)&lt;&gt;0,"",AJ33))</f>
        <v/>
      </c>
      <c r="AZ33" s="47" t="s">
        <v>0</v>
      </c>
      <c r="BA33" s="130"/>
      <c r="BB33" s="47" t="s">
        <v>0</v>
      </c>
      <c r="BC33" s="58" t="str">
        <f t="shared" si="41"/>
        <v/>
      </c>
      <c r="BD33" s="31" t="str">
        <f t="shared" si="42"/>
        <v/>
      </c>
      <c r="BE33" s="31" t="str">
        <f>IF(BD33="","",MAX(BE$10:BE32)+1)</f>
        <v/>
      </c>
      <c r="BF33" s="31" t="str">
        <f t="shared" si="43"/>
        <v/>
      </c>
      <c r="BG33" s="31" t="str">
        <f t="shared" si="44"/>
        <v/>
      </c>
      <c r="BH33" s="31" t="str">
        <f>IF(BA33="","",MAX(BH$10:BH32)+1)</f>
        <v/>
      </c>
      <c r="BI33" s="31" t="str">
        <f t="shared" si="45"/>
        <v/>
      </c>
      <c r="BJ33" s="66" t="str">
        <f t="shared" si="46"/>
        <v/>
      </c>
      <c r="BK33" s="47" t="s">
        <v>0</v>
      </c>
      <c r="BL33" s="19" t="str">
        <f t="shared" si="47"/>
        <v/>
      </c>
      <c r="BM33" s="47" t="s">
        <v>0</v>
      </c>
      <c r="BN33" s="151" t="str">
        <f>IF(AP33="","",IF(BA33="",IF(IFERROR(MATCH(AP33,natjecanje_noviKluboviAliasi,0),0)&gt;0,INDEX(natjecanje_kluboviAliasi,MATCH(AP33,natjecanje_noviKluboviAliasi,0)),AP33),BA33))</f>
        <v/>
      </c>
      <c r="BO33" s="47" t="s">
        <v>0</v>
      </c>
      <c r="BP33" s="58" t="str">
        <f t="shared" si="48"/>
        <v/>
      </c>
      <c r="BQ33" s="73" t="str">
        <f t="shared" si="49"/>
        <v/>
      </c>
      <c r="BR33" s="267" t="str">
        <f t="shared" si="50"/>
        <v/>
      </c>
      <c r="BS33" s="268" t="str">
        <f t="shared" si="51"/>
        <v/>
      </c>
      <c r="BT33" s="191" t="str">
        <f t="shared" si="52"/>
        <v/>
      </c>
      <c r="BU33" s="47" t="s">
        <v>0</v>
      </c>
      <c r="BV33" s="52" t="str">
        <f t="shared" si="53"/>
        <v/>
      </c>
      <c r="BW33" s="31" t="str">
        <f t="shared" si="54"/>
        <v/>
      </c>
      <c r="BX33" s="73" t="str">
        <f>IF(BW33="","",IFERROR(INDEX(imePrezime_id,MATCH(BV33&amp;" – "&amp;BW33,imePrezime_imePrezime,0)),"NEMA"))</f>
        <v/>
      </c>
      <c r="BY33" s="73" t="str">
        <f>IF(BX33&lt;&gt;"NEMA","",IFERROR(INDEX(imePrezimeAlias_imePrezimeId,MATCH(BV33&amp;" "&amp;BW33,imePrezimeAlias_alias,0)),"NEMA"))</f>
        <v/>
      </c>
      <c r="BZ33" s="31" t="str">
        <f>IF(BW33="","",IF(OR(BY33="",BY33="NEMA"),BV33,INDEX(imePrezime_ime,MATCH(BY33,imePrezime_id,0))))</f>
        <v/>
      </c>
      <c r="CA33" s="66" t="str">
        <f>IF(BW33="","",IF(OR(BY33="",BY33="NEMA"),BW33,INDEX(imePrezime_prezime,MATCH(BY33,imePrezime_id,0))))</f>
        <v/>
      </c>
      <c r="CB33" s="47" t="s">
        <v>0</v>
      </c>
      <c r="CC33" s="82" t="str">
        <f t="shared" si="55"/>
        <v/>
      </c>
      <c r="CD33" s="47" t="s">
        <v>0</v>
      </c>
      <c r="CE33" s="19" t="str">
        <f t="shared" si="56"/>
        <v/>
      </c>
      <c r="CF33" s="47" t="s">
        <v>0</v>
      </c>
      <c r="CG33" s="130"/>
      <c r="CH33" s="47" t="s">
        <v>0</v>
      </c>
      <c r="CI33" s="52" t="str">
        <f t="shared" si="57"/>
        <v/>
      </c>
      <c r="CJ33" s="73" t="str">
        <f>IF(CG33="","",MAX(CJ$10:CJ32)+1)</f>
        <v/>
      </c>
      <c r="CK33" s="53" t="str">
        <f t="shared" si="58"/>
        <v/>
      </c>
      <c r="CL33" s="47" t="s">
        <v>0</v>
      </c>
      <c r="CM33" s="19" t="str">
        <f t="shared" si="59"/>
        <v/>
      </c>
      <c r="CN33" s="47" t="s">
        <v>0</v>
      </c>
      <c r="CO33" s="108"/>
      <c r="CP33" s="110"/>
      <c r="CQ33" s="47"/>
      <c r="CR33" s="58" t="str">
        <f>IF(AND(BX33="NEMA",BY33="NEMA",OR(CG33="",CK33="NEMA")),MAX(CR$10:CR32)+1,"")</f>
        <v/>
      </c>
      <c r="CS33" s="53" t="str">
        <f t="shared" si="60"/>
        <v/>
      </c>
      <c r="CT33" t="s">
        <v>0</v>
      </c>
      <c r="CU33" s="133" t="str">
        <f>IF(O33="","",LEFT(INDEX(kategorija_oznaka,MATCH(Q33,kategorija_id,0)),1))</f>
        <v/>
      </c>
      <c r="CV33" t="s">
        <v>0</v>
      </c>
      <c r="CW33" s="52" t="str">
        <f>IF(CR33="","",IF(M33&lt;&gt;"CRO","","INSERT INTO osoba (id,reg_broj,oib,spol_id,dat_rodjenja) VALUES ("&amp;CR33&amp;",(SELECT max(os.reg_broj)+1 FROM osoba AS os),Null,'"&amp;CU33&amp;"',Null); INSERT INTO osoba_log (id,reg_broj,oib,spol_id,dat_rodjenja,dnevnik_id) SELECT id,reg_broj,oib,spol_id,dat_rodjenja,"&amp;dnevnik_id&amp;" FROM osoba WHERE id = "&amp;CR33&amp;";"))</f>
        <v/>
      </c>
      <c r="CX33" s="66" t="str">
        <f t="shared" si="61"/>
        <v/>
      </c>
      <c r="CY33" t="s">
        <v>0</v>
      </c>
      <c r="CZ33" s="19" t="str">
        <f t="shared" si="62"/>
        <v/>
      </c>
      <c r="DA33" s="47" t="s">
        <v>0</v>
      </c>
      <c r="DB33" s="52" t="str">
        <f t="shared" si="63"/>
        <v/>
      </c>
      <c r="DC33" s="66" t="str">
        <f t="shared" si="64"/>
        <v/>
      </c>
      <c r="DD33" s="47" t="s">
        <v>0</v>
      </c>
      <c r="DE33" s="52" t="str">
        <f t="shared" si="65"/>
        <v/>
      </c>
      <c r="DF33" s="53" t="str">
        <f>IF(DE33="","",IFERROR(MATCH(DE33,registar,0),"NEMA"))</f>
        <v/>
      </c>
      <c r="DG33" s="47" t="s">
        <v>0</v>
      </c>
      <c r="DH33" s="52" t="str">
        <f t="shared" si="66"/>
        <v/>
      </c>
      <c r="DI33" s="53" t="str">
        <f>IF(DH33="","",IFERROR(MATCH(DH33,imePrezime_imePrezimeKlub,0),"NEMA"))</f>
        <v/>
      </c>
      <c r="DJ33" s="47" t="s">
        <v>0</v>
      </c>
      <c r="DK33" s="52" t="str">
        <f t="shared" si="67"/>
        <v/>
      </c>
      <c r="DL33" s="53" t="str">
        <f>IF(DK33="","",IFERROR(MATCH(DK33,imePrezime_imePrezime,0),"NEMA"))</f>
        <v/>
      </c>
      <c r="DM33" s="47" t="s">
        <v>0</v>
      </c>
      <c r="DN33" s="58" t="str">
        <f t="shared" si="68"/>
        <v/>
      </c>
      <c r="DO33" s="53" t="str" cm="1">
        <f t="array" ref="DO33">IF(DN33&lt;&gt;"",INDEX(imePrezime_id,DN33,0),IF(CR33&lt;&gt;"",CR33,""))</f>
        <v/>
      </c>
      <c r="DP33" s="47" t="s">
        <v>0</v>
      </c>
      <c r="DQ33" s="58" t="str">
        <f t="shared" si="69"/>
        <v/>
      </c>
      <c r="DR33" s="73" t="str">
        <f>IF(BW33="","",IF(AJ33="",IF(IFERROR(INDEX(imePrezime_klub,MATCH(DO33,imePrezime_id,0)),"NEMA")="","klu",""),IF(OR(AND(AK33&lt;&gt;"",AK33&lt;&gt;"NEMA"),BI33&lt;&gt;""),"klu(ali)",IF(AND(AN33&lt;&gt;"",AN33&lt;&gt;AM33),"(raz-klu)","klu"))))</f>
        <v/>
      </c>
      <c r="DS33" s="73" t="str">
        <f t="shared" si="70"/>
        <v/>
      </c>
      <c r="DT33" s="73" t="str">
        <f t="shared" si="71"/>
        <v/>
      </c>
      <c r="DU33" s="66" t="str">
        <f t="shared" si="72"/>
        <v/>
      </c>
      <c r="DV33" s="47" t="s">
        <v>0</v>
      </c>
      <c r="DW33" s="58" t="str">
        <f>IF(BW33="","",MAX(DW$10:DW32)+1)</f>
        <v/>
      </c>
      <c r="DX33" s="73" t="str">
        <f t="shared" si="73"/>
        <v/>
      </c>
      <c r="DY33" s="73" t="str">
        <f t="shared" si="74"/>
        <v/>
      </c>
      <c r="DZ33" s="73" t="str">
        <f t="shared" si="75"/>
        <v/>
      </c>
      <c r="EA33" s="73" t="str">
        <f t="shared" si="76"/>
        <v/>
      </c>
      <c r="EB33" s="73" t="str">
        <f t="shared" si="77"/>
        <v/>
      </c>
      <c r="EC33" s="73" t="str">
        <f t="shared" si="78"/>
        <v/>
      </c>
      <c r="ED33" s="73" t="str">
        <f t="shared" si="79"/>
        <v/>
      </c>
      <c r="EE33" s="73" t="str">
        <f t="shared" si="80"/>
        <v/>
      </c>
      <c r="EF33" s="73" t="str">
        <f t="shared" si="81"/>
        <v/>
      </c>
      <c r="EG33" s="53" t="str">
        <f>IF(INDEX(natjecanjeKategorije_katAliasId,MATCH(Q33,natjecanjeKategorije_katRegId,0))="","",INDEX(natjecanjeKategorije_katAliasId,MATCH(Q33,natjecanjeKategorije_katRegId,0)))</f>
        <v/>
      </c>
      <c r="EH33" s="47" t="s">
        <v>0</v>
      </c>
      <c r="EI33" s="19" t="str">
        <f t="shared" si="82"/>
        <v/>
      </c>
      <c r="EJ33" s="47" t="s">
        <v>0</v>
      </c>
      <c r="EK33" s="19" t="str">
        <f t="shared" si="83"/>
        <v/>
      </c>
      <c r="EL33" s="47" t="s">
        <v>0</v>
      </c>
      <c r="EM33" s="208" t="str">
        <f t="shared" si="84"/>
        <v/>
      </c>
      <c r="EN33" s="47" t="s">
        <v>0</v>
      </c>
    </row>
    <row r="34" spans="1:144" x14ac:dyDescent="0.25">
      <c r="A34" t="s">
        <v>0</v>
      </c>
      <c r="B34" s="52" t="str">
        <f>IF(csv!F26="","",csv!T26)</f>
        <v/>
      </c>
      <c r="C34" s="31" t="s">
        <v>0</v>
      </c>
      <c r="D34" s="31" t="str">
        <f>IF(csv!F26="","",csv!F26)</f>
        <v/>
      </c>
      <c r="E34" s="31" t="str">
        <f>IF(csv!E26="","",csv!E26)</f>
        <v/>
      </c>
      <c r="F34" s="31" t="s">
        <v>0</v>
      </c>
      <c r="G34" s="73" t="str">
        <f>IF(csv!M26="","",csv!M26)</f>
        <v/>
      </c>
      <c r="H34" s="73" t="str">
        <f>IF(csv!N26="","",csv!N26)</f>
        <v/>
      </c>
      <c r="I34" s="31" t="s">
        <v>0</v>
      </c>
      <c r="J34" s="31" t="str">
        <f>IF(csv!P26="","",csv!P26)</f>
        <v/>
      </c>
      <c r="K34" s="31" t="str">
        <f>IF(csv!Q26="","",csv!Q26)</f>
        <v/>
      </c>
      <c r="L34" s="31" t="s">
        <v>0</v>
      </c>
      <c r="M34" s="66" t="str">
        <f>IF(csv!R26="","",csv!R26)</f>
        <v/>
      </c>
      <c r="N34" s="47" t="s">
        <v>0</v>
      </c>
      <c r="O34" s="52" t="str">
        <f t="shared" si="26"/>
        <v/>
      </c>
      <c r="P34" s="73" t="str">
        <f>IF(O34="","",IF(COUNTIF(O$10:O33,O34)=0,P33+1,P33))</f>
        <v/>
      </c>
      <c r="Q34" s="88" t="str">
        <f t="shared" si="27"/>
        <v/>
      </c>
      <c r="R34" s="89" t="str" cm="1">
        <f t="array" ref="R34">IF(S34="","",INDEX(natjecanjeStaze_naziv,MATCH(S34,natjecanjeStaze_stazaId,0)))</f>
        <v/>
      </c>
      <c r="S34" s="53" t="str">
        <f>IF(BW34="","",INDEX(natjecanjeStaze_stazaId,MATCH(O34,natjecanjeStaze_kategorija,0)))</f>
        <v/>
      </c>
      <c r="T34" s="47" t="s">
        <v>0</v>
      </c>
      <c r="U34" s="259" t="str">
        <f>IF(O34="","",INDEX(kategorija_oznaka,MATCH(Q34,kategorija_id,0)))</f>
        <v/>
      </c>
      <c r="V34" s="260" t="str">
        <f t="shared" si="28"/>
        <v/>
      </c>
      <c r="W34" s="47" t="s">
        <v>0</v>
      </c>
      <c r="X34" s="52" t="str">
        <f t="shared" si="29"/>
        <v/>
      </c>
      <c r="Y34" s="73" t="str">
        <f t="shared" si="30"/>
        <v/>
      </c>
      <c r="Z34" s="31" t="str">
        <f t="shared" si="31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32"/>
        <v/>
      </c>
      <c r="AF34" s="47" t="s">
        <v>0</v>
      </c>
      <c r="AG34" s="151" t="str">
        <f t="shared" si="33"/>
        <v/>
      </c>
      <c r="AH34" s="47" t="s">
        <v>0</v>
      </c>
      <c r="AI34" s="52" t="str">
        <f t="shared" si="34"/>
        <v/>
      </c>
      <c r="AJ34" s="31" t="str">
        <f t="shared" si="35"/>
        <v/>
      </c>
      <c r="AK34" s="73" t="str">
        <f t="shared" si="36"/>
        <v/>
      </c>
      <c r="AL34" s="73" t="str">
        <f t="shared" si="37"/>
        <v/>
      </c>
      <c r="AM34" s="31" t="str" cm="1">
        <f t="array" ref="AM34">IF(AK34="",""&amp;AJ34,IF(AK34="NEMA",AJ34,INDEX(klub_naziv,MATCH(INDEX(klubAlias_klubId,AK34),klub_id,0))))</f>
        <v/>
      </c>
      <c r="AN34" s="31" t="str" cm="1">
        <f t="array" ref="AN34">IFERROR(""&amp;INDEX(registarNatjecatelji,DL34,4),"")</f>
        <v/>
      </c>
      <c r="AO34" s="73" t="str">
        <f t="shared" si="38"/>
        <v/>
      </c>
      <c r="AP34" s="66" t="str">
        <f t="shared" si="39"/>
        <v/>
      </c>
      <c r="AQ34" s="47" t="s">
        <v>0</v>
      </c>
      <c r="AR34" s="52" t="str">
        <f>IF(V34&lt;&gt;"NEMA","",IF(IFERROR(MATCH(U34,U$10:U33,0),0)&lt;&gt;0,"",U34))</f>
        <v/>
      </c>
      <c r="AS34" s="73" t="str">
        <f>IF(AR34="","",IFERROR(INDEX(klubAlias_id,MATCH(AR34,klubAlias_alias,0)),"NEMA"))</f>
        <v/>
      </c>
      <c r="AT34" s="31" t="str">
        <f>IF(OR(AS34="",AS34&lt;&gt;"NEMA"),"",MAX(AT$10:AT33)+1)</f>
        <v/>
      </c>
      <c r="AU34" s="66" t="str">
        <f>IF(OR(AS34="",AS34&lt;&gt;"NEMA"),"",INDEX(klub_id,MATCH(AR34,klub_naziv,0)))</f>
        <v/>
      </c>
      <c r="AV34" s="47" t="s">
        <v>0</v>
      </c>
      <c r="AW34" s="19" t="str">
        <f t="shared" si="40"/>
        <v/>
      </c>
      <c r="AX34" s="47" t="s">
        <v>0</v>
      </c>
      <c r="AY34" s="82" t="str">
        <f>IF(AK34&lt;&gt;"NEMA","",IF(IFERROR(MATCH(AJ34,AJ$10:AJ33,0),0)&lt;&gt;0,"",AJ34))</f>
        <v/>
      </c>
      <c r="AZ34" s="47" t="s">
        <v>0</v>
      </c>
      <c r="BA34" s="130"/>
      <c r="BB34" s="47" t="s">
        <v>0</v>
      </c>
      <c r="BC34" s="58" t="str">
        <f t="shared" si="41"/>
        <v/>
      </c>
      <c r="BD34" s="31" t="str">
        <f t="shared" si="42"/>
        <v/>
      </c>
      <c r="BE34" s="31" t="str">
        <f>IF(BD34="","",MAX(BE$10:BE33)+1)</f>
        <v/>
      </c>
      <c r="BF34" s="31" t="str">
        <f t="shared" si="43"/>
        <v/>
      </c>
      <c r="BG34" s="31" t="str">
        <f t="shared" si="44"/>
        <v/>
      </c>
      <c r="BH34" s="31" t="str">
        <f>IF(BA34="","",MAX(BH$10:BH33)+1)</f>
        <v/>
      </c>
      <c r="BI34" s="31" t="str">
        <f t="shared" si="45"/>
        <v/>
      </c>
      <c r="BJ34" s="66" t="str">
        <f t="shared" si="46"/>
        <v/>
      </c>
      <c r="BK34" s="47" t="s">
        <v>0</v>
      </c>
      <c r="BL34" s="19" t="str">
        <f t="shared" si="47"/>
        <v/>
      </c>
      <c r="BM34" s="47" t="s">
        <v>0</v>
      </c>
      <c r="BN34" s="151" t="str">
        <f>IF(AP34="","",IF(BA34="",IF(IFERROR(MATCH(AP34,natjecanje_noviKluboviAliasi,0),0)&gt;0,INDEX(natjecanje_kluboviAliasi,MATCH(AP34,natjecanje_noviKluboviAliasi,0)),AP34),BA34))</f>
        <v/>
      </c>
      <c r="BO34" s="47" t="s">
        <v>0</v>
      </c>
      <c r="BP34" s="58" t="str">
        <f t="shared" si="48"/>
        <v/>
      </c>
      <c r="BQ34" s="73" t="str">
        <f t="shared" si="49"/>
        <v/>
      </c>
      <c r="BR34" s="267" t="str">
        <f t="shared" si="50"/>
        <v/>
      </c>
      <c r="BS34" s="268" t="str">
        <f t="shared" si="51"/>
        <v/>
      </c>
      <c r="BT34" s="191" t="str">
        <f t="shared" si="52"/>
        <v/>
      </c>
      <c r="BU34" s="47" t="s">
        <v>0</v>
      </c>
      <c r="BV34" s="52" t="str">
        <f t="shared" si="53"/>
        <v/>
      </c>
      <c r="BW34" s="31" t="str">
        <f t="shared" si="54"/>
        <v/>
      </c>
      <c r="BX34" s="73" t="str">
        <f>IF(BW34="","",IFERROR(INDEX(imePrezime_id,MATCH(BV34&amp;" – "&amp;BW34,imePrezime_imePrezime,0)),"NEMA"))</f>
        <v/>
      </c>
      <c r="BY34" s="73" t="str">
        <f>IF(BX34&lt;&gt;"NEMA","",IFERROR(INDEX(imePrezimeAlias_imePrezimeId,MATCH(BV34&amp;" "&amp;BW34,imePrezimeAlias_alias,0)),"NEMA"))</f>
        <v/>
      </c>
      <c r="BZ34" s="31" t="str">
        <f>IF(BW34="","",IF(OR(BY34="",BY34="NEMA"),BV34,INDEX(imePrezime_ime,MATCH(BY34,imePrezime_id,0))))</f>
        <v/>
      </c>
      <c r="CA34" s="66" t="str">
        <f>IF(BW34="","",IF(OR(BY34="",BY34="NEMA"),BW34,INDEX(imePrezime_prezime,MATCH(BY34,imePrezime_id,0))))</f>
        <v/>
      </c>
      <c r="CB34" s="47" t="s">
        <v>0</v>
      </c>
      <c r="CC34" s="82" t="str">
        <f t="shared" si="55"/>
        <v/>
      </c>
      <c r="CD34" s="47" t="s">
        <v>0</v>
      </c>
      <c r="CE34" s="19" t="str">
        <f t="shared" si="56"/>
        <v/>
      </c>
      <c r="CF34" s="47" t="s">
        <v>0</v>
      </c>
      <c r="CG34" s="130"/>
      <c r="CH34" s="47" t="s">
        <v>0</v>
      </c>
      <c r="CI34" s="52" t="str">
        <f t="shared" si="57"/>
        <v/>
      </c>
      <c r="CJ34" s="73" t="str">
        <f>IF(CG34="","",MAX(CJ$10:CJ33)+1)</f>
        <v/>
      </c>
      <c r="CK34" s="53" t="str">
        <f t="shared" si="58"/>
        <v/>
      </c>
      <c r="CL34" s="47" t="s">
        <v>0</v>
      </c>
      <c r="CM34" s="19" t="str">
        <f t="shared" si="59"/>
        <v/>
      </c>
      <c r="CN34" s="47" t="s">
        <v>0</v>
      </c>
      <c r="CO34" s="108"/>
      <c r="CP34" s="110"/>
      <c r="CQ34" s="47"/>
      <c r="CR34" s="58" t="str">
        <f>IF(AND(BX34="NEMA",BY34="NEMA",OR(CG34="",CK34="NEMA")),MAX(CR$10:CR33)+1,"")</f>
        <v/>
      </c>
      <c r="CS34" s="53" t="str">
        <f t="shared" si="60"/>
        <v/>
      </c>
      <c r="CT34" t="s">
        <v>0</v>
      </c>
      <c r="CU34" s="133" t="str">
        <f>IF(O34="","",LEFT(INDEX(kategorija_oznaka,MATCH(Q34,kategorija_id,0)),1))</f>
        <v/>
      </c>
      <c r="CV34" t="s">
        <v>0</v>
      </c>
      <c r="CW34" s="52" t="str">
        <f>IF(CR34="","",IF(M34&lt;&gt;"CRO","","INSERT INTO osoba (id,reg_broj,oib,spol_id,dat_rodjenja) VALUES ("&amp;CR34&amp;",(SELECT max(os.reg_broj)+1 FROM osoba AS os),Null,'"&amp;CU34&amp;"',Null); INSERT INTO osoba_log (id,reg_broj,oib,spol_id,dat_rodjenja,dnevnik_id) SELECT id,reg_broj,oib,spol_id,dat_rodjenja,"&amp;dnevnik_id&amp;" FROM osoba WHERE id = "&amp;CR34&amp;";"))</f>
        <v/>
      </c>
      <c r="CX34" s="66" t="str">
        <f t="shared" si="61"/>
        <v/>
      </c>
      <c r="CY34" t="s">
        <v>0</v>
      </c>
      <c r="CZ34" s="19" t="str">
        <f t="shared" si="62"/>
        <v/>
      </c>
      <c r="DA34" s="47" t="s">
        <v>0</v>
      </c>
      <c r="DB34" s="52" t="str">
        <f t="shared" si="63"/>
        <v/>
      </c>
      <c r="DC34" s="66" t="str">
        <f t="shared" si="64"/>
        <v/>
      </c>
      <c r="DD34" s="47" t="s">
        <v>0</v>
      </c>
      <c r="DE34" s="52" t="str">
        <f t="shared" si="65"/>
        <v/>
      </c>
      <c r="DF34" s="53" t="str">
        <f>IF(DE34="","",IFERROR(MATCH(DE34,registar,0),"NEMA"))</f>
        <v/>
      </c>
      <c r="DG34" s="47" t="s">
        <v>0</v>
      </c>
      <c r="DH34" s="52" t="str">
        <f t="shared" si="66"/>
        <v/>
      </c>
      <c r="DI34" s="53" t="str">
        <f>IF(DH34="","",IFERROR(MATCH(DH34,imePrezime_imePrezimeKlub,0),"NEMA"))</f>
        <v/>
      </c>
      <c r="DJ34" s="47" t="s">
        <v>0</v>
      </c>
      <c r="DK34" s="52" t="str">
        <f t="shared" si="67"/>
        <v/>
      </c>
      <c r="DL34" s="53" t="str">
        <f>IF(DK34="","",IFERROR(MATCH(DK34,imePrezime_imePrezime,0),"NEMA"))</f>
        <v/>
      </c>
      <c r="DM34" s="47" t="s">
        <v>0</v>
      </c>
      <c r="DN34" s="58" t="str">
        <f t="shared" si="68"/>
        <v/>
      </c>
      <c r="DO34" s="53" t="str" cm="1">
        <f t="array" ref="DO34">IF(DN34&lt;&gt;"",INDEX(imePrezime_id,DN34,0),IF(CR34&lt;&gt;"",CR34,""))</f>
        <v/>
      </c>
      <c r="DP34" s="47" t="s">
        <v>0</v>
      </c>
      <c r="DQ34" s="58" t="str">
        <f t="shared" si="69"/>
        <v/>
      </c>
      <c r="DR34" s="73" t="str">
        <f>IF(BW34="","",IF(AJ34="",IF(IFERROR(INDEX(imePrezime_klub,MATCH(DO34,imePrezime_id,0)),"NEMA")="","klu",""),IF(OR(AND(AK34&lt;&gt;"",AK34&lt;&gt;"NEMA"),BI34&lt;&gt;""),"klu(ali)",IF(AND(AN34&lt;&gt;"",AN34&lt;&gt;AM34),"(raz-klu)","klu"))))</f>
        <v/>
      </c>
      <c r="DS34" s="73" t="str">
        <f t="shared" si="70"/>
        <v/>
      </c>
      <c r="DT34" s="73" t="str">
        <f t="shared" si="71"/>
        <v/>
      </c>
      <c r="DU34" s="66" t="str">
        <f t="shared" si="72"/>
        <v/>
      </c>
      <c r="DV34" s="47" t="s">
        <v>0</v>
      </c>
      <c r="DW34" s="58" t="str">
        <f>IF(BW34="","",MAX(DW$10:DW33)+1)</f>
        <v/>
      </c>
      <c r="DX34" s="73" t="str">
        <f t="shared" si="73"/>
        <v/>
      </c>
      <c r="DY34" s="73" t="str">
        <f t="shared" si="74"/>
        <v/>
      </c>
      <c r="DZ34" s="73" t="str">
        <f t="shared" si="75"/>
        <v/>
      </c>
      <c r="EA34" s="73" t="str">
        <f t="shared" si="76"/>
        <v/>
      </c>
      <c r="EB34" s="73" t="str">
        <f t="shared" si="77"/>
        <v/>
      </c>
      <c r="EC34" s="73" t="str">
        <f t="shared" si="78"/>
        <v/>
      </c>
      <c r="ED34" s="73" t="str">
        <f t="shared" si="79"/>
        <v/>
      </c>
      <c r="EE34" s="73" t="str">
        <f t="shared" si="80"/>
        <v/>
      </c>
      <c r="EF34" s="73" t="str">
        <f t="shared" si="81"/>
        <v/>
      </c>
      <c r="EG34" s="53" t="str">
        <f>IF(INDEX(natjecanjeKategorije_katAliasId,MATCH(Q34,natjecanjeKategorije_katRegId,0))="","",INDEX(natjecanjeKategorije_katAliasId,MATCH(Q34,natjecanjeKategorije_katRegId,0)))</f>
        <v/>
      </c>
      <c r="EH34" s="47" t="s">
        <v>0</v>
      </c>
      <c r="EI34" s="19" t="str">
        <f t="shared" si="82"/>
        <v/>
      </c>
      <c r="EJ34" s="47" t="s">
        <v>0</v>
      </c>
      <c r="EK34" s="19" t="str">
        <f t="shared" si="83"/>
        <v/>
      </c>
      <c r="EL34" s="47" t="s">
        <v>0</v>
      </c>
      <c r="EM34" s="208" t="str">
        <f t="shared" si="84"/>
        <v/>
      </c>
      <c r="EN34" s="47" t="s">
        <v>0</v>
      </c>
    </row>
    <row r="35" spans="1:144" x14ac:dyDescent="0.25">
      <c r="A35" t="s">
        <v>0</v>
      </c>
      <c r="B35" s="52" t="str">
        <f>IF(csv!F27="","",csv!T27)</f>
        <v/>
      </c>
      <c r="C35" s="31" t="s">
        <v>0</v>
      </c>
      <c r="D35" s="31" t="str">
        <f>IF(csv!F27="","",csv!F27)</f>
        <v/>
      </c>
      <c r="E35" s="31" t="str">
        <f>IF(csv!E27="","",csv!E27)</f>
        <v/>
      </c>
      <c r="F35" s="31" t="s">
        <v>0</v>
      </c>
      <c r="G35" s="73" t="str">
        <f>IF(csv!M27="","",csv!M27)</f>
        <v/>
      </c>
      <c r="H35" s="73" t="str">
        <f>IF(csv!N27="","",csv!N27)</f>
        <v/>
      </c>
      <c r="I35" s="31" t="s">
        <v>0</v>
      </c>
      <c r="J35" s="31" t="str">
        <f>IF(csv!P27="","",csv!P27)</f>
        <v/>
      </c>
      <c r="K35" s="31" t="str">
        <f>IF(csv!Q27="","",csv!Q27)</f>
        <v/>
      </c>
      <c r="L35" s="31" t="s">
        <v>0</v>
      </c>
      <c r="M35" s="66" t="str">
        <f>IF(csv!R27="","",csv!R27)</f>
        <v/>
      </c>
      <c r="N35" s="47" t="s">
        <v>0</v>
      </c>
      <c r="O35" s="52" t="str">
        <f t="shared" si="26"/>
        <v/>
      </c>
      <c r="P35" s="73" t="str">
        <f>IF(O35="","",IF(COUNTIF(O$10:O34,O35)=0,P34+1,P34))</f>
        <v/>
      </c>
      <c r="Q35" s="88" t="str">
        <f t="shared" si="27"/>
        <v/>
      </c>
      <c r="R35" s="89" t="str" cm="1">
        <f t="array" ref="R35">IF(S35="","",INDEX(natjecanjeStaze_naziv,MATCH(S35,natjecanjeStaze_stazaId,0)))</f>
        <v/>
      </c>
      <c r="S35" s="53" t="str">
        <f>IF(BW35="","",INDEX(natjecanjeStaze_stazaId,MATCH(O35,natjecanjeStaze_kategorija,0)))</f>
        <v/>
      </c>
      <c r="T35" s="47" t="s">
        <v>0</v>
      </c>
      <c r="U35" s="259" t="str">
        <f>IF(O35="","",INDEX(kategorija_oznaka,MATCH(Q35,kategorija_id,0)))</f>
        <v/>
      </c>
      <c r="V35" s="260" t="str">
        <f t="shared" si="28"/>
        <v/>
      </c>
      <c r="W35" s="47" t="s">
        <v>0</v>
      </c>
      <c r="X35" s="52" t="str">
        <f t="shared" si="29"/>
        <v/>
      </c>
      <c r="Y35" s="73" t="str">
        <f t="shared" si="30"/>
        <v/>
      </c>
      <c r="Z35" s="31" t="str">
        <f t="shared" si="31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32"/>
        <v/>
      </c>
      <c r="AF35" s="47" t="s">
        <v>0</v>
      </c>
      <c r="AG35" s="151" t="str">
        <f t="shared" si="33"/>
        <v/>
      </c>
      <c r="AH35" s="47" t="s">
        <v>0</v>
      </c>
      <c r="AI35" s="52" t="str">
        <f t="shared" si="34"/>
        <v/>
      </c>
      <c r="AJ35" s="31" t="str">
        <f t="shared" si="35"/>
        <v/>
      </c>
      <c r="AK35" s="73" t="str">
        <f t="shared" si="36"/>
        <v/>
      </c>
      <c r="AL35" s="73" t="str">
        <f t="shared" si="37"/>
        <v/>
      </c>
      <c r="AM35" s="31" t="str" cm="1">
        <f t="array" ref="AM35">IF(AK35="",""&amp;AJ35,IF(AK35="NEMA",AJ35,INDEX(klub_naziv,MATCH(INDEX(klubAlias_klubId,AK35),klub_id,0))))</f>
        <v/>
      </c>
      <c r="AN35" s="31" t="str" cm="1">
        <f t="array" ref="AN35">IFERROR(""&amp;INDEX(registarNatjecatelji,DL35,4),"")</f>
        <v/>
      </c>
      <c r="AO35" s="73" t="str">
        <f t="shared" si="38"/>
        <v/>
      </c>
      <c r="AP35" s="66" t="str">
        <f t="shared" si="39"/>
        <v/>
      </c>
      <c r="AQ35" s="47" t="s">
        <v>0</v>
      </c>
      <c r="AR35" s="52" t="str">
        <f>IF(V35&lt;&gt;"NEMA","",IF(IFERROR(MATCH(U35,U$10:U34,0),0)&lt;&gt;0,"",U35))</f>
        <v/>
      </c>
      <c r="AS35" s="73" t="str">
        <f>IF(AR35="","",IFERROR(INDEX(klubAlias_id,MATCH(AR35,klubAlias_alias,0)),"NEMA"))</f>
        <v/>
      </c>
      <c r="AT35" s="31" t="str">
        <f>IF(OR(AS35="",AS35&lt;&gt;"NEMA"),"",MAX(AT$10:AT34)+1)</f>
        <v/>
      </c>
      <c r="AU35" s="66" t="str">
        <f>IF(OR(AS35="",AS35&lt;&gt;"NEMA"),"",INDEX(klub_id,MATCH(AR35,klub_naziv,0)))</f>
        <v/>
      </c>
      <c r="AV35" s="47" t="s">
        <v>0</v>
      </c>
      <c r="AW35" s="19" t="str">
        <f t="shared" si="40"/>
        <v/>
      </c>
      <c r="AX35" s="47" t="s">
        <v>0</v>
      </c>
      <c r="AY35" s="82" t="str">
        <f>IF(AK35&lt;&gt;"NEMA","",IF(IFERROR(MATCH(AJ35,AJ$10:AJ34,0),0)&lt;&gt;0,"",AJ35))</f>
        <v/>
      </c>
      <c r="AZ35" s="47" t="s">
        <v>0</v>
      </c>
      <c r="BA35" s="130"/>
      <c r="BB35" s="47" t="s">
        <v>0</v>
      </c>
      <c r="BC35" s="58" t="str">
        <f t="shared" si="41"/>
        <v/>
      </c>
      <c r="BD35" s="31" t="str">
        <f t="shared" si="42"/>
        <v/>
      </c>
      <c r="BE35" s="31" t="str">
        <f>IF(BD35="","",MAX(BE$10:BE34)+1)</f>
        <v/>
      </c>
      <c r="BF35" s="31" t="str">
        <f t="shared" si="43"/>
        <v/>
      </c>
      <c r="BG35" s="31" t="str">
        <f t="shared" si="44"/>
        <v/>
      </c>
      <c r="BH35" s="31" t="str">
        <f>IF(BA35="","",MAX(BH$10:BH34)+1)</f>
        <v/>
      </c>
      <c r="BI35" s="31" t="str">
        <f t="shared" si="45"/>
        <v/>
      </c>
      <c r="BJ35" s="66" t="str">
        <f t="shared" si="46"/>
        <v/>
      </c>
      <c r="BK35" s="47" t="s">
        <v>0</v>
      </c>
      <c r="BL35" s="19" t="str">
        <f t="shared" si="47"/>
        <v/>
      </c>
      <c r="BM35" s="47" t="s">
        <v>0</v>
      </c>
      <c r="BN35" s="151" t="str">
        <f>IF(AP35="","",IF(BA35="",IF(IFERROR(MATCH(AP35,natjecanje_noviKluboviAliasi,0),0)&gt;0,INDEX(natjecanje_kluboviAliasi,MATCH(AP35,natjecanje_noviKluboviAliasi,0)),AP35),BA35))</f>
        <v/>
      </c>
      <c r="BO35" s="47" t="s">
        <v>0</v>
      </c>
      <c r="BP35" s="58" t="str">
        <f t="shared" si="48"/>
        <v/>
      </c>
      <c r="BQ35" s="73" t="str">
        <f t="shared" si="49"/>
        <v/>
      </c>
      <c r="BR35" s="267" t="str">
        <f t="shared" si="50"/>
        <v/>
      </c>
      <c r="BS35" s="268" t="str">
        <f t="shared" si="51"/>
        <v/>
      </c>
      <c r="BT35" s="191" t="str">
        <f t="shared" si="52"/>
        <v/>
      </c>
      <c r="BU35" s="47" t="s">
        <v>0</v>
      </c>
      <c r="BV35" s="52" t="str">
        <f t="shared" si="53"/>
        <v/>
      </c>
      <c r="BW35" s="31" t="str">
        <f t="shared" si="54"/>
        <v/>
      </c>
      <c r="BX35" s="73" t="str">
        <f>IF(BW35="","",IFERROR(INDEX(imePrezime_id,MATCH(BV35&amp;" – "&amp;BW35,imePrezime_imePrezime,0)),"NEMA"))</f>
        <v/>
      </c>
      <c r="BY35" s="73" t="str">
        <f>IF(BX35&lt;&gt;"NEMA","",IFERROR(INDEX(imePrezimeAlias_imePrezimeId,MATCH(BV35&amp;" "&amp;BW35,imePrezimeAlias_alias,0)),"NEMA"))</f>
        <v/>
      </c>
      <c r="BZ35" s="31" t="str">
        <f>IF(BW35="","",IF(OR(BY35="",BY35="NEMA"),BV35,INDEX(imePrezime_ime,MATCH(BY35,imePrezime_id,0))))</f>
        <v/>
      </c>
      <c r="CA35" s="66" t="str">
        <f>IF(BW35="","",IF(OR(BY35="",BY35="NEMA"),BW35,INDEX(imePrezime_prezime,MATCH(BY35,imePrezime_id,0))))</f>
        <v/>
      </c>
      <c r="CB35" s="47" t="s">
        <v>0</v>
      </c>
      <c r="CC35" s="82" t="str">
        <f t="shared" si="55"/>
        <v/>
      </c>
      <c r="CD35" s="47" t="s">
        <v>0</v>
      </c>
      <c r="CE35" s="19" t="str">
        <f t="shared" si="56"/>
        <v/>
      </c>
      <c r="CF35" s="47" t="s">
        <v>0</v>
      </c>
      <c r="CG35" s="130"/>
      <c r="CH35" s="47" t="s">
        <v>0</v>
      </c>
      <c r="CI35" s="52" t="str">
        <f t="shared" si="57"/>
        <v/>
      </c>
      <c r="CJ35" s="73" t="str">
        <f>IF(CG35="","",MAX(CJ$10:CJ34)+1)</f>
        <v/>
      </c>
      <c r="CK35" s="53" t="str">
        <f t="shared" si="58"/>
        <v/>
      </c>
      <c r="CL35" s="47" t="s">
        <v>0</v>
      </c>
      <c r="CM35" s="19" t="str">
        <f t="shared" si="59"/>
        <v/>
      </c>
      <c r="CN35" s="47" t="s">
        <v>0</v>
      </c>
      <c r="CO35" s="108"/>
      <c r="CP35" s="110"/>
      <c r="CQ35" s="47"/>
      <c r="CR35" s="58" t="str">
        <f>IF(AND(BX35="NEMA",BY35="NEMA",OR(CG35="",CK35="NEMA")),MAX(CR$10:CR34)+1,"")</f>
        <v/>
      </c>
      <c r="CS35" s="53" t="str">
        <f t="shared" si="60"/>
        <v/>
      </c>
      <c r="CT35" t="s">
        <v>0</v>
      </c>
      <c r="CU35" s="133" t="str">
        <f>IF(O35="","",LEFT(INDEX(kategorija_oznaka,MATCH(Q35,kategorija_id,0)),1))</f>
        <v/>
      </c>
      <c r="CV35" t="s">
        <v>0</v>
      </c>
      <c r="CW35" s="52" t="str">
        <f>IF(CR35="","",IF(M35&lt;&gt;"CRO","","INSERT INTO osoba (id,reg_broj,oib,spol_id,dat_rodjenja) VALUES ("&amp;CR35&amp;",(SELECT max(os.reg_broj)+1 FROM osoba AS os),Null,'"&amp;CU35&amp;"',Null); INSERT INTO osoba_log (id,reg_broj,oib,spol_id,dat_rodjenja,dnevnik_id) SELECT id,reg_broj,oib,spol_id,dat_rodjenja,"&amp;dnevnik_id&amp;" FROM osoba WHERE id = "&amp;CR35&amp;";"))</f>
        <v/>
      </c>
      <c r="CX35" s="66" t="str">
        <f t="shared" si="61"/>
        <v/>
      </c>
      <c r="CY35" t="s">
        <v>0</v>
      </c>
      <c r="CZ35" s="19" t="str">
        <f t="shared" si="62"/>
        <v/>
      </c>
      <c r="DA35" s="47" t="s">
        <v>0</v>
      </c>
      <c r="DB35" s="52" t="str">
        <f t="shared" si="63"/>
        <v/>
      </c>
      <c r="DC35" s="66" t="str">
        <f t="shared" si="64"/>
        <v/>
      </c>
      <c r="DD35" s="47" t="s">
        <v>0</v>
      </c>
      <c r="DE35" s="52" t="str">
        <f t="shared" si="65"/>
        <v/>
      </c>
      <c r="DF35" s="53" t="str">
        <f>IF(DE35="","",IFERROR(MATCH(DE35,registar,0),"NEMA"))</f>
        <v/>
      </c>
      <c r="DG35" s="47" t="s">
        <v>0</v>
      </c>
      <c r="DH35" s="52" t="str">
        <f t="shared" si="66"/>
        <v/>
      </c>
      <c r="DI35" s="53" t="str">
        <f>IF(DH35="","",IFERROR(MATCH(DH35,imePrezime_imePrezimeKlub,0),"NEMA"))</f>
        <v/>
      </c>
      <c r="DJ35" s="47" t="s">
        <v>0</v>
      </c>
      <c r="DK35" s="52" t="str">
        <f t="shared" si="67"/>
        <v/>
      </c>
      <c r="DL35" s="53" t="str">
        <f>IF(DK35="","",IFERROR(MATCH(DK35,imePrezime_imePrezime,0),"NEMA"))</f>
        <v/>
      </c>
      <c r="DM35" s="47" t="s">
        <v>0</v>
      </c>
      <c r="DN35" s="58" t="str">
        <f t="shared" si="68"/>
        <v/>
      </c>
      <c r="DO35" s="53" t="str" cm="1">
        <f t="array" ref="DO35">IF(DN35&lt;&gt;"",INDEX(imePrezime_id,DN35,0),IF(CR35&lt;&gt;"",CR35,""))</f>
        <v/>
      </c>
      <c r="DP35" s="47" t="s">
        <v>0</v>
      </c>
      <c r="DQ35" s="58" t="str">
        <f t="shared" si="69"/>
        <v/>
      </c>
      <c r="DR35" s="73" t="str">
        <f>IF(BW35="","",IF(AJ35="",IF(IFERROR(INDEX(imePrezime_klub,MATCH(DO35,imePrezime_id,0)),"NEMA")="","klu",""),IF(OR(AND(AK35&lt;&gt;"",AK35&lt;&gt;"NEMA"),BI35&lt;&gt;""),"klu(ali)",IF(AND(AN35&lt;&gt;"",AN35&lt;&gt;AM35),"(raz-klu)","klu"))))</f>
        <v/>
      </c>
      <c r="DS35" s="73" t="str">
        <f t="shared" si="70"/>
        <v/>
      </c>
      <c r="DT35" s="73" t="str">
        <f t="shared" si="71"/>
        <v/>
      </c>
      <c r="DU35" s="66" t="str">
        <f t="shared" si="72"/>
        <v/>
      </c>
      <c r="DV35" s="47" t="s">
        <v>0</v>
      </c>
      <c r="DW35" s="58" t="str">
        <f>IF(BW35="","",MAX(DW$10:DW34)+1)</f>
        <v/>
      </c>
      <c r="DX35" s="73" t="str">
        <f t="shared" si="73"/>
        <v/>
      </c>
      <c r="DY35" s="73" t="str">
        <f t="shared" si="74"/>
        <v/>
      </c>
      <c r="DZ35" s="73" t="str">
        <f t="shared" si="75"/>
        <v/>
      </c>
      <c r="EA35" s="73" t="str">
        <f t="shared" si="76"/>
        <v/>
      </c>
      <c r="EB35" s="73" t="str">
        <f t="shared" si="77"/>
        <v/>
      </c>
      <c r="EC35" s="73" t="str">
        <f t="shared" si="78"/>
        <v/>
      </c>
      <c r="ED35" s="73" t="str">
        <f t="shared" si="79"/>
        <v/>
      </c>
      <c r="EE35" s="73" t="str">
        <f t="shared" si="80"/>
        <v/>
      </c>
      <c r="EF35" s="73" t="str">
        <f t="shared" si="81"/>
        <v/>
      </c>
      <c r="EG35" s="53" t="str">
        <f>IF(INDEX(natjecanjeKategorije_katAliasId,MATCH(Q35,natjecanjeKategorije_katRegId,0))="","",INDEX(natjecanjeKategorije_katAliasId,MATCH(Q35,natjecanjeKategorije_katRegId,0)))</f>
        <v/>
      </c>
      <c r="EH35" s="47" t="s">
        <v>0</v>
      </c>
      <c r="EI35" s="19" t="str">
        <f t="shared" si="82"/>
        <v/>
      </c>
      <c r="EJ35" s="47" t="s">
        <v>0</v>
      </c>
      <c r="EK35" s="19" t="str">
        <f t="shared" si="83"/>
        <v/>
      </c>
      <c r="EL35" s="47" t="s">
        <v>0</v>
      </c>
      <c r="EM35" s="208" t="str">
        <f t="shared" si="84"/>
        <v/>
      </c>
      <c r="EN35" s="47" t="s">
        <v>0</v>
      </c>
    </row>
    <row r="36" spans="1:144" x14ac:dyDescent="0.25">
      <c r="A36" t="s">
        <v>0</v>
      </c>
      <c r="B36" s="52" t="str">
        <f>IF(csv!F28="","",csv!T28)</f>
        <v/>
      </c>
      <c r="C36" s="31" t="s">
        <v>0</v>
      </c>
      <c r="D36" s="31" t="str">
        <f>IF(csv!F28="","",csv!F28)</f>
        <v/>
      </c>
      <c r="E36" s="31" t="str">
        <f>IF(csv!E28="","",csv!E28)</f>
        <v/>
      </c>
      <c r="F36" s="31" t="s">
        <v>0</v>
      </c>
      <c r="G36" s="73" t="str">
        <f>IF(csv!M28="","",csv!M28)</f>
        <v/>
      </c>
      <c r="H36" s="73" t="str">
        <f>IF(csv!N28="","",csv!N28)</f>
        <v/>
      </c>
      <c r="I36" s="31" t="s">
        <v>0</v>
      </c>
      <c r="J36" s="31" t="str">
        <f>IF(csv!P28="","",csv!P28)</f>
        <v/>
      </c>
      <c r="K36" s="31" t="str">
        <f>IF(csv!Q28="","",csv!Q28)</f>
        <v/>
      </c>
      <c r="L36" s="31" t="s">
        <v>0</v>
      </c>
      <c r="M36" s="66" t="str">
        <f>IF(csv!R28="","",csv!R28)</f>
        <v/>
      </c>
      <c r="N36" s="47" t="s">
        <v>0</v>
      </c>
      <c r="O36" s="52" t="str">
        <f t="shared" si="26"/>
        <v/>
      </c>
      <c r="P36" s="73" t="str">
        <f>IF(O36="","",IF(COUNTIF(O$10:O35,O36)=0,P35+1,P35))</f>
        <v/>
      </c>
      <c r="Q36" s="88" t="str">
        <f t="shared" si="27"/>
        <v/>
      </c>
      <c r="R36" s="89" t="str" cm="1">
        <f t="array" ref="R36">IF(S36="","",INDEX(natjecanjeStaze_naziv,MATCH(S36,natjecanjeStaze_stazaId,0)))</f>
        <v/>
      </c>
      <c r="S36" s="53" t="str">
        <f>IF(BW36="","",INDEX(natjecanjeStaze_stazaId,MATCH(O36,natjecanjeStaze_kategorija,0)))</f>
        <v/>
      </c>
      <c r="T36" s="47" t="s">
        <v>0</v>
      </c>
      <c r="U36" s="259" t="str">
        <f>IF(O36="","",INDEX(kategorija_oznaka,MATCH(Q36,kategorija_id,0)))</f>
        <v/>
      </c>
      <c r="V36" s="260" t="str">
        <f t="shared" si="28"/>
        <v/>
      </c>
      <c r="W36" s="47" t="s">
        <v>0</v>
      </c>
      <c r="X36" s="52" t="str">
        <f t="shared" si="29"/>
        <v/>
      </c>
      <c r="Y36" s="73" t="str">
        <f t="shared" si="30"/>
        <v/>
      </c>
      <c r="Z36" s="31" t="str">
        <f t="shared" si="31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32"/>
        <v/>
      </c>
      <c r="AF36" s="47" t="s">
        <v>0</v>
      </c>
      <c r="AG36" s="151" t="str">
        <f t="shared" si="33"/>
        <v/>
      </c>
      <c r="AH36" s="47" t="s">
        <v>0</v>
      </c>
      <c r="AI36" s="52" t="str">
        <f t="shared" si="34"/>
        <v/>
      </c>
      <c r="AJ36" s="31" t="str">
        <f t="shared" si="35"/>
        <v/>
      </c>
      <c r="AK36" s="73" t="str">
        <f t="shared" si="36"/>
        <v/>
      </c>
      <c r="AL36" s="73" t="str">
        <f t="shared" si="37"/>
        <v/>
      </c>
      <c r="AM36" s="31" t="str" cm="1">
        <f t="array" ref="AM36">IF(AK36="",""&amp;AJ36,IF(AK36="NEMA",AJ36,INDEX(klub_naziv,MATCH(INDEX(klubAlias_klubId,AK36),klub_id,0))))</f>
        <v/>
      </c>
      <c r="AN36" s="31" t="str" cm="1">
        <f t="array" ref="AN36">IFERROR(""&amp;INDEX(registarNatjecatelji,DL36,4),"")</f>
        <v/>
      </c>
      <c r="AO36" s="73" t="str">
        <f t="shared" si="38"/>
        <v/>
      </c>
      <c r="AP36" s="66" t="str">
        <f t="shared" si="39"/>
        <v/>
      </c>
      <c r="AQ36" s="47" t="s">
        <v>0</v>
      </c>
      <c r="AR36" s="52" t="str">
        <f>IF(V36&lt;&gt;"NEMA","",IF(IFERROR(MATCH(U36,U$10:U35,0),0)&lt;&gt;0,"",U36))</f>
        <v/>
      </c>
      <c r="AS36" s="73" t="str">
        <f>IF(AR36="","",IFERROR(INDEX(klubAlias_id,MATCH(AR36,klubAlias_alias,0)),"NEMA"))</f>
        <v/>
      </c>
      <c r="AT36" s="31" t="str">
        <f>IF(OR(AS36="",AS36&lt;&gt;"NEMA"),"",MAX(AT$10:AT35)+1)</f>
        <v/>
      </c>
      <c r="AU36" s="66" t="str">
        <f>IF(OR(AS36="",AS36&lt;&gt;"NEMA"),"",INDEX(klub_id,MATCH(AR36,klub_naziv,0)))</f>
        <v/>
      </c>
      <c r="AV36" s="47" t="s">
        <v>0</v>
      </c>
      <c r="AW36" s="19" t="str">
        <f t="shared" si="40"/>
        <v/>
      </c>
      <c r="AX36" s="47" t="s">
        <v>0</v>
      </c>
      <c r="AY36" s="82" t="str">
        <f>IF(AK36&lt;&gt;"NEMA","",IF(IFERROR(MATCH(AJ36,AJ$10:AJ35,0),0)&lt;&gt;0,"",AJ36))</f>
        <v/>
      </c>
      <c r="AZ36" s="47" t="s">
        <v>0</v>
      </c>
      <c r="BA36" s="130"/>
      <c r="BB36" s="47" t="s">
        <v>0</v>
      </c>
      <c r="BC36" s="58" t="str">
        <f t="shared" si="41"/>
        <v/>
      </c>
      <c r="BD36" s="31" t="str">
        <f t="shared" si="42"/>
        <v/>
      </c>
      <c r="BE36" s="31" t="str">
        <f>IF(BD36="","",MAX(BE$10:BE35)+1)</f>
        <v/>
      </c>
      <c r="BF36" s="31" t="str">
        <f t="shared" si="43"/>
        <v/>
      </c>
      <c r="BG36" s="31" t="str">
        <f t="shared" si="44"/>
        <v/>
      </c>
      <c r="BH36" s="31" t="str">
        <f>IF(BA36="","",MAX(BH$10:BH35)+1)</f>
        <v/>
      </c>
      <c r="BI36" s="31" t="str">
        <f t="shared" si="45"/>
        <v/>
      </c>
      <c r="BJ36" s="66" t="str">
        <f t="shared" si="46"/>
        <v/>
      </c>
      <c r="BK36" s="47" t="s">
        <v>0</v>
      </c>
      <c r="BL36" s="19" t="str">
        <f t="shared" si="47"/>
        <v/>
      </c>
      <c r="BM36" s="47" t="s">
        <v>0</v>
      </c>
      <c r="BN36" s="151" t="str">
        <f>IF(AP36="","",IF(BA36="",IF(IFERROR(MATCH(AP36,natjecanje_noviKluboviAliasi,0),0)&gt;0,INDEX(natjecanje_kluboviAliasi,MATCH(AP36,natjecanje_noviKluboviAliasi,0)),AP36),BA36))</f>
        <v/>
      </c>
      <c r="BO36" s="47" t="s">
        <v>0</v>
      </c>
      <c r="BP36" s="58" t="str">
        <f t="shared" si="48"/>
        <v/>
      </c>
      <c r="BQ36" s="73" t="str">
        <f t="shared" si="49"/>
        <v/>
      </c>
      <c r="BR36" s="267" t="str">
        <f t="shared" si="50"/>
        <v/>
      </c>
      <c r="BS36" s="268" t="str">
        <f t="shared" si="51"/>
        <v/>
      </c>
      <c r="BT36" s="191" t="str">
        <f t="shared" si="52"/>
        <v/>
      </c>
      <c r="BU36" s="47" t="s">
        <v>0</v>
      </c>
      <c r="BV36" s="52" t="str">
        <f t="shared" si="53"/>
        <v/>
      </c>
      <c r="BW36" s="31" t="str">
        <f t="shared" si="54"/>
        <v/>
      </c>
      <c r="BX36" s="73" t="str">
        <f>IF(BW36="","",IFERROR(INDEX(imePrezime_id,MATCH(BV36&amp;" – "&amp;BW36,imePrezime_imePrezime,0)),"NEMA"))</f>
        <v/>
      </c>
      <c r="BY36" s="73" t="str">
        <f>IF(BX36&lt;&gt;"NEMA","",IFERROR(INDEX(imePrezimeAlias_imePrezimeId,MATCH(BV36&amp;" "&amp;BW36,imePrezimeAlias_alias,0)),"NEMA"))</f>
        <v/>
      </c>
      <c r="BZ36" s="31" t="str">
        <f>IF(BW36="","",IF(OR(BY36="",BY36="NEMA"),BV36,INDEX(imePrezime_ime,MATCH(BY36,imePrezime_id,0))))</f>
        <v/>
      </c>
      <c r="CA36" s="66" t="str">
        <f>IF(BW36="","",IF(OR(BY36="",BY36="NEMA"),BW36,INDEX(imePrezime_prezime,MATCH(BY36,imePrezime_id,0))))</f>
        <v/>
      </c>
      <c r="CB36" s="47" t="s">
        <v>0</v>
      </c>
      <c r="CC36" s="82" t="str">
        <f t="shared" si="55"/>
        <v/>
      </c>
      <c r="CD36" s="47" t="s">
        <v>0</v>
      </c>
      <c r="CE36" s="19" t="str">
        <f t="shared" si="56"/>
        <v/>
      </c>
      <c r="CF36" s="47" t="s">
        <v>0</v>
      </c>
      <c r="CG36" s="130"/>
      <c r="CH36" s="47" t="s">
        <v>0</v>
      </c>
      <c r="CI36" s="52" t="str">
        <f t="shared" si="57"/>
        <v/>
      </c>
      <c r="CJ36" s="73" t="str">
        <f>IF(CG36="","",MAX(CJ$10:CJ35)+1)</f>
        <v/>
      </c>
      <c r="CK36" s="53" t="str">
        <f t="shared" si="58"/>
        <v/>
      </c>
      <c r="CL36" s="47" t="s">
        <v>0</v>
      </c>
      <c r="CM36" s="19" t="str">
        <f t="shared" si="59"/>
        <v/>
      </c>
      <c r="CN36" s="47" t="s">
        <v>0</v>
      </c>
      <c r="CO36" s="108"/>
      <c r="CP36" s="110"/>
      <c r="CQ36" s="47"/>
      <c r="CR36" s="58" t="str">
        <f>IF(AND(BX36="NEMA",BY36="NEMA",OR(CG36="",CK36="NEMA")),MAX(CR$10:CR35)+1,"")</f>
        <v/>
      </c>
      <c r="CS36" s="53" t="str">
        <f t="shared" si="60"/>
        <v/>
      </c>
      <c r="CT36" t="s">
        <v>0</v>
      </c>
      <c r="CU36" s="133" t="str">
        <f>IF(O36="","",LEFT(INDEX(kategorija_oznaka,MATCH(Q36,kategorija_id,0)),1))</f>
        <v/>
      </c>
      <c r="CV36" t="s">
        <v>0</v>
      </c>
      <c r="CW36" s="52" t="str">
        <f>IF(CR36="","",IF(M36&lt;&gt;"CRO","","INSERT INTO osoba (id,reg_broj,oib,spol_id,dat_rodjenja) VALUES ("&amp;CR36&amp;",(SELECT max(os.reg_broj)+1 FROM osoba AS os),Null,'"&amp;CU36&amp;"',Null); INSERT INTO osoba_log (id,reg_broj,oib,spol_id,dat_rodjenja,dnevnik_id) SELECT id,reg_broj,oib,spol_id,dat_rodjenja,"&amp;dnevnik_id&amp;" FROM osoba WHERE id = "&amp;CR36&amp;";"))</f>
        <v/>
      </c>
      <c r="CX36" s="66" t="str">
        <f t="shared" si="61"/>
        <v/>
      </c>
      <c r="CY36" t="s">
        <v>0</v>
      </c>
      <c r="CZ36" s="19" t="str">
        <f t="shared" si="62"/>
        <v/>
      </c>
      <c r="DA36" s="47" t="s">
        <v>0</v>
      </c>
      <c r="DB36" s="52" t="str">
        <f t="shared" si="63"/>
        <v/>
      </c>
      <c r="DC36" s="66" t="str">
        <f t="shared" si="64"/>
        <v/>
      </c>
      <c r="DD36" s="47" t="s">
        <v>0</v>
      </c>
      <c r="DE36" s="52" t="str">
        <f t="shared" si="65"/>
        <v/>
      </c>
      <c r="DF36" s="53" t="str">
        <f>IF(DE36="","",IFERROR(MATCH(DE36,registar,0),"NEMA"))</f>
        <v/>
      </c>
      <c r="DG36" s="47" t="s">
        <v>0</v>
      </c>
      <c r="DH36" s="52" t="str">
        <f t="shared" si="66"/>
        <v/>
      </c>
      <c r="DI36" s="53" t="str">
        <f>IF(DH36="","",IFERROR(MATCH(DH36,imePrezime_imePrezimeKlub,0),"NEMA"))</f>
        <v/>
      </c>
      <c r="DJ36" s="47" t="s">
        <v>0</v>
      </c>
      <c r="DK36" s="52" t="str">
        <f t="shared" si="67"/>
        <v/>
      </c>
      <c r="DL36" s="53" t="str">
        <f>IF(DK36="","",IFERROR(MATCH(DK36,imePrezime_imePrezime,0),"NEMA"))</f>
        <v/>
      </c>
      <c r="DM36" s="47" t="s">
        <v>0</v>
      </c>
      <c r="DN36" s="58" t="str">
        <f t="shared" si="68"/>
        <v/>
      </c>
      <c r="DO36" s="53" t="str" cm="1">
        <f t="array" ref="DO36">IF(DN36&lt;&gt;"",INDEX(imePrezime_id,DN36,0),IF(CR36&lt;&gt;"",CR36,""))</f>
        <v/>
      </c>
      <c r="DP36" s="47" t="s">
        <v>0</v>
      </c>
      <c r="DQ36" s="58" t="str">
        <f t="shared" si="69"/>
        <v/>
      </c>
      <c r="DR36" s="73" t="str">
        <f>IF(BW36="","",IF(AJ36="",IF(IFERROR(INDEX(imePrezime_klub,MATCH(DO36,imePrezime_id,0)),"NEMA")="","klu",""),IF(OR(AND(AK36&lt;&gt;"",AK36&lt;&gt;"NEMA"),BI36&lt;&gt;""),"klu(ali)",IF(AND(AN36&lt;&gt;"",AN36&lt;&gt;AM36),"(raz-klu)","klu"))))</f>
        <v/>
      </c>
      <c r="DS36" s="73" t="str">
        <f t="shared" si="70"/>
        <v/>
      </c>
      <c r="DT36" s="73" t="str">
        <f t="shared" si="71"/>
        <v/>
      </c>
      <c r="DU36" s="66" t="str">
        <f t="shared" si="72"/>
        <v/>
      </c>
      <c r="DV36" s="47" t="s">
        <v>0</v>
      </c>
      <c r="DW36" s="58" t="str">
        <f>IF(BW36="","",MAX(DW$10:DW35)+1)</f>
        <v/>
      </c>
      <c r="DX36" s="73" t="str">
        <f t="shared" si="73"/>
        <v/>
      </c>
      <c r="DY36" s="73" t="str">
        <f t="shared" si="74"/>
        <v/>
      </c>
      <c r="DZ36" s="73" t="str">
        <f t="shared" si="75"/>
        <v/>
      </c>
      <c r="EA36" s="73" t="str">
        <f t="shared" si="76"/>
        <v/>
      </c>
      <c r="EB36" s="73" t="str">
        <f t="shared" si="77"/>
        <v/>
      </c>
      <c r="EC36" s="73" t="str">
        <f t="shared" si="78"/>
        <v/>
      </c>
      <c r="ED36" s="73" t="str">
        <f t="shared" si="79"/>
        <v/>
      </c>
      <c r="EE36" s="73" t="str">
        <f t="shared" si="80"/>
        <v/>
      </c>
      <c r="EF36" s="73" t="str">
        <f t="shared" si="81"/>
        <v/>
      </c>
      <c r="EG36" s="53" t="str">
        <f>IF(INDEX(natjecanjeKategorije_katAliasId,MATCH(Q36,natjecanjeKategorije_katRegId,0))="","",INDEX(natjecanjeKategorije_katAliasId,MATCH(Q36,natjecanjeKategorije_katRegId,0)))</f>
        <v/>
      </c>
      <c r="EH36" s="47" t="s">
        <v>0</v>
      </c>
      <c r="EI36" s="19" t="str">
        <f t="shared" si="82"/>
        <v/>
      </c>
      <c r="EJ36" s="47" t="s">
        <v>0</v>
      </c>
      <c r="EK36" s="19" t="str">
        <f t="shared" si="83"/>
        <v/>
      </c>
      <c r="EL36" s="47" t="s">
        <v>0</v>
      </c>
      <c r="EM36" s="208" t="str">
        <f t="shared" si="84"/>
        <v/>
      </c>
      <c r="EN36" s="47" t="s">
        <v>0</v>
      </c>
    </row>
    <row r="37" spans="1:144" x14ac:dyDescent="0.25">
      <c r="A37" t="s">
        <v>0</v>
      </c>
      <c r="B37" s="52" t="str">
        <f>IF(csv!F29="","",csv!T29)</f>
        <v/>
      </c>
      <c r="C37" s="31" t="s">
        <v>0</v>
      </c>
      <c r="D37" s="31" t="str">
        <f>IF(csv!F29="","",csv!F29)</f>
        <v/>
      </c>
      <c r="E37" s="31" t="str">
        <f>IF(csv!E29="","",csv!E29)</f>
        <v/>
      </c>
      <c r="F37" s="31" t="s">
        <v>0</v>
      </c>
      <c r="G37" s="73" t="str">
        <f>IF(csv!M29="","",csv!M29)</f>
        <v/>
      </c>
      <c r="H37" s="73" t="str">
        <f>IF(csv!N29="","",csv!N29)</f>
        <v/>
      </c>
      <c r="I37" s="31" t="s">
        <v>0</v>
      </c>
      <c r="J37" s="31" t="str">
        <f>IF(csv!P29="","",csv!P29)</f>
        <v/>
      </c>
      <c r="K37" s="31" t="str">
        <f>IF(csv!Q29="","",csv!Q29)</f>
        <v/>
      </c>
      <c r="L37" s="31" t="s">
        <v>0</v>
      </c>
      <c r="M37" s="66" t="str">
        <f>IF(csv!R29="","",csv!R29)</f>
        <v/>
      </c>
      <c r="N37" s="47" t="s">
        <v>0</v>
      </c>
      <c r="O37" s="52" t="str">
        <f t="shared" si="26"/>
        <v/>
      </c>
      <c r="P37" s="73" t="str">
        <f>IF(O37="","",IF(COUNTIF(O$10:O36,O37)=0,P36+1,P36))</f>
        <v/>
      </c>
      <c r="Q37" s="88" t="str">
        <f t="shared" si="27"/>
        <v/>
      </c>
      <c r="R37" s="89" t="str" cm="1">
        <f t="array" ref="R37">IF(S37="","",INDEX(natjecanjeStaze_naziv,MATCH(S37,natjecanjeStaze_stazaId,0)))</f>
        <v/>
      </c>
      <c r="S37" s="53" t="str">
        <f>IF(BW37="","",INDEX(natjecanjeStaze_stazaId,MATCH(O37,natjecanjeStaze_kategorija,0)))</f>
        <v/>
      </c>
      <c r="T37" s="47" t="s">
        <v>0</v>
      </c>
      <c r="U37" s="259" t="str">
        <f>IF(O37="","",INDEX(kategorija_oznaka,MATCH(Q37,kategorija_id,0)))</f>
        <v/>
      </c>
      <c r="V37" s="260" t="str">
        <f t="shared" si="28"/>
        <v/>
      </c>
      <c r="W37" s="47" t="s">
        <v>0</v>
      </c>
      <c r="X37" s="52" t="str">
        <f t="shared" si="29"/>
        <v/>
      </c>
      <c r="Y37" s="73" t="str">
        <f t="shared" si="30"/>
        <v/>
      </c>
      <c r="Z37" s="31" t="str">
        <f t="shared" si="31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32"/>
        <v/>
      </c>
      <c r="AF37" s="47" t="s">
        <v>0</v>
      </c>
      <c r="AG37" s="151" t="str">
        <f t="shared" si="33"/>
        <v/>
      </c>
      <c r="AH37" s="47" t="s">
        <v>0</v>
      </c>
      <c r="AI37" s="52" t="str">
        <f t="shared" si="34"/>
        <v/>
      </c>
      <c r="AJ37" s="31" t="str">
        <f t="shared" si="35"/>
        <v/>
      </c>
      <c r="AK37" s="73" t="str">
        <f t="shared" si="36"/>
        <v/>
      </c>
      <c r="AL37" s="73" t="str">
        <f t="shared" si="37"/>
        <v/>
      </c>
      <c r="AM37" s="31" t="str" cm="1">
        <f t="array" ref="AM37">IF(AK37="",""&amp;AJ37,IF(AK37="NEMA",AJ37,INDEX(klub_naziv,MATCH(INDEX(klubAlias_klubId,AK37),klub_id,0))))</f>
        <v/>
      </c>
      <c r="AN37" s="31" t="str" cm="1">
        <f t="array" ref="AN37">IFERROR(""&amp;INDEX(registarNatjecatelji,DL37,4),"")</f>
        <v/>
      </c>
      <c r="AO37" s="73" t="str">
        <f t="shared" si="38"/>
        <v/>
      </c>
      <c r="AP37" s="66" t="str">
        <f t="shared" si="39"/>
        <v/>
      </c>
      <c r="AQ37" s="47" t="s">
        <v>0</v>
      </c>
      <c r="AR37" s="52" t="str">
        <f>IF(V37&lt;&gt;"NEMA","",IF(IFERROR(MATCH(U37,U$10:U36,0),0)&lt;&gt;0,"",U37))</f>
        <v/>
      </c>
      <c r="AS37" s="73" t="str">
        <f>IF(AR37="","",IFERROR(INDEX(klubAlias_id,MATCH(AR37,klubAlias_alias,0)),"NEMA"))</f>
        <v/>
      </c>
      <c r="AT37" s="31" t="str">
        <f>IF(OR(AS37="",AS37&lt;&gt;"NEMA"),"",MAX(AT$10:AT36)+1)</f>
        <v/>
      </c>
      <c r="AU37" s="66" t="str">
        <f>IF(OR(AS37="",AS37&lt;&gt;"NEMA"),"",INDEX(klub_id,MATCH(AR37,klub_naziv,0)))</f>
        <v/>
      </c>
      <c r="AV37" s="47" t="s">
        <v>0</v>
      </c>
      <c r="AW37" s="19" t="str">
        <f t="shared" si="40"/>
        <v/>
      </c>
      <c r="AX37" s="47" t="s">
        <v>0</v>
      </c>
      <c r="AY37" s="82" t="str">
        <f>IF(AK37&lt;&gt;"NEMA","",IF(IFERROR(MATCH(AJ37,AJ$10:AJ36,0),0)&lt;&gt;0,"",AJ37))</f>
        <v/>
      </c>
      <c r="AZ37" s="47" t="s">
        <v>0</v>
      </c>
      <c r="BA37" s="130"/>
      <c r="BB37" s="47" t="s">
        <v>0</v>
      </c>
      <c r="BC37" s="58" t="str">
        <f t="shared" si="41"/>
        <v/>
      </c>
      <c r="BD37" s="31" t="str">
        <f t="shared" si="42"/>
        <v/>
      </c>
      <c r="BE37" s="31" t="str">
        <f>IF(BD37="","",MAX(BE$10:BE36)+1)</f>
        <v/>
      </c>
      <c r="BF37" s="31" t="str">
        <f t="shared" si="43"/>
        <v/>
      </c>
      <c r="BG37" s="31" t="str">
        <f t="shared" si="44"/>
        <v/>
      </c>
      <c r="BH37" s="31" t="str">
        <f>IF(BA37="","",MAX(BH$10:BH36)+1)</f>
        <v/>
      </c>
      <c r="BI37" s="31" t="str">
        <f t="shared" si="45"/>
        <v/>
      </c>
      <c r="BJ37" s="66" t="str">
        <f t="shared" si="46"/>
        <v/>
      </c>
      <c r="BK37" s="47" t="s">
        <v>0</v>
      </c>
      <c r="BL37" s="19" t="str">
        <f t="shared" si="47"/>
        <v/>
      </c>
      <c r="BM37" s="47" t="s">
        <v>0</v>
      </c>
      <c r="BN37" s="151" t="str">
        <f>IF(AP37="","",IF(BA37="",IF(IFERROR(MATCH(AP37,natjecanje_noviKluboviAliasi,0),0)&gt;0,INDEX(natjecanje_kluboviAliasi,MATCH(AP37,natjecanje_noviKluboviAliasi,0)),AP37),BA37))</f>
        <v/>
      </c>
      <c r="BO37" s="47" t="s">
        <v>0</v>
      </c>
      <c r="BP37" s="58" t="str">
        <f t="shared" si="48"/>
        <v/>
      </c>
      <c r="BQ37" s="73" t="str">
        <f t="shared" si="49"/>
        <v/>
      </c>
      <c r="BR37" s="267" t="str">
        <f t="shared" si="50"/>
        <v/>
      </c>
      <c r="BS37" s="268" t="str">
        <f t="shared" si="51"/>
        <v/>
      </c>
      <c r="BT37" s="191" t="str">
        <f t="shared" si="52"/>
        <v/>
      </c>
      <c r="BU37" s="47" t="s">
        <v>0</v>
      </c>
      <c r="BV37" s="52" t="str">
        <f t="shared" si="53"/>
        <v/>
      </c>
      <c r="BW37" s="31" t="str">
        <f t="shared" si="54"/>
        <v/>
      </c>
      <c r="BX37" s="73" t="str">
        <f>IF(BW37="","",IFERROR(INDEX(imePrezime_id,MATCH(BV37&amp;" – "&amp;BW37,imePrezime_imePrezime,0)),"NEMA"))</f>
        <v/>
      </c>
      <c r="BY37" s="73" t="str">
        <f>IF(BX37&lt;&gt;"NEMA","",IFERROR(INDEX(imePrezimeAlias_imePrezimeId,MATCH(BV37&amp;" "&amp;BW37,imePrezimeAlias_alias,0)),"NEMA"))</f>
        <v/>
      </c>
      <c r="BZ37" s="31" t="str">
        <f>IF(BW37="","",IF(OR(BY37="",BY37="NEMA"),BV37,INDEX(imePrezime_ime,MATCH(BY37,imePrezime_id,0))))</f>
        <v/>
      </c>
      <c r="CA37" s="66" t="str">
        <f>IF(BW37="","",IF(OR(BY37="",BY37="NEMA"),BW37,INDEX(imePrezime_prezime,MATCH(BY37,imePrezime_id,0))))</f>
        <v/>
      </c>
      <c r="CB37" s="47" t="s">
        <v>0</v>
      </c>
      <c r="CC37" s="82" t="str">
        <f t="shared" si="55"/>
        <v/>
      </c>
      <c r="CD37" s="47" t="s">
        <v>0</v>
      </c>
      <c r="CE37" s="19" t="str">
        <f t="shared" si="56"/>
        <v/>
      </c>
      <c r="CF37" s="47" t="s">
        <v>0</v>
      </c>
      <c r="CG37" s="130"/>
      <c r="CH37" s="47" t="s">
        <v>0</v>
      </c>
      <c r="CI37" s="52" t="str">
        <f t="shared" si="57"/>
        <v/>
      </c>
      <c r="CJ37" s="73" t="str">
        <f>IF(CG37="","",MAX(CJ$10:CJ36)+1)</f>
        <v/>
      </c>
      <c r="CK37" s="53" t="str">
        <f t="shared" si="58"/>
        <v/>
      </c>
      <c r="CL37" s="47" t="s">
        <v>0</v>
      </c>
      <c r="CM37" s="19" t="str">
        <f t="shared" si="59"/>
        <v/>
      </c>
      <c r="CN37" s="47" t="s">
        <v>0</v>
      </c>
      <c r="CO37" s="108"/>
      <c r="CP37" s="110"/>
      <c r="CQ37" s="47"/>
      <c r="CR37" s="58" t="str">
        <f>IF(AND(BX37="NEMA",BY37="NEMA",OR(CG37="",CK37="NEMA")),MAX(CR$10:CR36)+1,"")</f>
        <v/>
      </c>
      <c r="CS37" s="53" t="str">
        <f t="shared" si="60"/>
        <v/>
      </c>
      <c r="CT37" t="s">
        <v>0</v>
      </c>
      <c r="CU37" s="133" t="str">
        <f>IF(O37="","",LEFT(INDEX(kategorija_oznaka,MATCH(Q37,kategorija_id,0)),1))</f>
        <v/>
      </c>
      <c r="CV37" t="s">
        <v>0</v>
      </c>
      <c r="CW37" s="52" t="str">
        <f>IF(CR37="","",IF(M37&lt;&gt;"CRO","","INSERT INTO osoba (id,reg_broj,oib,spol_id,dat_rodjenja) VALUES ("&amp;CR37&amp;",(SELECT max(os.reg_broj)+1 FROM osoba AS os),Null,'"&amp;CU37&amp;"',Null); INSERT INTO osoba_log (id,reg_broj,oib,spol_id,dat_rodjenja,dnevnik_id) SELECT id,reg_broj,oib,spol_id,dat_rodjenja,"&amp;dnevnik_id&amp;" FROM osoba WHERE id = "&amp;CR37&amp;";"))</f>
        <v/>
      </c>
      <c r="CX37" s="66" t="str">
        <f t="shared" si="61"/>
        <v/>
      </c>
      <c r="CY37" t="s">
        <v>0</v>
      </c>
      <c r="CZ37" s="19" t="str">
        <f t="shared" si="62"/>
        <v/>
      </c>
      <c r="DA37" s="47" t="s">
        <v>0</v>
      </c>
      <c r="DB37" s="52" t="str">
        <f t="shared" si="63"/>
        <v/>
      </c>
      <c r="DC37" s="66" t="str">
        <f t="shared" si="64"/>
        <v/>
      </c>
      <c r="DD37" s="47" t="s">
        <v>0</v>
      </c>
      <c r="DE37" s="52" t="str">
        <f t="shared" si="65"/>
        <v/>
      </c>
      <c r="DF37" s="53" t="str">
        <f>IF(DE37="","",IFERROR(MATCH(DE37,registar,0),"NEMA"))</f>
        <v/>
      </c>
      <c r="DG37" s="47" t="s">
        <v>0</v>
      </c>
      <c r="DH37" s="52" t="str">
        <f t="shared" si="66"/>
        <v/>
      </c>
      <c r="DI37" s="53" t="str">
        <f>IF(DH37="","",IFERROR(MATCH(DH37,imePrezime_imePrezimeKlub,0),"NEMA"))</f>
        <v/>
      </c>
      <c r="DJ37" s="47" t="s">
        <v>0</v>
      </c>
      <c r="DK37" s="52" t="str">
        <f t="shared" si="67"/>
        <v/>
      </c>
      <c r="DL37" s="53" t="str">
        <f>IF(DK37="","",IFERROR(MATCH(DK37,imePrezime_imePrezime,0),"NEMA"))</f>
        <v/>
      </c>
      <c r="DM37" s="47" t="s">
        <v>0</v>
      </c>
      <c r="DN37" s="58" t="str">
        <f t="shared" si="68"/>
        <v/>
      </c>
      <c r="DO37" s="53" t="str" cm="1">
        <f t="array" ref="DO37">IF(DN37&lt;&gt;"",INDEX(imePrezime_id,DN37,0),IF(CR37&lt;&gt;"",CR37,""))</f>
        <v/>
      </c>
      <c r="DP37" s="47" t="s">
        <v>0</v>
      </c>
      <c r="DQ37" s="58" t="str">
        <f t="shared" si="69"/>
        <v/>
      </c>
      <c r="DR37" s="73" t="str">
        <f>IF(BW37="","",IF(AJ37="",IF(IFERROR(INDEX(imePrezime_klub,MATCH(DO37,imePrezime_id,0)),"NEMA")="","klu",""),IF(OR(AND(AK37&lt;&gt;"",AK37&lt;&gt;"NEMA"),BI37&lt;&gt;""),"klu(ali)",IF(AND(AN37&lt;&gt;"",AN37&lt;&gt;AM37),"(raz-klu)","klu"))))</f>
        <v/>
      </c>
      <c r="DS37" s="73" t="str">
        <f t="shared" si="70"/>
        <v/>
      </c>
      <c r="DT37" s="73" t="str">
        <f t="shared" si="71"/>
        <v/>
      </c>
      <c r="DU37" s="66" t="str">
        <f t="shared" si="72"/>
        <v/>
      </c>
      <c r="DV37" s="47" t="s">
        <v>0</v>
      </c>
      <c r="DW37" s="58" t="str">
        <f>IF(BW37="","",MAX(DW$10:DW36)+1)</f>
        <v/>
      </c>
      <c r="DX37" s="73" t="str">
        <f t="shared" si="73"/>
        <v/>
      </c>
      <c r="DY37" s="73" t="str">
        <f t="shared" si="74"/>
        <v/>
      </c>
      <c r="DZ37" s="73" t="str">
        <f t="shared" si="75"/>
        <v/>
      </c>
      <c r="EA37" s="73" t="str">
        <f t="shared" si="76"/>
        <v/>
      </c>
      <c r="EB37" s="73" t="str">
        <f t="shared" si="77"/>
        <v/>
      </c>
      <c r="EC37" s="73" t="str">
        <f t="shared" si="78"/>
        <v/>
      </c>
      <c r="ED37" s="73" t="str">
        <f t="shared" si="79"/>
        <v/>
      </c>
      <c r="EE37" s="73" t="str">
        <f t="shared" si="80"/>
        <v/>
      </c>
      <c r="EF37" s="73" t="str">
        <f t="shared" si="81"/>
        <v/>
      </c>
      <c r="EG37" s="53" t="str">
        <f>IF(INDEX(natjecanjeKategorije_katAliasId,MATCH(Q37,natjecanjeKategorije_katRegId,0))="","",INDEX(natjecanjeKategorije_katAliasId,MATCH(Q37,natjecanjeKategorije_katRegId,0)))</f>
        <v/>
      </c>
      <c r="EH37" s="47" t="s">
        <v>0</v>
      </c>
      <c r="EI37" s="19" t="str">
        <f t="shared" si="82"/>
        <v/>
      </c>
      <c r="EJ37" s="47" t="s">
        <v>0</v>
      </c>
      <c r="EK37" s="19" t="str">
        <f t="shared" si="83"/>
        <v/>
      </c>
      <c r="EL37" s="47" t="s">
        <v>0</v>
      </c>
      <c r="EM37" s="208" t="str">
        <f t="shared" si="84"/>
        <v/>
      </c>
      <c r="EN37" s="47" t="s">
        <v>0</v>
      </c>
    </row>
    <row r="38" spans="1:144" x14ac:dyDescent="0.25">
      <c r="A38" t="s">
        <v>0</v>
      </c>
      <c r="B38" s="52" t="str">
        <f>IF(csv!F30="","",csv!T30)</f>
        <v/>
      </c>
      <c r="C38" s="31" t="s">
        <v>0</v>
      </c>
      <c r="D38" s="31" t="str">
        <f>IF(csv!F30="","",csv!F30)</f>
        <v/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/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26"/>
        <v/>
      </c>
      <c r="P38" s="73" t="str">
        <f>IF(O38="","",IF(COUNTIF(O$10:O37,O38)=0,P37+1,P37))</f>
        <v/>
      </c>
      <c r="Q38" s="88" t="str">
        <f t="shared" si="27"/>
        <v/>
      </c>
      <c r="R38" s="89" t="str" cm="1">
        <f t="array" ref="R38">IF(S38="","",INDEX(natjecanjeStaze_naziv,MATCH(S38,natjecanjeStaze_stazaId,0)))</f>
        <v/>
      </c>
      <c r="S38" s="53" t="str">
        <f>IF(BW38="","",INDEX(natjecanjeStaze_stazaId,MATCH(O38,natjecanjeStaze_kategorija,0)))</f>
        <v/>
      </c>
      <c r="T38" s="47" t="s">
        <v>0</v>
      </c>
      <c r="U38" s="259" t="str">
        <f>IF(O38="","",INDEX(kategorija_oznaka,MATCH(Q38,kategorija_id,0)))</f>
        <v/>
      </c>
      <c r="V38" s="260" t="str">
        <f t="shared" si="28"/>
        <v/>
      </c>
      <c r="W38" s="47" t="s">
        <v>0</v>
      </c>
      <c r="X38" s="52" t="str">
        <f t="shared" si="29"/>
        <v/>
      </c>
      <c r="Y38" s="73" t="str">
        <f t="shared" si="30"/>
        <v/>
      </c>
      <c r="Z38" s="31" t="str">
        <f t="shared" si="31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32"/>
        <v/>
      </c>
      <c r="AF38" s="47" t="s">
        <v>0</v>
      </c>
      <c r="AG38" s="151" t="str">
        <f t="shared" si="33"/>
        <v/>
      </c>
      <c r="AH38" s="47" t="s">
        <v>0</v>
      </c>
      <c r="AI38" s="52" t="str">
        <f t="shared" si="34"/>
        <v/>
      </c>
      <c r="AJ38" s="31" t="str">
        <f t="shared" si="35"/>
        <v/>
      </c>
      <c r="AK38" s="73" t="str">
        <f t="shared" si="36"/>
        <v/>
      </c>
      <c r="AL38" s="73" t="str">
        <f t="shared" si="37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IFERROR(""&amp;INDEX(registarNatjecatelji,DL38,4),"")</f>
        <v/>
      </c>
      <c r="AO38" s="73" t="str">
        <f t="shared" si="38"/>
        <v/>
      </c>
      <c r="AP38" s="66" t="str">
        <f t="shared" si="39"/>
        <v/>
      </c>
      <c r="AQ38" s="47" t="s">
        <v>0</v>
      </c>
      <c r="AR38" s="52" t="str">
        <f>IF(V38&lt;&gt;"NEMA","",IF(IFERROR(MATCH(U38,U$10:U37,0),0)&lt;&gt;0,"",U38))</f>
        <v/>
      </c>
      <c r="AS38" s="73" t="str">
        <f>IF(AR38="","",IFERROR(INDEX(klubAlias_id,MATCH(AR38,klubAlias_alias,0)),"NEMA"))</f>
        <v/>
      </c>
      <c r="AT38" s="31" t="str">
        <f>IF(OR(AS38="",AS38&lt;&gt;"NEMA"),"",MAX(AT$10:AT37)+1)</f>
        <v/>
      </c>
      <c r="AU38" s="66" t="str">
        <f>IF(OR(AS38="",AS38&lt;&gt;"NEMA"),"",INDEX(klub_id,MATCH(AR38,klub_naziv,0)))</f>
        <v/>
      </c>
      <c r="AV38" s="47" t="s">
        <v>0</v>
      </c>
      <c r="AW38" s="19" t="str">
        <f t="shared" si="40"/>
        <v/>
      </c>
      <c r="AX38" s="47" t="s">
        <v>0</v>
      </c>
      <c r="AY38" s="82" t="str">
        <f>IF(AK38&lt;&gt;"NEMA","",IF(IFERROR(MATCH(AJ38,AJ$10:AJ37,0),0)&lt;&gt;0,"",AJ38))</f>
        <v/>
      </c>
      <c r="AZ38" s="47" t="s">
        <v>0</v>
      </c>
      <c r="BA38" s="130"/>
      <c r="BB38" s="47" t="s">
        <v>0</v>
      </c>
      <c r="BC38" s="58" t="str">
        <f t="shared" si="41"/>
        <v/>
      </c>
      <c r="BD38" s="31" t="str">
        <f t="shared" si="42"/>
        <v/>
      </c>
      <c r="BE38" s="31" t="str">
        <f>IF(BD38="","",MAX(BE$10:BE37)+1)</f>
        <v/>
      </c>
      <c r="BF38" s="31" t="str">
        <f t="shared" si="43"/>
        <v/>
      </c>
      <c r="BG38" s="31" t="str">
        <f t="shared" si="44"/>
        <v/>
      </c>
      <c r="BH38" s="31" t="str">
        <f>IF(BA38="","",MAX(BH$10:BH37)+1)</f>
        <v/>
      </c>
      <c r="BI38" s="31" t="str">
        <f t="shared" si="45"/>
        <v/>
      </c>
      <c r="BJ38" s="66" t="str">
        <f t="shared" si="46"/>
        <v/>
      </c>
      <c r="BK38" s="47" t="s">
        <v>0</v>
      </c>
      <c r="BL38" s="19" t="str">
        <f t="shared" si="47"/>
        <v/>
      </c>
      <c r="BM38" s="47" t="s">
        <v>0</v>
      </c>
      <c r="BN38" s="151" t="str">
        <f>IF(AP38="","",IF(BA38="",IF(IFERROR(MATCH(AP38,natjecanje_noviKluboviAliasi,0),0)&gt;0,INDEX(natjecanje_kluboviAliasi,MATCH(AP38,natjecanje_noviKluboviAliasi,0)),AP38),BA38))</f>
        <v/>
      </c>
      <c r="BO38" s="47" t="s">
        <v>0</v>
      </c>
      <c r="BP38" s="58" t="str">
        <f t="shared" si="48"/>
        <v/>
      </c>
      <c r="BQ38" s="73" t="str">
        <f t="shared" si="49"/>
        <v/>
      </c>
      <c r="BR38" s="267" t="str">
        <f t="shared" si="50"/>
        <v/>
      </c>
      <c r="BS38" s="268" t="str">
        <f t="shared" si="51"/>
        <v/>
      </c>
      <c r="BT38" s="191" t="str">
        <f t="shared" si="52"/>
        <v/>
      </c>
      <c r="BU38" s="47" t="s">
        <v>0</v>
      </c>
      <c r="BV38" s="52" t="str">
        <f t="shared" si="53"/>
        <v/>
      </c>
      <c r="BW38" s="31" t="str">
        <f t="shared" si="54"/>
        <v/>
      </c>
      <c r="BX38" s="73" t="str">
        <f>IF(BW38="","",IFERROR(INDEX(imePrezime_id,MATCH(BV38&amp;" – "&amp;BW38,imePrezime_imePrezime,0)),"NEMA"))</f>
        <v/>
      </c>
      <c r="BY38" s="73" t="str">
        <f>IF(BX38&lt;&gt;"NEMA","",IFERROR(INDEX(imePrezimeAlias_imePrezimeId,MATCH(BV38&amp;" "&amp;BW38,imePrezimeAlias_alias,0)),"NEMA"))</f>
        <v/>
      </c>
      <c r="BZ38" s="31" t="str">
        <f>IF(BW38="","",IF(OR(BY38="",BY38="NEMA"),BV38,INDEX(imePrezime_ime,MATCH(BY38,imePrezime_id,0))))</f>
        <v/>
      </c>
      <c r="CA38" s="66" t="str">
        <f>IF(BW38="","",IF(OR(BY38="",BY38="NEMA"),BW38,INDEX(imePrezime_prezime,MATCH(BY38,imePrezime_id,0))))</f>
        <v/>
      </c>
      <c r="CB38" s="47" t="s">
        <v>0</v>
      </c>
      <c r="CC38" s="82" t="str">
        <f t="shared" si="55"/>
        <v/>
      </c>
      <c r="CD38" s="47" t="s">
        <v>0</v>
      </c>
      <c r="CE38" s="19" t="str">
        <f t="shared" si="56"/>
        <v/>
      </c>
      <c r="CF38" s="47" t="s">
        <v>0</v>
      </c>
      <c r="CG38" s="130"/>
      <c r="CH38" s="47" t="s">
        <v>0</v>
      </c>
      <c r="CI38" s="52" t="str">
        <f t="shared" si="57"/>
        <v/>
      </c>
      <c r="CJ38" s="73" t="str">
        <f>IF(CG38="","",MAX(CJ$10:CJ37)+1)</f>
        <v/>
      </c>
      <c r="CK38" s="53" t="str">
        <f t="shared" si="58"/>
        <v/>
      </c>
      <c r="CL38" s="47" t="s">
        <v>0</v>
      </c>
      <c r="CM38" s="19" t="str">
        <f t="shared" si="59"/>
        <v/>
      </c>
      <c r="CN38" s="47" t="s">
        <v>0</v>
      </c>
      <c r="CO38" s="108"/>
      <c r="CP38" s="110"/>
      <c r="CQ38" s="47"/>
      <c r="CR38" s="58" t="str">
        <f>IF(AND(BX38="NEMA",BY38="NEMA",OR(CG38="",CK38="NEMA")),MAX(CR$10:CR37)+1,"")</f>
        <v/>
      </c>
      <c r="CS38" s="53" t="str">
        <f t="shared" si="60"/>
        <v/>
      </c>
      <c r="CT38" t="s">
        <v>0</v>
      </c>
      <c r="CU38" s="133" t="str">
        <f>IF(O38="","",LEFT(INDEX(kategorija_oznaka,MATCH(Q38,kategorija_id,0)),1))</f>
        <v/>
      </c>
      <c r="CV38" t="s">
        <v>0</v>
      </c>
      <c r="CW38" s="52" t="str">
        <f>IF(CR38="","",IF(M38&lt;&gt;"CRO","","INSERT INTO osoba (id,reg_broj,oib,spol_id,dat_rodjenja) VALUES ("&amp;CR38&amp;",(SELECT max(os.reg_broj)+1 FROM osoba AS os),Null,'"&amp;CU38&amp;"',Null); INSERT INTO osoba_log (id,reg_broj,oib,spol_id,dat_rodjenja,dnevnik_id) SELECT id,reg_broj,oib,spol_id,dat_rodjenja,"&amp;dnevnik_id&amp;" FROM osoba WHERE id = "&amp;CR38&amp;";"))</f>
        <v/>
      </c>
      <c r="CX38" s="66" t="str">
        <f t="shared" si="61"/>
        <v/>
      </c>
      <c r="CY38" t="s">
        <v>0</v>
      </c>
      <c r="CZ38" s="19" t="str">
        <f t="shared" si="62"/>
        <v/>
      </c>
      <c r="DA38" s="47" t="s">
        <v>0</v>
      </c>
      <c r="DB38" s="52" t="str">
        <f t="shared" si="63"/>
        <v/>
      </c>
      <c r="DC38" s="66" t="str">
        <f t="shared" si="64"/>
        <v/>
      </c>
      <c r="DD38" s="47" t="s">
        <v>0</v>
      </c>
      <c r="DE38" s="52" t="str">
        <f t="shared" si="65"/>
        <v/>
      </c>
      <c r="DF38" s="53" t="str">
        <f>IF(DE38="","",IFERROR(MATCH(DE38,registar,0),"NEMA"))</f>
        <v/>
      </c>
      <c r="DG38" s="47" t="s">
        <v>0</v>
      </c>
      <c r="DH38" s="52" t="str">
        <f t="shared" si="66"/>
        <v/>
      </c>
      <c r="DI38" s="53" t="str">
        <f>IF(DH38="","",IFERROR(MATCH(DH38,imePrezime_imePrezimeKlub,0),"NEMA"))</f>
        <v/>
      </c>
      <c r="DJ38" s="47" t="s">
        <v>0</v>
      </c>
      <c r="DK38" s="52" t="str">
        <f t="shared" si="67"/>
        <v/>
      </c>
      <c r="DL38" s="53" t="str">
        <f>IF(DK38="","",IFERROR(MATCH(DK38,imePrezime_imePrezime,0),"NEMA"))</f>
        <v/>
      </c>
      <c r="DM38" s="47" t="s">
        <v>0</v>
      </c>
      <c r="DN38" s="58" t="str">
        <f t="shared" si="68"/>
        <v/>
      </c>
      <c r="DO38" s="53" t="str" cm="1">
        <f t="array" ref="DO38">IF(DN38&lt;&gt;"",INDEX(imePrezime_id,DN38,0),IF(CR38&lt;&gt;"",CR38,""))</f>
        <v/>
      </c>
      <c r="DP38" s="47" t="s">
        <v>0</v>
      </c>
      <c r="DQ38" s="58" t="str">
        <f t="shared" si="69"/>
        <v/>
      </c>
      <c r="DR38" s="73" t="str">
        <f>IF(BW38="","",IF(AJ38="",IF(IFERROR(INDEX(imePrezime_klub,MATCH(DO38,imePrezime_id,0)),"NEMA")="","klu",""),IF(OR(AND(AK38&lt;&gt;"",AK38&lt;&gt;"NEMA"),BI38&lt;&gt;""),"klu(ali)",IF(AND(AN38&lt;&gt;"",AN38&lt;&gt;AM38),"(raz-klu)","klu"))))</f>
        <v/>
      </c>
      <c r="DS38" s="73" t="str">
        <f t="shared" si="70"/>
        <v/>
      </c>
      <c r="DT38" s="73" t="str">
        <f t="shared" si="71"/>
        <v/>
      </c>
      <c r="DU38" s="66" t="str">
        <f t="shared" si="72"/>
        <v/>
      </c>
      <c r="DV38" s="47" t="s">
        <v>0</v>
      </c>
      <c r="DW38" s="58" t="str">
        <f>IF(BW38="","",MAX(DW$10:DW37)+1)</f>
        <v/>
      </c>
      <c r="DX38" s="73" t="str">
        <f t="shared" si="73"/>
        <v/>
      </c>
      <c r="DY38" s="73" t="str">
        <f t="shared" si="74"/>
        <v/>
      </c>
      <c r="DZ38" s="73" t="str">
        <f t="shared" si="75"/>
        <v/>
      </c>
      <c r="EA38" s="73" t="str">
        <f t="shared" si="76"/>
        <v/>
      </c>
      <c r="EB38" s="73" t="str">
        <f t="shared" si="77"/>
        <v/>
      </c>
      <c r="EC38" s="73" t="str">
        <f t="shared" si="78"/>
        <v/>
      </c>
      <c r="ED38" s="73" t="str">
        <f t="shared" si="79"/>
        <v/>
      </c>
      <c r="EE38" s="73" t="str">
        <f t="shared" si="80"/>
        <v/>
      </c>
      <c r="EF38" s="73" t="str">
        <f t="shared" si="81"/>
        <v/>
      </c>
      <c r="EG38" s="53" t="str">
        <f>IF(INDEX(natjecanjeKategorije_katAliasId,MATCH(Q38,natjecanjeKategorije_katRegId,0))="","",INDEX(natjecanjeKategorije_katAliasId,MATCH(Q38,natjecanjeKategorije_katRegId,0)))</f>
        <v/>
      </c>
      <c r="EH38" s="47" t="s">
        <v>0</v>
      </c>
      <c r="EI38" s="19" t="str">
        <f t="shared" si="82"/>
        <v/>
      </c>
      <c r="EJ38" s="47" t="s">
        <v>0</v>
      </c>
      <c r="EK38" s="19" t="str">
        <f t="shared" si="83"/>
        <v/>
      </c>
      <c r="EL38" s="47" t="s">
        <v>0</v>
      </c>
      <c r="EM38" s="208" t="str">
        <f t="shared" si="84"/>
        <v/>
      </c>
      <c r="EN38" s="47" t="s">
        <v>0</v>
      </c>
    </row>
    <row r="39" spans="1:144" x14ac:dyDescent="0.25">
      <c r="A39" t="s">
        <v>0</v>
      </c>
      <c r="B39" s="52" t="str">
        <f>IF(csv!F31="","",csv!T31)</f>
        <v/>
      </c>
      <c r="C39" s="31" t="s">
        <v>0</v>
      </c>
      <c r="D39" s="31" t="str">
        <f>IF(csv!F31="","",csv!F31)</f>
        <v/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/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26"/>
        <v/>
      </c>
      <c r="P39" s="73" t="str">
        <f>IF(O39="","",IF(COUNTIF(O$10:O38,O39)=0,P38+1,P38))</f>
        <v/>
      </c>
      <c r="Q39" s="88" t="str">
        <f t="shared" si="27"/>
        <v/>
      </c>
      <c r="R39" s="89" t="str" cm="1">
        <f t="array" ref="R39">IF(S39="","",INDEX(natjecanjeStaze_naziv,MATCH(S39,natjecanjeStaze_stazaId,0)))</f>
        <v/>
      </c>
      <c r="S39" s="53" t="str">
        <f>IF(BW39="","",INDEX(natjecanjeStaze_stazaId,MATCH(O39,natjecanjeStaze_kategorija,0)))</f>
        <v/>
      </c>
      <c r="T39" s="47" t="s">
        <v>0</v>
      </c>
      <c r="U39" s="259" t="str">
        <f>IF(O39="","",INDEX(kategorija_oznaka,MATCH(Q39,kategorija_id,0)))</f>
        <v/>
      </c>
      <c r="V39" s="260" t="str">
        <f t="shared" si="28"/>
        <v/>
      </c>
      <c r="W39" s="47" t="s">
        <v>0</v>
      </c>
      <c r="X39" s="52" t="str">
        <f t="shared" si="29"/>
        <v/>
      </c>
      <c r="Y39" s="73" t="str">
        <f t="shared" si="30"/>
        <v/>
      </c>
      <c r="Z39" s="31" t="str">
        <f t="shared" si="31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32"/>
        <v/>
      </c>
      <c r="AF39" s="47" t="s">
        <v>0</v>
      </c>
      <c r="AG39" s="151" t="str">
        <f t="shared" si="33"/>
        <v/>
      </c>
      <c r="AH39" s="47" t="s">
        <v>0</v>
      </c>
      <c r="AI39" s="52" t="str">
        <f t="shared" si="34"/>
        <v/>
      </c>
      <c r="AJ39" s="31" t="str">
        <f t="shared" si="35"/>
        <v/>
      </c>
      <c r="AK39" s="73" t="str">
        <f t="shared" si="36"/>
        <v/>
      </c>
      <c r="AL39" s="73" t="str">
        <f t="shared" si="37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IFERROR(""&amp;INDEX(registarNatjecatelji,DL39,4),"")</f>
        <v/>
      </c>
      <c r="AO39" s="73" t="str">
        <f t="shared" si="38"/>
        <v/>
      </c>
      <c r="AP39" s="66" t="str">
        <f t="shared" si="39"/>
        <v/>
      </c>
      <c r="AQ39" s="47" t="s">
        <v>0</v>
      </c>
      <c r="AR39" s="52" t="str">
        <f>IF(V39&lt;&gt;"NEMA","",IF(IFERROR(MATCH(U39,U$10:U38,0),0)&lt;&gt;0,"",U39))</f>
        <v/>
      </c>
      <c r="AS39" s="73" t="str">
        <f>IF(AR39="","",IFERROR(INDEX(klubAlias_id,MATCH(AR39,klubAlias_alias,0)),"NEMA"))</f>
        <v/>
      </c>
      <c r="AT39" s="31" t="str">
        <f>IF(OR(AS39="",AS39&lt;&gt;"NEMA"),"",MAX(AT$10:AT38)+1)</f>
        <v/>
      </c>
      <c r="AU39" s="66" t="str">
        <f>IF(OR(AS39="",AS39&lt;&gt;"NEMA"),"",INDEX(klub_id,MATCH(AR39,klub_naziv,0)))</f>
        <v/>
      </c>
      <c r="AV39" s="47" t="s">
        <v>0</v>
      </c>
      <c r="AW39" s="19" t="str">
        <f t="shared" si="40"/>
        <v/>
      </c>
      <c r="AX39" s="47" t="s">
        <v>0</v>
      </c>
      <c r="AY39" s="82" t="str">
        <f>IF(AK39&lt;&gt;"NEMA","",IF(IFERROR(MATCH(AJ39,AJ$10:AJ38,0),0)&lt;&gt;0,"",AJ39))</f>
        <v/>
      </c>
      <c r="AZ39" s="47" t="s">
        <v>0</v>
      </c>
      <c r="BA39" s="130"/>
      <c r="BB39" s="47" t="s">
        <v>0</v>
      </c>
      <c r="BC39" s="58" t="str">
        <f t="shared" si="41"/>
        <v/>
      </c>
      <c r="BD39" s="31" t="str">
        <f t="shared" si="42"/>
        <v/>
      </c>
      <c r="BE39" s="31" t="str">
        <f>IF(BD39="","",MAX(BE$10:BE38)+1)</f>
        <v/>
      </c>
      <c r="BF39" s="31" t="str">
        <f t="shared" si="43"/>
        <v/>
      </c>
      <c r="BG39" s="31" t="str">
        <f t="shared" si="44"/>
        <v/>
      </c>
      <c r="BH39" s="31" t="str">
        <f>IF(BA39="","",MAX(BH$10:BH38)+1)</f>
        <v/>
      </c>
      <c r="BI39" s="31" t="str">
        <f t="shared" si="45"/>
        <v/>
      </c>
      <c r="BJ39" s="66" t="str">
        <f t="shared" si="46"/>
        <v/>
      </c>
      <c r="BK39" s="47" t="s">
        <v>0</v>
      </c>
      <c r="BL39" s="19" t="str">
        <f t="shared" si="47"/>
        <v/>
      </c>
      <c r="BM39" s="47" t="s">
        <v>0</v>
      </c>
      <c r="BN39" s="151" t="str">
        <f>IF(AP39="","",IF(BA39="",IF(IFERROR(MATCH(AP39,natjecanje_noviKluboviAliasi,0),0)&gt;0,INDEX(natjecanje_kluboviAliasi,MATCH(AP39,natjecanje_noviKluboviAliasi,0)),AP39),BA39))</f>
        <v/>
      </c>
      <c r="BO39" s="47" t="s">
        <v>0</v>
      </c>
      <c r="BP39" s="58" t="str">
        <f t="shared" si="48"/>
        <v/>
      </c>
      <c r="BQ39" s="73" t="str">
        <f t="shared" si="49"/>
        <v/>
      </c>
      <c r="BR39" s="267" t="str">
        <f t="shared" si="50"/>
        <v/>
      </c>
      <c r="BS39" s="268" t="str">
        <f t="shared" si="51"/>
        <v/>
      </c>
      <c r="BT39" s="191" t="str">
        <f t="shared" si="52"/>
        <v/>
      </c>
      <c r="BU39" s="47" t="s">
        <v>0</v>
      </c>
      <c r="BV39" s="52" t="str">
        <f t="shared" si="53"/>
        <v/>
      </c>
      <c r="BW39" s="31" t="str">
        <f t="shared" si="54"/>
        <v/>
      </c>
      <c r="BX39" s="73" t="str">
        <f>IF(BW39="","",IFERROR(INDEX(imePrezime_id,MATCH(BV39&amp;" – "&amp;BW39,imePrezime_imePrezime,0)),"NEMA"))</f>
        <v/>
      </c>
      <c r="BY39" s="73" t="str">
        <f>IF(BX39&lt;&gt;"NEMA","",IFERROR(INDEX(imePrezimeAlias_imePrezimeId,MATCH(BV39&amp;" "&amp;BW39,imePrezimeAlias_alias,0)),"NEMA"))</f>
        <v/>
      </c>
      <c r="BZ39" s="31" t="str">
        <f>IF(BW39="","",IF(OR(BY39="",BY39="NEMA"),BV39,INDEX(imePrezime_ime,MATCH(BY39,imePrezime_id,0))))</f>
        <v/>
      </c>
      <c r="CA39" s="66" t="str">
        <f>IF(BW39="","",IF(OR(BY39="",BY39="NEMA"),BW39,INDEX(imePrezime_prezime,MATCH(BY39,imePrezime_id,0))))</f>
        <v/>
      </c>
      <c r="CB39" s="47" t="s">
        <v>0</v>
      </c>
      <c r="CC39" s="82" t="str">
        <f t="shared" si="55"/>
        <v/>
      </c>
      <c r="CD39" s="47" t="s">
        <v>0</v>
      </c>
      <c r="CE39" s="19" t="str">
        <f t="shared" si="56"/>
        <v/>
      </c>
      <c r="CF39" s="47" t="s">
        <v>0</v>
      </c>
      <c r="CG39" s="130"/>
      <c r="CH39" s="47" t="s">
        <v>0</v>
      </c>
      <c r="CI39" s="52" t="str">
        <f t="shared" si="57"/>
        <v/>
      </c>
      <c r="CJ39" s="73" t="str">
        <f>IF(CG39="","",MAX(CJ$10:CJ38)+1)</f>
        <v/>
      </c>
      <c r="CK39" s="53" t="str">
        <f t="shared" si="58"/>
        <v/>
      </c>
      <c r="CL39" s="47" t="s">
        <v>0</v>
      </c>
      <c r="CM39" s="19" t="str">
        <f t="shared" si="59"/>
        <v/>
      </c>
      <c r="CN39" s="47" t="s">
        <v>0</v>
      </c>
      <c r="CO39" s="108"/>
      <c r="CP39" s="110"/>
      <c r="CQ39" s="47"/>
      <c r="CR39" s="58" t="str">
        <f>IF(AND(BX39="NEMA",BY39="NEMA",OR(CG39="",CK39="NEMA")),MAX(CR$10:CR38)+1,"")</f>
        <v/>
      </c>
      <c r="CS39" s="53" t="str">
        <f t="shared" si="60"/>
        <v/>
      </c>
      <c r="CT39" t="s">
        <v>0</v>
      </c>
      <c r="CU39" s="133" t="str">
        <f>IF(O39="","",LEFT(INDEX(kategorija_oznaka,MATCH(Q39,kategorija_id,0)),1))</f>
        <v/>
      </c>
      <c r="CV39" t="s">
        <v>0</v>
      </c>
      <c r="CW39" s="52" t="str">
        <f>IF(CR39="","",IF(M39&lt;&gt;"CRO","","INSERT INTO osoba (id,reg_broj,oib,spol_id,dat_rodjenja) VALUES ("&amp;CR39&amp;",(SELECT max(os.reg_broj)+1 FROM osoba AS os),Null,'"&amp;CU39&amp;"',Null); INSERT INTO osoba_log (id,reg_broj,oib,spol_id,dat_rodjenja,dnevnik_id) SELECT id,reg_broj,oib,spol_id,dat_rodjenja,"&amp;dnevnik_id&amp;" FROM osoba WHERE id = "&amp;CR39&amp;";"))</f>
        <v/>
      </c>
      <c r="CX39" s="66" t="str">
        <f t="shared" si="61"/>
        <v/>
      </c>
      <c r="CY39" t="s">
        <v>0</v>
      </c>
      <c r="CZ39" s="19" t="str">
        <f t="shared" si="62"/>
        <v/>
      </c>
      <c r="DA39" s="47" t="s">
        <v>0</v>
      </c>
      <c r="DB39" s="52" t="str">
        <f t="shared" si="63"/>
        <v/>
      </c>
      <c r="DC39" s="66" t="str">
        <f t="shared" si="64"/>
        <v/>
      </c>
      <c r="DD39" s="47" t="s">
        <v>0</v>
      </c>
      <c r="DE39" s="52" t="str">
        <f t="shared" si="65"/>
        <v/>
      </c>
      <c r="DF39" s="53" t="str">
        <f>IF(DE39="","",IFERROR(MATCH(DE39,registar,0),"NEMA"))</f>
        <v/>
      </c>
      <c r="DG39" s="47" t="s">
        <v>0</v>
      </c>
      <c r="DH39" s="52" t="str">
        <f t="shared" si="66"/>
        <v/>
      </c>
      <c r="DI39" s="53" t="str">
        <f>IF(DH39="","",IFERROR(MATCH(DH39,imePrezime_imePrezimeKlub,0),"NEMA"))</f>
        <v/>
      </c>
      <c r="DJ39" s="47" t="s">
        <v>0</v>
      </c>
      <c r="DK39" s="52" t="str">
        <f t="shared" si="67"/>
        <v/>
      </c>
      <c r="DL39" s="53" t="str">
        <f>IF(DK39="","",IFERROR(MATCH(DK39,imePrezime_imePrezime,0),"NEMA"))</f>
        <v/>
      </c>
      <c r="DM39" s="47" t="s">
        <v>0</v>
      </c>
      <c r="DN39" s="58" t="str">
        <f t="shared" si="68"/>
        <v/>
      </c>
      <c r="DO39" s="53" t="str" cm="1">
        <f t="array" ref="DO39">IF(DN39&lt;&gt;"",INDEX(imePrezime_id,DN39,0),IF(CR39&lt;&gt;"",CR39,""))</f>
        <v/>
      </c>
      <c r="DP39" s="47" t="s">
        <v>0</v>
      </c>
      <c r="DQ39" s="58" t="str">
        <f t="shared" si="69"/>
        <v/>
      </c>
      <c r="DR39" s="73" t="str">
        <f>IF(BW39="","",IF(AJ39="",IF(IFERROR(INDEX(imePrezime_klub,MATCH(DO39,imePrezime_id,0)),"NEMA")="","klu",""),IF(OR(AND(AK39&lt;&gt;"",AK39&lt;&gt;"NEMA"),BI39&lt;&gt;""),"klu(ali)",IF(AND(AN39&lt;&gt;"",AN39&lt;&gt;AM39),"(raz-klu)","klu"))))</f>
        <v/>
      </c>
      <c r="DS39" s="73" t="str">
        <f t="shared" si="70"/>
        <v/>
      </c>
      <c r="DT39" s="73" t="str">
        <f t="shared" si="71"/>
        <v/>
      </c>
      <c r="DU39" s="66" t="str">
        <f t="shared" si="72"/>
        <v/>
      </c>
      <c r="DV39" s="47" t="s">
        <v>0</v>
      </c>
      <c r="DW39" s="58" t="str">
        <f>IF(BW39="","",MAX(DW$10:DW38)+1)</f>
        <v/>
      </c>
      <c r="DX39" s="73" t="str">
        <f t="shared" si="73"/>
        <v/>
      </c>
      <c r="DY39" s="73" t="str">
        <f t="shared" si="74"/>
        <v/>
      </c>
      <c r="DZ39" s="73" t="str">
        <f t="shared" si="75"/>
        <v/>
      </c>
      <c r="EA39" s="73" t="str">
        <f t="shared" si="76"/>
        <v/>
      </c>
      <c r="EB39" s="73" t="str">
        <f t="shared" si="77"/>
        <v/>
      </c>
      <c r="EC39" s="73" t="str">
        <f t="shared" si="78"/>
        <v/>
      </c>
      <c r="ED39" s="73" t="str">
        <f t="shared" si="79"/>
        <v/>
      </c>
      <c r="EE39" s="73" t="str">
        <f t="shared" si="80"/>
        <v/>
      </c>
      <c r="EF39" s="73" t="str">
        <f t="shared" si="81"/>
        <v/>
      </c>
      <c r="EG39" s="53" t="str">
        <f>IF(INDEX(natjecanjeKategorije_katAliasId,MATCH(Q39,natjecanjeKategorije_katRegId,0))="","",INDEX(natjecanjeKategorije_katAliasId,MATCH(Q39,natjecanjeKategorije_katRegId,0)))</f>
        <v/>
      </c>
      <c r="EH39" s="47" t="s">
        <v>0</v>
      </c>
      <c r="EI39" s="19" t="str">
        <f t="shared" si="82"/>
        <v/>
      </c>
      <c r="EJ39" s="47" t="s">
        <v>0</v>
      </c>
      <c r="EK39" s="19" t="str">
        <f t="shared" si="83"/>
        <v/>
      </c>
      <c r="EL39" s="47" t="s">
        <v>0</v>
      </c>
      <c r="EM39" s="208" t="str">
        <f t="shared" si="84"/>
        <v/>
      </c>
      <c r="EN39" s="47" t="s">
        <v>0</v>
      </c>
    </row>
    <row r="40" spans="1:144" x14ac:dyDescent="0.25">
      <c r="A40" t="s">
        <v>0</v>
      </c>
      <c r="B40" s="52" t="str">
        <f>IF(csv!F32="","",csv!T32)</f>
        <v/>
      </c>
      <c r="C40" s="31" t="s">
        <v>0</v>
      </c>
      <c r="D40" s="31" t="str">
        <f>IF(csv!F32="","",csv!F32)</f>
        <v/>
      </c>
      <c r="E40" s="31" t="str">
        <f>IF(csv!E32="","",csv!E32)</f>
        <v/>
      </c>
      <c r="F40" s="31" t="s">
        <v>0</v>
      </c>
      <c r="G40" s="73" t="str">
        <f>IF(csv!M32="","",csv!M32)</f>
        <v/>
      </c>
      <c r="H40" s="73" t="str">
        <f>IF(csv!N32="","",csv!N32)</f>
        <v/>
      </c>
      <c r="I40" s="31" t="s">
        <v>0</v>
      </c>
      <c r="J40" s="31" t="str">
        <f>IF(csv!P32="","",csv!P32)</f>
        <v/>
      </c>
      <c r="K40" s="31" t="str">
        <f>IF(csv!Q32="","",csv!Q32)</f>
        <v/>
      </c>
      <c r="L40" s="31" t="s">
        <v>0</v>
      </c>
      <c r="M40" s="66" t="str">
        <f>IF(csv!R32="","",csv!R32)</f>
        <v/>
      </c>
      <c r="N40" s="47" t="s">
        <v>0</v>
      </c>
      <c r="O40" s="52" t="str">
        <f t="shared" si="26"/>
        <v/>
      </c>
      <c r="P40" s="73" t="str">
        <f>IF(O40="","",IF(COUNTIF(O$10:O39,O40)=0,P39+1,P39))</f>
        <v/>
      </c>
      <c r="Q40" s="88" t="str">
        <f t="shared" si="27"/>
        <v/>
      </c>
      <c r="R40" s="89" t="str" cm="1">
        <f t="array" ref="R40">IF(S40="","",INDEX(natjecanjeStaze_naziv,MATCH(S40,natjecanjeStaze_stazaId,0)))</f>
        <v/>
      </c>
      <c r="S40" s="53" t="str">
        <f>IF(BW40="","",INDEX(natjecanjeStaze_stazaId,MATCH(O40,natjecanjeStaze_kategorija,0)))</f>
        <v/>
      </c>
      <c r="T40" s="47" t="s">
        <v>0</v>
      </c>
      <c r="U40" s="259" t="str">
        <f>IF(O40="","",INDEX(kategorija_oznaka,MATCH(Q40,kategorija_id,0)))</f>
        <v/>
      </c>
      <c r="V40" s="260" t="str">
        <f t="shared" si="28"/>
        <v/>
      </c>
      <c r="W40" s="47" t="s">
        <v>0</v>
      </c>
      <c r="X40" s="52" t="str">
        <f t="shared" si="29"/>
        <v/>
      </c>
      <c r="Y40" s="73" t="str">
        <f t="shared" si="30"/>
        <v/>
      </c>
      <c r="Z40" s="31" t="str">
        <f t="shared" si="31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32"/>
        <v/>
      </c>
      <c r="AF40" s="47" t="s">
        <v>0</v>
      </c>
      <c r="AG40" s="151" t="str">
        <f t="shared" si="33"/>
        <v/>
      </c>
      <c r="AH40" s="47" t="s">
        <v>0</v>
      </c>
      <c r="AI40" s="52" t="str">
        <f t="shared" si="34"/>
        <v/>
      </c>
      <c r="AJ40" s="31" t="str">
        <f t="shared" si="35"/>
        <v/>
      </c>
      <c r="AK40" s="73" t="str">
        <f t="shared" si="36"/>
        <v/>
      </c>
      <c r="AL40" s="73" t="str">
        <f t="shared" si="37"/>
        <v/>
      </c>
      <c r="AM40" s="31" t="str" cm="1">
        <f t="array" ref="AM40">IF(AK40="",""&amp;AJ40,IF(AK40="NEMA",AJ40,INDEX(klub_naziv,MATCH(INDEX(klubAlias_klubId,AK40),klub_id,0))))</f>
        <v/>
      </c>
      <c r="AN40" s="31" t="str" cm="1">
        <f t="array" ref="AN40">IFERROR(""&amp;INDEX(registarNatjecatelji,DL40,4),"")</f>
        <v/>
      </c>
      <c r="AO40" s="73" t="str">
        <f t="shared" si="38"/>
        <v/>
      </c>
      <c r="AP40" s="66" t="str">
        <f t="shared" si="39"/>
        <v/>
      </c>
      <c r="AQ40" s="47" t="s">
        <v>0</v>
      </c>
      <c r="AR40" s="52" t="str">
        <f>IF(V40&lt;&gt;"NEMA","",IF(IFERROR(MATCH(U40,U$10:U39,0),0)&lt;&gt;0,"",U40))</f>
        <v/>
      </c>
      <c r="AS40" s="73" t="str">
        <f>IF(AR40="","",IFERROR(INDEX(klubAlias_id,MATCH(AR40,klubAlias_alias,0)),"NEMA"))</f>
        <v/>
      </c>
      <c r="AT40" s="31" t="str">
        <f>IF(OR(AS40="",AS40&lt;&gt;"NEMA"),"",MAX(AT$10:AT39)+1)</f>
        <v/>
      </c>
      <c r="AU40" s="66" t="str">
        <f>IF(OR(AS40="",AS40&lt;&gt;"NEMA"),"",INDEX(klub_id,MATCH(AR40,klub_naziv,0)))</f>
        <v/>
      </c>
      <c r="AV40" s="47" t="s">
        <v>0</v>
      </c>
      <c r="AW40" s="19" t="str">
        <f t="shared" si="40"/>
        <v/>
      </c>
      <c r="AX40" s="47" t="s">
        <v>0</v>
      </c>
      <c r="AY40" s="82" t="str">
        <f>IF(AK40&lt;&gt;"NEMA","",IF(IFERROR(MATCH(AJ40,AJ$10:AJ39,0),0)&lt;&gt;0,"",AJ40))</f>
        <v/>
      </c>
      <c r="AZ40" s="47" t="s">
        <v>0</v>
      </c>
      <c r="BA40" s="130"/>
      <c r="BB40" s="47" t="s">
        <v>0</v>
      </c>
      <c r="BC40" s="58" t="str">
        <f t="shared" si="41"/>
        <v/>
      </c>
      <c r="BD40" s="31" t="str">
        <f t="shared" si="42"/>
        <v/>
      </c>
      <c r="BE40" s="31" t="str">
        <f>IF(BD40="","",MAX(BE$10:BE39)+1)</f>
        <v/>
      </c>
      <c r="BF40" s="31" t="str">
        <f t="shared" si="43"/>
        <v/>
      </c>
      <c r="BG40" s="31" t="str">
        <f t="shared" si="44"/>
        <v/>
      </c>
      <c r="BH40" s="31" t="str">
        <f>IF(BA40="","",MAX(BH$10:BH39)+1)</f>
        <v/>
      </c>
      <c r="BI40" s="31" t="str">
        <f t="shared" si="45"/>
        <v/>
      </c>
      <c r="BJ40" s="66" t="str">
        <f t="shared" si="46"/>
        <v/>
      </c>
      <c r="BK40" s="47" t="s">
        <v>0</v>
      </c>
      <c r="BL40" s="19" t="str">
        <f t="shared" si="47"/>
        <v/>
      </c>
      <c r="BM40" s="47" t="s">
        <v>0</v>
      </c>
      <c r="BN40" s="151" t="str">
        <f>IF(AP40="","",IF(BA40="",IF(IFERROR(MATCH(AP40,natjecanje_noviKluboviAliasi,0),0)&gt;0,INDEX(natjecanje_kluboviAliasi,MATCH(AP40,natjecanje_noviKluboviAliasi,0)),AP40),BA40))</f>
        <v/>
      </c>
      <c r="BO40" s="47" t="s">
        <v>0</v>
      </c>
      <c r="BP40" s="58" t="str">
        <f t="shared" si="48"/>
        <v/>
      </c>
      <c r="BQ40" s="73" t="str">
        <f t="shared" si="49"/>
        <v/>
      </c>
      <c r="BR40" s="267" t="str">
        <f t="shared" si="50"/>
        <v/>
      </c>
      <c r="BS40" s="268" t="str">
        <f t="shared" si="51"/>
        <v/>
      </c>
      <c r="BT40" s="191" t="str">
        <f t="shared" si="52"/>
        <v/>
      </c>
      <c r="BU40" s="47" t="s">
        <v>0</v>
      </c>
      <c r="BV40" s="52" t="str">
        <f t="shared" si="53"/>
        <v/>
      </c>
      <c r="BW40" s="31" t="str">
        <f t="shared" si="54"/>
        <v/>
      </c>
      <c r="BX40" s="73" t="str">
        <f>IF(BW40="","",IFERROR(INDEX(imePrezime_id,MATCH(BV40&amp;" – "&amp;BW40,imePrezime_imePrezime,0)),"NEMA"))</f>
        <v/>
      </c>
      <c r="BY40" s="73" t="str">
        <f>IF(BX40&lt;&gt;"NEMA","",IFERROR(INDEX(imePrezimeAlias_imePrezimeId,MATCH(BV40&amp;" "&amp;BW40,imePrezimeAlias_alias,0)),"NEMA"))</f>
        <v/>
      </c>
      <c r="BZ40" s="31" t="str">
        <f>IF(BW40="","",IF(OR(BY40="",BY40="NEMA"),BV40,INDEX(imePrezime_ime,MATCH(BY40,imePrezime_id,0))))</f>
        <v/>
      </c>
      <c r="CA40" s="66" t="str">
        <f>IF(BW40="","",IF(OR(BY40="",BY40="NEMA"),BW40,INDEX(imePrezime_prezime,MATCH(BY40,imePrezime_id,0))))</f>
        <v/>
      </c>
      <c r="CB40" s="47" t="s">
        <v>0</v>
      </c>
      <c r="CC40" s="82" t="str">
        <f t="shared" si="55"/>
        <v/>
      </c>
      <c r="CD40" s="47" t="s">
        <v>0</v>
      </c>
      <c r="CE40" s="19" t="str">
        <f t="shared" si="56"/>
        <v/>
      </c>
      <c r="CF40" s="47" t="s">
        <v>0</v>
      </c>
      <c r="CG40" s="130"/>
      <c r="CH40" s="47" t="s">
        <v>0</v>
      </c>
      <c r="CI40" s="52" t="str">
        <f t="shared" si="57"/>
        <v/>
      </c>
      <c r="CJ40" s="73" t="str">
        <f>IF(CG40="","",MAX(CJ$10:CJ39)+1)</f>
        <v/>
      </c>
      <c r="CK40" s="53" t="str">
        <f t="shared" si="58"/>
        <v/>
      </c>
      <c r="CL40" s="47" t="s">
        <v>0</v>
      </c>
      <c r="CM40" s="19" t="str">
        <f t="shared" si="59"/>
        <v/>
      </c>
      <c r="CN40" s="47" t="s">
        <v>0</v>
      </c>
      <c r="CO40" s="108"/>
      <c r="CP40" s="110"/>
      <c r="CQ40" s="47"/>
      <c r="CR40" s="58" t="str">
        <f>IF(AND(BX40="NEMA",BY40="NEMA",OR(CG40="",CK40="NEMA")),MAX(CR$10:CR39)+1,"")</f>
        <v/>
      </c>
      <c r="CS40" s="53" t="str">
        <f t="shared" si="60"/>
        <v/>
      </c>
      <c r="CT40" t="s">
        <v>0</v>
      </c>
      <c r="CU40" s="133" t="str">
        <f>IF(O40="","",LEFT(INDEX(kategorija_oznaka,MATCH(Q40,kategorija_id,0)),1))</f>
        <v/>
      </c>
      <c r="CV40" t="s">
        <v>0</v>
      </c>
      <c r="CW40" s="52" t="str">
        <f>IF(CR40="","",IF(M40&lt;&gt;"CRO","","INSERT INTO osoba (id,reg_broj,oib,spol_id,dat_rodjenja) VALUES ("&amp;CR40&amp;",(SELECT max(os.reg_broj)+1 FROM osoba AS os),Null,'"&amp;CU40&amp;"',Null); INSERT INTO osoba_log (id,reg_broj,oib,spol_id,dat_rodjenja,dnevnik_id) SELECT id,reg_broj,oib,spol_id,dat_rodjenja,"&amp;dnevnik_id&amp;" FROM osoba WHERE id = "&amp;CR40&amp;";"))</f>
        <v/>
      </c>
      <c r="CX40" s="66" t="str">
        <f t="shared" si="61"/>
        <v/>
      </c>
      <c r="CY40" t="s">
        <v>0</v>
      </c>
      <c r="CZ40" s="19" t="str">
        <f t="shared" si="62"/>
        <v/>
      </c>
      <c r="DA40" s="47" t="s">
        <v>0</v>
      </c>
      <c r="DB40" s="52" t="str">
        <f t="shared" si="63"/>
        <v/>
      </c>
      <c r="DC40" s="66" t="str">
        <f t="shared" si="64"/>
        <v/>
      </c>
      <c r="DD40" s="47" t="s">
        <v>0</v>
      </c>
      <c r="DE40" s="52" t="str">
        <f t="shared" si="65"/>
        <v/>
      </c>
      <c r="DF40" s="53" t="str">
        <f>IF(DE40="","",IFERROR(MATCH(DE40,registar,0),"NEMA"))</f>
        <v/>
      </c>
      <c r="DG40" s="47" t="s">
        <v>0</v>
      </c>
      <c r="DH40" s="52" t="str">
        <f t="shared" si="66"/>
        <v/>
      </c>
      <c r="DI40" s="53" t="str">
        <f>IF(DH40="","",IFERROR(MATCH(DH40,imePrezime_imePrezimeKlub,0),"NEMA"))</f>
        <v/>
      </c>
      <c r="DJ40" s="47" t="s">
        <v>0</v>
      </c>
      <c r="DK40" s="52" t="str">
        <f t="shared" si="67"/>
        <v/>
      </c>
      <c r="DL40" s="53" t="str">
        <f>IF(DK40="","",IFERROR(MATCH(DK40,imePrezime_imePrezime,0),"NEMA"))</f>
        <v/>
      </c>
      <c r="DM40" s="47" t="s">
        <v>0</v>
      </c>
      <c r="DN40" s="58" t="str">
        <f t="shared" si="68"/>
        <v/>
      </c>
      <c r="DO40" s="53" t="str" cm="1">
        <f t="array" ref="DO40">IF(DN40&lt;&gt;"",INDEX(imePrezime_id,DN40,0),IF(CR40&lt;&gt;"",CR40,""))</f>
        <v/>
      </c>
      <c r="DP40" s="47" t="s">
        <v>0</v>
      </c>
      <c r="DQ40" s="58" t="str">
        <f t="shared" si="69"/>
        <v/>
      </c>
      <c r="DR40" s="73" t="str">
        <f>IF(BW40="","",IF(AJ40="",IF(IFERROR(INDEX(imePrezime_klub,MATCH(DO40,imePrezime_id,0)),"NEMA")="","klu",""),IF(OR(AND(AK40&lt;&gt;"",AK40&lt;&gt;"NEMA"),BI40&lt;&gt;""),"klu(ali)",IF(AND(AN40&lt;&gt;"",AN40&lt;&gt;AM40),"(raz-klu)","klu"))))</f>
        <v/>
      </c>
      <c r="DS40" s="73" t="str">
        <f t="shared" si="70"/>
        <v/>
      </c>
      <c r="DT40" s="73" t="str">
        <f t="shared" si="71"/>
        <v/>
      </c>
      <c r="DU40" s="66" t="str">
        <f t="shared" si="72"/>
        <v/>
      </c>
      <c r="DV40" s="47" t="s">
        <v>0</v>
      </c>
      <c r="DW40" s="58" t="str">
        <f>IF(BW40="","",MAX(DW$10:DW39)+1)</f>
        <v/>
      </c>
      <c r="DX40" s="73" t="str">
        <f t="shared" si="73"/>
        <v/>
      </c>
      <c r="DY40" s="73" t="str">
        <f t="shared" si="74"/>
        <v/>
      </c>
      <c r="DZ40" s="73" t="str">
        <f t="shared" si="75"/>
        <v/>
      </c>
      <c r="EA40" s="73" t="str">
        <f t="shared" si="76"/>
        <v/>
      </c>
      <c r="EB40" s="73" t="str">
        <f t="shared" si="77"/>
        <v/>
      </c>
      <c r="EC40" s="73" t="str">
        <f t="shared" si="78"/>
        <v/>
      </c>
      <c r="ED40" s="73" t="str">
        <f t="shared" si="79"/>
        <v/>
      </c>
      <c r="EE40" s="73" t="str">
        <f t="shared" si="80"/>
        <v/>
      </c>
      <c r="EF40" s="73" t="str">
        <f t="shared" si="81"/>
        <v/>
      </c>
      <c r="EG40" s="53" t="str">
        <f>IF(INDEX(natjecanjeKategorije_katAliasId,MATCH(Q40,natjecanjeKategorije_katRegId,0))="","",INDEX(natjecanjeKategorije_katAliasId,MATCH(Q40,natjecanjeKategorije_katRegId,0)))</f>
        <v/>
      </c>
      <c r="EH40" s="47" t="s">
        <v>0</v>
      </c>
      <c r="EI40" s="19" t="str">
        <f t="shared" si="82"/>
        <v/>
      </c>
      <c r="EJ40" s="47" t="s">
        <v>0</v>
      </c>
      <c r="EK40" s="19" t="str">
        <f t="shared" si="83"/>
        <v/>
      </c>
      <c r="EL40" s="47" t="s">
        <v>0</v>
      </c>
      <c r="EM40" s="208" t="str">
        <f t="shared" si="84"/>
        <v/>
      </c>
      <c r="EN40" s="47" t="s">
        <v>0</v>
      </c>
    </row>
    <row r="41" spans="1:144" x14ac:dyDescent="0.25">
      <c r="A41" t="s">
        <v>0</v>
      </c>
      <c r="B41" s="52" t="str">
        <f>IF(csv!F33="","",csv!T33)</f>
        <v/>
      </c>
      <c r="C41" s="31" t="s">
        <v>0</v>
      </c>
      <c r="D41" s="31" t="str">
        <f>IF(csv!F33="","",csv!F33)</f>
        <v/>
      </c>
      <c r="E41" s="31" t="str">
        <f>IF(csv!E33="","",csv!E33)</f>
        <v/>
      </c>
      <c r="F41" s="31" t="s">
        <v>0</v>
      </c>
      <c r="G41" s="73" t="str">
        <f>IF(csv!M33="","",csv!M33)</f>
        <v/>
      </c>
      <c r="H41" s="73" t="str">
        <f>IF(csv!N33="","",csv!N33)</f>
        <v/>
      </c>
      <c r="I41" s="31" t="s">
        <v>0</v>
      </c>
      <c r="J41" s="31" t="str">
        <f>IF(csv!P33="","",csv!P33)</f>
        <v/>
      </c>
      <c r="K41" s="31" t="str">
        <f>IF(csv!Q33="","",csv!Q33)</f>
        <v/>
      </c>
      <c r="L41" s="31" t="s">
        <v>0</v>
      </c>
      <c r="M41" s="66" t="str">
        <f>IF(csv!R33="","",csv!R33)</f>
        <v/>
      </c>
      <c r="N41" s="47" t="s">
        <v>0</v>
      </c>
      <c r="O41" s="52" t="str">
        <f t="shared" si="26"/>
        <v/>
      </c>
      <c r="P41" s="73" t="str">
        <f>IF(O41="","",IF(COUNTIF(O$10:O40,O41)=0,P40+1,P40))</f>
        <v/>
      </c>
      <c r="Q41" s="88" t="str">
        <f t="shared" si="27"/>
        <v/>
      </c>
      <c r="R41" s="89" t="str" cm="1">
        <f t="array" ref="R41">IF(S41="","",INDEX(natjecanjeStaze_naziv,MATCH(S41,natjecanjeStaze_stazaId,0)))</f>
        <v/>
      </c>
      <c r="S41" s="53" t="str">
        <f>IF(BW41="","",INDEX(natjecanjeStaze_stazaId,MATCH(O41,natjecanjeStaze_kategorija,0)))</f>
        <v/>
      </c>
      <c r="T41" s="47" t="s">
        <v>0</v>
      </c>
      <c r="U41" s="259" t="str">
        <f>IF(O41="","",INDEX(kategorija_oznaka,MATCH(Q41,kategorija_id,0)))</f>
        <v/>
      </c>
      <c r="V41" s="260" t="str">
        <f t="shared" si="28"/>
        <v/>
      </c>
      <c r="W41" s="47" t="s">
        <v>0</v>
      </c>
      <c r="X41" s="52" t="str">
        <f t="shared" si="29"/>
        <v/>
      </c>
      <c r="Y41" s="73" t="str">
        <f t="shared" si="30"/>
        <v/>
      </c>
      <c r="Z41" s="31" t="str">
        <f t="shared" si="31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32"/>
        <v/>
      </c>
      <c r="AF41" s="47" t="s">
        <v>0</v>
      </c>
      <c r="AG41" s="151" t="str">
        <f t="shared" si="33"/>
        <v/>
      </c>
      <c r="AH41" s="47" t="s">
        <v>0</v>
      </c>
      <c r="AI41" s="52" t="str">
        <f t="shared" si="34"/>
        <v/>
      </c>
      <c r="AJ41" s="31" t="str">
        <f t="shared" si="35"/>
        <v/>
      </c>
      <c r="AK41" s="73" t="str">
        <f t="shared" si="36"/>
        <v/>
      </c>
      <c r="AL41" s="73" t="str">
        <f t="shared" si="37"/>
        <v/>
      </c>
      <c r="AM41" s="31" t="str" cm="1">
        <f t="array" ref="AM41">IF(AK41="",""&amp;AJ41,IF(AK41="NEMA",AJ41,INDEX(klub_naziv,MATCH(INDEX(klubAlias_klubId,AK41),klub_id,0))))</f>
        <v/>
      </c>
      <c r="AN41" s="31" t="str" cm="1">
        <f t="array" ref="AN41">IFERROR(""&amp;INDEX(registarNatjecatelji,DL41,4),"")</f>
        <v/>
      </c>
      <c r="AO41" s="73" t="str">
        <f t="shared" si="38"/>
        <v/>
      </c>
      <c r="AP41" s="66" t="str">
        <f t="shared" si="39"/>
        <v/>
      </c>
      <c r="AQ41" s="47" t="s">
        <v>0</v>
      </c>
      <c r="AR41" s="52" t="str">
        <f>IF(V41&lt;&gt;"NEMA","",IF(IFERROR(MATCH(U41,U$10:U40,0),0)&lt;&gt;0,"",U41))</f>
        <v/>
      </c>
      <c r="AS41" s="73" t="str">
        <f>IF(AR41="","",IFERROR(INDEX(klubAlias_id,MATCH(AR41,klubAlias_alias,0)),"NEMA"))</f>
        <v/>
      </c>
      <c r="AT41" s="31" t="str">
        <f>IF(OR(AS41="",AS41&lt;&gt;"NEMA"),"",MAX(AT$10:AT40)+1)</f>
        <v/>
      </c>
      <c r="AU41" s="66" t="str">
        <f>IF(OR(AS41="",AS41&lt;&gt;"NEMA"),"",INDEX(klub_id,MATCH(AR41,klub_naziv,0)))</f>
        <v/>
      </c>
      <c r="AV41" s="47" t="s">
        <v>0</v>
      </c>
      <c r="AW41" s="19" t="str">
        <f t="shared" si="40"/>
        <v/>
      </c>
      <c r="AX41" s="47" t="s">
        <v>0</v>
      </c>
      <c r="AY41" s="82" t="str">
        <f>IF(AK41&lt;&gt;"NEMA","",IF(IFERROR(MATCH(AJ41,AJ$10:AJ40,0),0)&lt;&gt;0,"",AJ41))</f>
        <v/>
      </c>
      <c r="AZ41" s="47" t="s">
        <v>0</v>
      </c>
      <c r="BA41" s="130"/>
      <c r="BB41" s="47" t="s">
        <v>0</v>
      </c>
      <c r="BC41" s="58" t="str">
        <f t="shared" si="41"/>
        <v/>
      </c>
      <c r="BD41" s="31" t="str">
        <f t="shared" si="42"/>
        <v/>
      </c>
      <c r="BE41" s="31" t="str">
        <f>IF(BD41="","",MAX(BE$10:BE40)+1)</f>
        <v/>
      </c>
      <c r="BF41" s="31" t="str">
        <f t="shared" si="43"/>
        <v/>
      </c>
      <c r="BG41" s="31" t="str">
        <f t="shared" si="44"/>
        <v/>
      </c>
      <c r="BH41" s="31" t="str">
        <f>IF(BA41="","",MAX(BH$10:BH40)+1)</f>
        <v/>
      </c>
      <c r="BI41" s="31" t="str">
        <f t="shared" si="45"/>
        <v/>
      </c>
      <c r="BJ41" s="66" t="str">
        <f t="shared" si="46"/>
        <v/>
      </c>
      <c r="BK41" s="47" t="s">
        <v>0</v>
      </c>
      <c r="BL41" s="19" t="str">
        <f t="shared" si="47"/>
        <v/>
      </c>
      <c r="BM41" s="47" t="s">
        <v>0</v>
      </c>
      <c r="BN41" s="151" t="str">
        <f>IF(AP41="","",IF(BA41="",IF(IFERROR(MATCH(AP41,natjecanje_noviKluboviAliasi,0),0)&gt;0,INDEX(natjecanje_kluboviAliasi,MATCH(AP41,natjecanje_noviKluboviAliasi,0)),AP41),BA41))</f>
        <v/>
      </c>
      <c r="BO41" s="47" t="s">
        <v>0</v>
      </c>
      <c r="BP41" s="58" t="str">
        <f t="shared" si="48"/>
        <v/>
      </c>
      <c r="BQ41" s="73" t="str">
        <f t="shared" si="49"/>
        <v/>
      </c>
      <c r="BR41" s="267" t="str">
        <f t="shared" si="50"/>
        <v/>
      </c>
      <c r="BS41" s="268" t="str">
        <f t="shared" si="51"/>
        <v/>
      </c>
      <c r="BT41" s="191" t="str">
        <f t="shared" si="52"/>
        <v/>
      </c>
      <c r="BU41" s="47" t="s">
        <v>0</v>
      </c>
      <c r="BV41" s="52" t="str">
        <f t="shared" si="53"/>
        <v/>
      </c>
      <c r="BW41" s="31" t="str">
        <f t="shared" si="54"/>
        <v/>
      </c>
      <c r="BX41" s="73" t="str">
        <f>IF(BW41="","",IFERROR(INDEX(imePrezime_id,MATCH(BV41&amp;" – "&amp;BW41,imePrezime_imePrezime,0)),"NEMA"))</f>
        <v/>
      </c>
      <c r="BY41" s="73" t="str">
        <f>IF(BX41&lt;&gt;"NEMA","",IFERROR(INDEX(imePrezimeAlias_imePrezimeId,MATCH(BV41&amp;" "&amp;BW41,imePrezimeAlias_alias,0)),"NEMA"))</f>
        <v/>
      </c>
      <c r="BZ41" s="31" t="str">
        <f>IF(BW41="","",IF(OR(BY41="",BY41="NEMA"),BV41,INDEX(imePrezime_ime,MATCH(BY41,imePrezime_id,0))))</f>
        <v/>
      </c>
      <c r="CA41" s="66" t="str">
        <f>IF(BW41="","",IF(OR(BY41="",BY41="NEMA"),BW41,INDEX(imePrezime_prezime,MATCH(BY41,imePrezime_id,0))))</f>
        <v/>
      </c>
      <c r="CB41" s="47" t="s">
        <v>0</v>
      </c>
      <c r="CC41" s="82" t="str">
        <f t="shared" si="55"/>
        <v/>
      </c>
      <c r="CD41" s="47" t="s">
        <v>0</v>
      </c>
      <c r="CE41" s="19" t="str">
        <f t="shared" si="56"/>
        <v/>
      </c>
      <c r="CF41" s="47" t="s">
        <v>0</v>
      </c>
      <c r="CG41" s="130"/>
      <c r="CH41" s="47" t="s">
        <v>0</v>
      </c>
      <c r="CI41" s="52" t="str">
        <f t="shared" si="57"/>
        <v/>
      </c>
      <c r="CJ41" s="73" t="str">
        <f>IF(CG41="","",MAX(CJ$10:CJ40)+1)</f>
        <v/>
      </c>
      <c r="CK41" s="53" t="str">
        <f t="shared" si="58"/>
        <v/>
      </c>
      <c r="CL41" s="47" t="s">
        <v>0</v>
      </c>
      <c r="CM41" s="19" t="str">
        <f t="shared" si="59"/>
        <v/>
      </c>
      <c r="CN41" s="47" t="s">
        <v>0</v>
      </c>
      <c r="CO41" s="108"/>
      <c r="CP41" s="110"/>
      <c r="CQ41" s="47"/>
      <c r="CR41" s="58" t="str">
        <f>IF(AND(BX41="NEMA",BY41="NEMA",OR(CG41="",CK41="NEMA")),MAX(CR$10:CR40)+1,"")</f>
        <v/>
      </c>
      <c r="CS41" s="53" t="str">
        <f t="shared" si="60"/>
        <v/>
      </c>
      <c r="CT41" t="s">
        <v>0</v>
      </c>
      <c r="CU41" s="133" t="str">
        <f>IF(O41="","",LEFT(INDEX(kategorija_oznaka,MATCH(Q41,kategorija_id,0)),1))</f>
        <v/>
      </c>
      <c r="CV41" t="s">
        <v>0</v>
      </c>
      <c r="CW41" s="52" t="str">
        <f>IF(CR41="","",IF(M41&lt;&gt;"CRO","","INSERT INTO osoba (id,reg_broj,oib,spol_id,dat_rodjenja) VALUES ("&amp;CR41&amp;",(SELECT max(os.reg_broj)+1 FROM osoba AS os),Null,'"&amp;CU41&amp;"',Null); INSERT INTO osoba_log (id,reg_broj,oib,spol_id,dat_rodjenja,dnevnik_id) SELECT id,reg_broj,oib,spol_id,dat_rodjenja,"&amp;dnevnik_id&amp;" FROM osoba WHERE id = "&amp;CR41&amp;";"))</f>
        <v/>
      </c>
      <c r="CX41" s="66" t="str">
        <f t="shared" si="61"/>
        <v/>
      </c>
      <c r="CY41" t="s">
        <v>0</v>
      </c>
      <c r="CZ41" s="19" t="str">
        <f t="shared" si="62"/>
        <v/>
      </c>
      <c r="DA41" s="47" t="s">
        <v>0</v>
      </c>
      <c r="DB41" s="52" t="str">
        <f t="shared" si="63"/>
        <v/>
      </c>
      <c r="DC41" s="66" t="str">
        <f t="shared" si="64"/>
        <v/>
      </c>
      <c r="DD41" s="47" t="s">
        <v>0</v>
      </c>
      <c r="DE41" s="52" t="str">
        <f t="shared" si="65"/>
        <v/>
      </c>
      <c r="DF41" s="53" t="str">
        <f>IF(DE41="","",IFERROR(MATCH(DE41,registar,0),"NEMA"))</f>
        <v/>
      </c>
      <c r="DG41" s="47" t="s">
        <v>0</v>
      </c>
      <c r="DH41" s="52" t="str">
        <f t="shared" si="66"/>
        <v/>
      </c>
      <c r="DI41" s="53" t="str">
        <f>IF(DH41="","",IFERROR(MATCH(DH41,imePrezime_imePrezimeKlub,0),"NEMA"))</f>
        <v/>
      </c>
      <c r="DJ41" s="47" t="s">
        <v>0</v>
      </c>
      <c r="DK41" s="52" t="str">
        <f t="shared" si="67"/>
        <v/>
      </c>
      <c r="DL41" s="53" t="str">
        <f>IF(DK41="","",IFERROR(MATCH(DK41,imePrezime_imePrezime,0),"NEMA"))</f>
        <v/>
      </c>
      <c r="DM41" s="47" t="s">
        <v>0</v>
      </c>
      <c r="DN41" s="58" t="str">
        <f t="shared" si="68"/>
        <v/>
      </c>
      <c r="DO41" s="53" t="str" cm="1">
        <f t="array" ref="DO41">IF(DN41&lt;&gt;"",INDEX(imePrezime_id,DN41,0),IF(CR41&lt;&gt;"",CR41,""))</f>
        <v/>
      </c>
      <c r="DP41" s="47" t="s">
        <v>0</v>
      </c>
      <c r="DQ41" s="58" t="str">
        <f t="shared" si="69"/>
        <v/>
      </c>
      <c r="DR41" s="73" t="str">
        <f>IF(BW41="","",IF(AJ41="",IF(IFERROR(INDEX(imePrezime_klub,MATCH(DO41,imePrezime_id,0)),"NEMA")="","klu",""),IF(OR(AND(AK41&lt;&gt;"",AK41&lt;&gt;"NEMA"),BI41&lt;&gt;""),"klu(ali)",IF(AND(AN41&lt;&gt;"",AN41&lt;&gt;AM41),"(raz-klu)","klu"))))</f>
        <v/>
      </c>
      <c r="DS41" s="73" t="str">
        <f t="shared" si="70"/>
        <v/>
      </c>
      <c r="DT41" s="73" t="str">
        <f t="shared" si="71"/>
        <v/>
      </c>
      <c r="DU41" s="66" t="str">
        <f t="shared" si="72"/>
        <v/>
      </c>
      <c r="DV41" s="47" t="s">
        <v>0</v>
      </c>
      <c r="DW41" s="58" t="str">
        <f>IF(BW41="","",MAX(DW$10:DW40)+1)</f>
        <v/>
      </c>
      <c r="DX41" s="73" t="str">
        <f t="shared" si="73"/>
        <v/>
      </c>
      <c r="DY41" s="73" t="str">
        <f t="shared" si="74"/>
        <v/>
      </c>
      <c r="DZ41" s="73" t="str">
        <f t="shared" si="75"/>
        <v/>
      </c>
      <c r="EA41" s="73" t="str">
        <f t="shared" si="76"/>
        <v/>
      </c>
      <c r="EB41" s="73" t="str">
        <f t="shared" si="77"/>
        <v/>
      </c>
      <c r="EC41" s="73" t="str">
        <f t="shared" si="78"/>
        <v/>
      </c>
      <c r="ED41" s="73" t="str">
        <f t="shared" si="79"/>
        <v/>
      </c>
      <c r="EE41" s="73" t="str">
        <f t="shared" si="80"/>
        <v/>
      </c>
      <c r="EF41" s="73" t="str">
        <f t="shared" si="81"/>
        <v/>
      </c>
      <c r="EG41" s="53" t="str">
        <f>IF(INDEX(natjecanjeKategorije_katAliasId,MATCH(Q41,natjecanjeKategorije_katRegId,0))="","",INDEX(natjecanjeKategorije_katAliasId,MATCH(Q41,natjecanjeKategorije_katRegId,0)))</f>
        <v/>
      </c>
      <c r="EH41" s="47" t="s">
        <v>0</v>
      </c>
      <c r="EI41" s="19" t="str">
        <f t="shared" si="82"/>
        <v/>
      </c>
      <c r="EJ41" s="47" t="s">
        <v>0</v>
      </c>
      <c r="EK41" s="19" t="str">
        <f t="shared" si="83"/>
        <v/>
      </c>
      <c r="EL41" s="47" t="s">
        <v>0</v>
      </c>
      <c r="EM41" s="208" t="str">
        <f t="shared" si="84"/>
        <v/>
      </c>
      <c r="EN41" s="47" t="s">
        <v>0</v>
      </c>
    </row>
    <row r="42" spans="1:144" x14ac:dyDescent="0.25">
      <c r="A42" t="s">
        <v>0</v>
      </c>
      <c r="B42" s="52" t="str">
        <f>IF(csv!F34="","",csv!T34)</f>
        <v/>
      </c>
      <c r="C42" s="31" t="s">
        <v>0</v>
      </c>
      <c r="D42" s="31" t="str">
        <f>IF(csv!F34="","",csv!F34)</f>
        <v/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/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26"/>
        <v/>
      </c>
      <c r="P42" s="73" t="str">
        <f>IF(O42="","",IF(COUNTIF(O$10:O41,O42)=0,P41+1,P41))</f>
        <v/>
      </c>
      <c r="Q42" s="88" t="str">
        <f t="shared" si="27"/>
        <v/>
      </c>
      <c r="R42" s="89" t="str" cm="1">
        <f t="array" ref="R42">IF(S42="","",INDEX(natjecanjeStaze_naziv,MATCH(S42,natjecanjeStaze_stazaId,0)))</f>
        <v/>
      </c>
      <c r="S42" s="53" t="str">
        <f>IF(BW42="","",INDEX(natjecanjeStaze_stazaId,MATCH(O42,natjecanjeStaze_kategorija,0)))</f>
        <v/>
      </c>
      <c r="T42" s="47" t="s">
        <v>0</v>
      </c>
      <c r="U42" s="259" t="str">
        <f>IF(O42="","",INDEX(kategorija_oznaka,MATCH(Q42,kategorija_id,0)))</f>
        <v/>
      </c>
      <c r="V42" s="260" t="str">
        <f t="shared" si="28"/>
        <v/>
      </c>
      <c r="W42" s="47" t="s">
        <v>0</v>
      </c>
      <c r="X42" s="52" t="str">
        <f t="shared" si="29"/>
        <v/>
      </c>
      <c r="Y42" s="73" t="str">
        <f t="shared" si="30"/>
        <v/>
      </c>
      <c r="Z42" s="31" t="str">
        <f t="shared" si="31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32"/>
        <v/>
      </c>
      <c r="AF42" s="47" t="s">
        <v>0</v>
      </c>
      <c r="AG42" s="151" t="str">
        <f t="shared" si="33"/>
        <v/>
      </c>
      <c r="AH42" s="47" t="s">
        <v>0</v>
      </c>
      <c r="AI42" s="52" t="str">
        <f t="shared" si="34"/>
        <v/>
      </c>
      <c r="AJ42" s="31" t="str">
        <f t="shared" si="35"/>
        <v/>
      </c>
      <c r="AK42" s="73" t="str">
        <f t="shared" si="36"/>
        <v/>
      </c>
      <c r="AL42" s="73" t="str">
        <f t="shared" si="37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IFERROR(""&amp;INDEX(registarNatjecatelji,DL42,4),"")</f>
        <v/>
      </c>
      <c r="AO42" s="73" t="str">
        <f t="shared" si="38"/>
        <v/>
      </c>
      <c r="AP42" s="66" t="str">
        <f t="shared" si="39"/>
        <v/>
      </c>
      <c r="AQ42" s="47" t="s">
        <v>0</v>
      </c>
      <c r="AR42" s="52" t="str">
        <f>IF(V42&lt;&gt;"NEMA","",IF(IFERROR(MATCH(U42,U$10:U41,0),0)&lt;&gt;0,"",U42))</f>
        <v/>
      </c>
      <c r="AS42" s="73" t="str">
        <f>IF(AR42="","",IFERROR(INDEX(klubAlias_id,MATCH(AR42,klubAlias_alias,0)),"NEMA"))</f>
        <v/>
      </c>
      <c r="AT42" s="31" t="str">
        <f>IF(OR(AS42="",AS42&lt;&gt;"NEMA"),"",MAX(AT$10:AT41)+1)</f>
        <v/>
      </c>
      <c r="AU42" s="66" t="str">
        <f>IF(OR(AS42="",AS42&lt;&gt;"NEMA"),"",INDEX(klub_id,MATCH(AR42,klub_naziv,0)))</f>
        <v/>
      </c>
      <c r="AV42" s="47" t="s">
        <v>0</v>
      </c>
      <c r="AW42" s="19" t="str">
        <f t="shared" si="40"/>
        <v/>
      </c>
      <c r="AX42" s="47" t="s">
        <v>0</v>
      </c>
      <c r="AY42" s="82" t="str">
        <f>IF(AK42&lt;&gt;"NEMA","",IF(IFERROR(MATCH(AJ42,AJ$10:AJ41,0),0)&lt;&gt;0,"",AJ42))</f>
        <v/>
      </c>
      <c r="AZ42" s="47" t="s">
        <v>0</v>
      </c>
      <c r="BA42" s="130"/>
      <c r="BB42" s="47" t="s">
        <v>0</v>
      </c>
      <c r="BC42" s="58" t="str">
        <f t="shared" si="41"/>
        <v/>
      </c>
      <c r="BD42" s="31" t="str">
        <f t="shared" si="42"/>
        <v/>
      </c>
      <c r="BE42" s="31" t="str">
        <f>IF(BD42="","",MAX(BE$10:BE41)+1)</f>
        <v/>
      </c>
      <c r="BF42" s="31" t="str">
        <f t="shared" si="43"/>
        <v/>
      </c>
      <c r="BG42" s="31" t="str">
        <f t="shared" si="44"/>
        <v/>
      </c>
      <c r="BH42" s="31" t="str">
        <f>IF(BA42="","",MAX(BH$10:BH41)+1)</f>
        <v/>
      </c>
      <c r="BI42" s="31" t="str">
        <f t="shared" si="45"/>
        <v/>
      </c>
      <c r="BJ42" s="66" t="str">
        <f t="shared" si="46"/>
        <v/>
      </c>
      <c r="BK42" s="47" t="s">
        <v>0</v>
      </c>
      <c r="BL42" s="19" t="str">
        <f t="shared" si="47"/>
        <v/>
      </c>
      <c r="BM42" s="47" t="s">
        <v>0</v>
      </c>
      <c r="BN42" s="151" t="str">
        <f>IF(AP42="","",IF(BA42="",IF(IFERROR(MATCH(AP42,natjecanje_noviKluboviAliasi,0),0)&gt;0,INDEX(natjecanje_kluboviAliasi,MATCH(AP42,natjecanje_noviKluboviAliasi,0)),AP42),BA42))</f>
        <v/>
      </c>
      <c r="BO42" s="47" t="s">
        <v>0</v>
      </c>
      <c r="BP42" s="58" t="str">
        <f t="shared" si="48"/>
        <v/>
      </c>
      <c r="BQ42" s="73" t="str">
        <f t="shared" si="49"/>
        <v/>
      </c>
      <c r="BR42" s="267" t="str">
        <f t="shared" si="50"/>
        <v/>
      </c>
      <c r="BS42" s="268" t="str">
        <f t="shared" si="51"/>
        <v/>
      </c>
      <c r="BT42" s="191" t="str">
        <f t="shared" si="52"/>
        <v/>
      </c>
      <c r="BU42" s="47" t="s">
        <v>0</v>
      </c>
      <c r="BV42" s="52" t="str">
        <f t="shared" si="53"/>
        <v/>
      </c>
      <c r="BW42" s="31" t="str">
        <f t="shared" si="54"/>
        <v/>
      </c>
      <c r="BX42" s="73" t="str">
        <f>IF(BW42="","",IFERROR(INDEX(imePrezime_id,MATCH(BV42&amp;" – "&amp;BW42,imePrezime_imePrezime,0)),"NEMA"))</f>
        <v/>
      </c>
      <c r="BY42" s="73" t="str">
        <f>IF(BX42&lt;&gt;"NEMA","",IFERROR(INDEX(imePrezimeAlias_imePrezimeId,MATCH(BV42&amp;" "&amp;BW42,imePrezimeAlias_alias,0)),"NEMA"))</f>
        <v/>
      </c>
      <c r="BZ42" s="31" t="str">
        <f>IF(BW42="","",IF(OR(BY42="",BY42="NEMA"),BV42,INDEX(imePrezime_ime,MATCH(BY42,imePrezime_id,0))))</f>
        <v/>
      </c>
      <c r="CA42" s="66" t="str">
        <f>IF(BW42="","",IF(OR(BY42="",BY42="NEMA"),BW42,INDEX(imePrezime_prezime,MATCH(BY42,imePrezime_id,0))))</f>
        <v/>
      </c>
      <c r="CB42" s="47" t="s">
        <v>0</v>
      </c>
      <c r="CC42" s="82" t="str">
        <f t="shared" si="55"/>
        <v/>
      </c>
      <c r="CD42" s="47" t="s">
        <v>0</v>
      </c>
      <c r="CE42" s="19" t="str">
        <f t="shared" si="56"/>
        <v/>
      </c>
      <c r="CF42" s="47" t="s">
        <v>0</v>
      </c>
      <c r="CG42" s="130"/>
      <c r="CH42" s="47" t="s">
        <v>0</v>
      </c>
      <c r="CI42" s="52" t="str">
        <f t="shared" si="57"/>
        <v/>
      </c>
      <c r="CJ42" s="73" t="str">
        <f>IF(CG42="","",MAX(CJ$10:CJ41)+1)</f>
        <v/>
      </c>
      <c r="CK42" s="53" t="str">
        <f t="shared" si="58"/>
        <v/>
      </c>
      <c r="CL42" s="47" t="s">
        <v>0</v>
      </c>
      <c r="CM42" s="19" t="str">
        <f t="shared" si="59"/>
        <v/>
      </c>
      <c r="CN42" s="47" t="s">
        <v>0</v>
      </c>
      <c r="CO42" s="108"/>
      <c r="CP42" s="110"/>
      <c r="CQ42" s="47"/>
      <c r="CR42" s="58" t="str">
        <f>IF(AND(BX42="NEMA",BY42="NEMA",OR(CG42="",CK42="NEMA")),MAX(CR$10:CR41)+1,"")</f>
        <v/>
      </c>
      <c r="CS42" s="53" t="str">
        <f t="shared" si="60"/>
        <v/>
      </c>
      <c r="CT42" t="s">
        <v>0</v>
      </c>
      <c r="CU42" s="133" t="str">
        <f>IF(O42="","",LEFT(INDEX(kategorija_oznaka,MATCH(Q42,kategorija_id,0)),1))</f>
        <v/>
      </c>
      <c r="CV42" t="s">
        <v>0</v>
      </c>
      <c r="CW42" s="52" t="str">
        <f>IF(CR42="","",IF(M42&lt;&gt;"CRO","","INSERT INTO osoba (id,reg_broj,oib,spol_id,dat_rodjenja) VALUES ("&amp;CR42&amp;",(SELECT max(os.reg_broj)+1 FROM osoba AS os),Null,'"&amp;CU42&amp;"',Null); INSERT INTO osoba_log (id,reg_broj,oib,spol_id,dat_rodjenja,dnevnik_id) SELECT id,reg_broj,oib,spol_id,dat_rodjenja,"&amp;dnevnik_id&amp;" FROM osoba WHERE id = "&amp;CR42&amp;";"))</f>
        <v/>
      </c>
      <c r="CX42" s="66" t="str">
        <f t="shared" si="61"/>
        <v/>
      </c>
      <c r="CY42" t="s">
        <v>0</v>
      </c>
      <c r="CZ42" s="19" t="str">
        <f t="shared" si="62"/>
        <v/>
      </c>
      <c r="DA42" s="47" t="s">
        <v>0</v>
      </c>
      <c r="DB42" s="52" t="str">
        <f t="shared" si="63"/>
        <v/>
      </c>
      <c r="DC42" s="66" t="str">
        <f t="shared" si="64"/>
        <v/>
      </c>
      <c r="DD42" s="47" t="s">
        <v>0</v>
      </c>
      <c r="DE42" s="52" t="str">
        <f t="shared" si="65"/>
        <v/>
      </c>
      <c r="DF42" s="53" t="str">
        <f>IF(DE42="","",IFERROR(MATCH(DE42,registar,0),"NEMA"))</f>
        <v/>
      </c>
      <c r="DG42" s="47" t="s">
        <v>0</v>
      </c>
      <c r="DH42" s="52" t="str">
        <f t="shared" si="66"/>
        <v/>
      </c>
      <c r="DI42" s="53" t="str">
        <f>IF(DH42="","",IFERROR(MATCH(DH42,imePrezime_imePrezimeKlub,0),"NEMA"))</f>
        <v/>
      </c>
      <c r="DJ42" s="47" t="s">
        <v>0</v>
      </c>
      <c r="DK42" s="52" t="str">
        <f t="shared" si="67"/>
        <v/>
      </c>
      <c r="DL42" s="53" t="str">
        <f>IF(DK42="","",IFERROR(MATCH(DK42,imePrezime_imePrezime,0),"NEMA"))</f>
        <v/>
      </c>
      <c r="DM42" s="47" t="s">
        <v>0</v>
      </c>
      <c r="DN42" s="58" t="str">
        <f t="shared" si="68"/>
        <v/>
      </c>
      <c r="DO42" s="53" t="str" cm="1">
        <f t="array" ref="DO42">IF(DN42&lt;&gt;"",INDEX(imePrezime_id,DN42,0),IF(CR42&lt;&gt;"",CR42,""))</f>
        <v/>
      </c>
      <c r="DP42" s="47" t="s">
        <v>0</v>
      </c>
      <c r="DQ42" s="58" t="str">
        <f t="shared" si="69"/>
        <v/>
      </c>
      <c r="DR42" s="73" t="str">
        <f>IF(BW42="","",IF(AJ42="",IF(IFERROR(INDEX(imePrezime_klub,MATCH(DO42,imePrezime_id,0)),"NEMA")="","klu",""),IF(OR(AND(AK42&lt;&gt;"",AK42&lt;&gt;"NEMA"),BI42&lt;&gt;""),"klu(ali)",IF(AND(AN42&lt;&gt;"",AN42&lt;&gt;AM42),"(raz-klu)","klu"))))</f>
        <v/>
      </c>
      <c r="DS42" s="73" t="str">
        <f t="shared" si="70"/>
        <v/>
      </c>
      <c r="DT42" s="73" t="str">
        <f t="shared" si="71"/>
        <v/>
      </c>
      <c r="DU42" s="66" t="str">
        <f t="shared" si="72"/>
        <v/>
      </c>
      <c r="DV42" s="47" t="s">
        <v>0</v>
      </c>
      <c r="DW42" s="58" t="str">
        <f>IF(BW42="","",MAX(DW$10:DW41)+1)</f>
        <v/>
      </c>
      <c r="DX42" s="73" t="str">
        <f t="shared" si="73"/>
        <v/>
      </c>
      <c r="DY42" s="73" t="str">
        <f t="shared" si="74"/>
        <v/>
      </c>
      <c r="DZ42" s="73" t="str">
        <f t="shared" si="75"/>
        <v/>
      </c>
      <c r="EA42" s="73" t="str">
        <f t="shared" si="76"/>
        <v/>
      </c>
      <c r="EB42" s="73" t="str">
        <f t="shared" si="77"/>
        <v/>
      </c>
      <c r="EC42" s="73" t="str">
        <f t="shared" si="78"/>
        <v/>
      </c>
      <c r="ED42" s="73" t="str">
        <f t="shared" si="79"/>
        <v/>
      </c>
      <c r="EE42" s="73" t="str">
        <f t="shared" si="80"/>
        <v/>
      </c>
      <c r="EF42" s="73" t="str">
        <f t="shared" si="81"/>
        <v/>
      </c>
      <c r="EG42" s="53" t="str">
        <f>IF(INDEX(natjecanjeKategorije_katAliasId,MATCH(Q42,natjecanjeKategorije_katRegId,0))="","",INDEX(natjecanjeKategorije_katAliasId,MATCH(Q42,natjecanjeKategorije_katRegId,0)))</f>
        <v/>
      </c>
      <c r="EH42" s="47" t="s">
        <v>0</v>
      </c>
      <c r="EI42" s="19" t="str">
        <f t="shared" si="82"/>
        <v/>
      </c>
      <c r="EJ42" s="47" t="s">
        <v>0</v>
      </c>
      <c r="EK42" s="19" t="str">
        <f t="shared" si="83"/>
        <v/>
      </c>
      <c r="EL42" s="47" t="s">
        <v>0</v>
      </c>
      <c r="EM42" s="208" t="str">
        <f t="shared" si="84"/>
        <v/>
      </c>
      <c r="EN42" s="47" t="s">
        <v>0</v>
      </c>
    </row>
    <row r="43" spans="1:144" x14ac:dyDescent="0.25">
      <c r="A43" t="s">
        <v>0</v>
      </c>
      <c r="B43" s="52" t="str">
        <f>IF(csv!F35="","",csv!T35)</f>
        <v/>
      </c>
      <c r="C43" s="31" t="s">
        <v>0</v>
      </c>
      <c r="D43" s="31" t="str">
        <f>IF(csv!F35="","",csv!F35)</f>
        <v/>
      </c>
      <c r="E43" s="31" t="str">
        <f>IF(csv!E35="","",csv!E35)</f>
        <v/>
      </c>
      <c r="F43" s="31" t="s">
        <v>0</v>
      </c>
      <c r="G43" s="73" t="str">
        <f>IF(csv!M35="","",csv!M35)</f>
        <v/>
      </c>
      <c r="H43" s="73" t="str">
        <f>IF(csv!N35="","",csv!N35)</f>
        <v/>
      </c>
      <c r="I43" s="31" t="s">
        <v>0</v>
      </c>
      <c r="J43" s="31" t="str">
        <f>IF(csv!P35="","",csv!P35)</f>
        <v/>
      </c>
      <c r="K43" s="31" t="str">
        <f>IF(csv!Q35="","",csv!Q35)</f>
        <v/>
      </c>
      <c r="L43" s="31" t="s">
        <v>0</v>
      </c>
      <c r="M43" s="66" t="str">
        <f>IF(csv!R35="","",csv!R35)</f>
        <v/>
      </c>
      <c r="N43" s="47" t="s">
        <v>0</v>
      </c>
      <c r="O43" s="52" t="str">
        <f t="shared" si="26"/>
        <v/>
      </c>
      <c r="P43" s="73" t="str">
        <f>IF(O43="","",IF(COUNTIF(O$10:O42,O43)=0,P42+1,P42))</f>
        <v/>
      </c>
      <c r="Q43" s="88" t="str">
        <f t="shared" si="27"/>
        <v/>
      </c>
      <c r="R43" s="89" t="str" cm="1">
        <f t="array" ref="R43">IF(S43="","",INDEX(natjecanjeStaze_naziv,MATCH(S43,natjecanjeStaze_stazaId,0)))</f>
        <v/>
      </c>
      <c r="S43" s="53" t="str">
        <f>IF(BW43="","",INDEX(natjecanjeStaze_stazaId,MATCH(O43,natjecanjeStaze_kategorija,0)))</f>
        <v/>
      </c>
      <c r="T43" s="47" t="s">
        <v>0</v>
      </c>
      <c r="U43" s="259" t="str">
        <f>IF(O43="","",INDEX(kategorija_oznaka,MATCH(Q43,kategorija_id,0)))</f>
        <v/>
      </c>
      <c r="V43" s="260" t="str">
        <f t="shared" si="28"/>
        <v/>
      </c>
      <c r="W43" s="47" t="s">
        <v>0</v>
      </c>
      <c r="X43" s="52" t="str">
        <f t="shared" si="29"/>
        <v/>
      </c>
      <c r="Y43" s="73" t="str">
        <f t="shared" si="30"/>
        <v/>
      </c>
      <c r="Z43" s="31" t="str">
        <f t="shared" si="31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32"/>
        <v/>
      </c>
      <c r="AF43" s="47" t="s">
        <v>0</v>
      </c>
      <c r="AG43" s="151" t="str">
        <f t="shared" si="33"/>
        <v/>
      </c>
      <c r="AH43" s="47" t="s">
        <v>0</v>
      </c>
      <c r="AI43" s="52" t="str">
        <f t="shared" si="34"/>
        <v/>
      </c>
      <c r="AJ43" s="31" t="str">
        <f t="shared" si="35"/>
        <v/>
      </c>
      <c r="AK43" s="73" t="str">
        <f t="shared" si="36"/>
        <v/>
      </c>
      <c r="AL43" s="73" t="str">
        <f t="shared" si="37"/>
        <v/>
      </c>
      <c r="AM43" s="31" t="str" cm="1">
        <f t="array" ref="AM43">IF(AK43="",""&amp;AJ43,IF(AK43="NEMA",AJ43,INDEX(klub_naziv,MATCH(INDEX(klubAlias_klubId,AK43),klub_id,0))))</f>
        <v/>
      </c>
      <c r="AN43" s="31" t="str" cm="1">
        <f t="array" ref="AN43">IFERROR(""&amp;INDEX(registarNatjecatelji,DL43,4),"")</f>
        <v/>
      </c>
      <c r="AO43" s="73" t="str">
        <f t="shared" si="38"/>
        <v/>
      </c>
      <c r="AP43" s="66" t="str">
        <f t="shared" si="39"/>
        <v/>
      </c>
      <c r="AQ43" s="47" t="s">
        <v>0</v>
      </c>
      <c r="AR43" s="52" t="str">
        <f>IF(V43&lt;&gt;"NEMA","",IF(IFERROR(MATCH(U43,U$10:U42,0),0)&lt;&gt;0,"",U43))</f>
        <v/>
      </c>
      <c r="AS43" s="73" t="str">
        <f>IF(AR43="","",IFERROR(INDEX(klubAlias_id,MATCH(AR43,klubAlias_alias,0)),"NEMA"))</f>
        <v/>
      </c>
      <c r="AT43" s="31" t="str">
        <f>IF(OR(AS43="",AS43&lt;&gt;"NEMA"),"",MAX(AT$10:AT42)+1)</f>
        <v/>
      </c>
      <c r="AU43" s="66" t="str">
        <f>IF(OR(AS43="",AS43&lt;&gt;"NEMA"),"",INDEX(klub_id,MATCH(AR43,klub_naziv,0)))</f>
        <v/>
      </c>
      <c r="AV43" s="47" t="s">
        <v>0</v>
      </c>
      <c r="AW43" s="19" t="str">
        <f t="shared" si="40"/>
        <v/>
      </c>
      <c r="AX43" s="47" t="s">
        <v>0</v>
      </c>
      <c r="AY43" s="82" t="str">
        <f>IF(AK43&lt;&gt;"NEMA","",IF(IFERROR(MATCH(AJ43,AJ$10:AJ42,0),0)&lt;&gt;0,"",AJ43))</f>
        <v/>
      </c>
      <c r="AZ43" s="47" t="s">
        <v>0</v>
      </c>
      <c r="BA43" s="130"/>
      <c r="BB43" s="47" t="s">
        <v>0</v>
      </c>
      <c r="BC43" s="58" t="str">
        <f t="shared" si="41"/>
        <v/>
      </c>
      <c r="BD43" s="31" t="str">
        <f t="shared" si="42"/>
        <v/>
      </c>
      <c r="BE43" s="31" t="str">
        <f>IF(BD43="","",MAX(BE$10:BE42)+1)</f>
        <v/>
      </c>
      <c r="BF43" s="31" t="str">
        <f t="shared" si="43"/>
        <v/>
      </c>
      <c r="BG43" s="31" t="str">
        <f t="shared" si="44"/>
        <v/>
      </c>
      <c r="BH43" s="31" t="str">
        <f>IF(BA43="","",MAX(BH$10:BH42)+1)</f>
        <v/>
      </c>
      <c r="BI43" s="31" t="str">
        <f t="shared" si="45"/>
        <v/>
      </c>
      <c r="BJ43" s="66" t="str">
        <f t="shared" si="46"/>
        <v/>
      </c>
      <c r="BK43" s="47" t="s">
        <v>0</v>
      </c>
      <c r="BL43" s="19" t="str">
        <f t="shared" si="47"/>
        <v/>
      </c>
      <c r="BM43" s="47" t="s">
        <v>0</v>
      </c>
      <c r="BN43" s="151" t="str">
        <f>IF(AP43="","",IF(BA43="",IF(IFERROR(MATCH(AP43,natjecanje_noviKluboviAliasi,0),0)&gt;0,INDEX(natjecanje_kluboviAliasi,MATCH(AP43,natjecanje_noviKluboviAliasi,0)),AP43),BA43))</f>
        <v/>
      </c>
      <c r="BO43" s="47" t="s">
        <v>0</v>
      </c>
      <c r="BP43" s="58" t="str">
        <f t="shared" si="48"/>
        <v/>
      </c>
      <c r="BQ43" s="73" t="str">
        <f t="shared" si="49"/>
        <v/>
      </c>
      <c r="BR43" s="267" t="str">
        <f t="shared" si="50"/>
        <v/>
      </c>
      <c r="BS43" s="268" t="str">
        <f t="shared" si="51"/>
        <v/>
      </c>
      <c r="BT43" s="191" t="str">
        <f t="shared" si="52"/>
        <v/>
      </c>
      <c r="BU43" s="47" t="s">
        <v>0</v>
      </c>
      <c r="BV43" s="52" t="str">
        <f t="shared" si="53"/>
        <v/>
      </c>
      <c r="BW43" s="31" t="str">
        <f t="shared" si="54"/>
        <v/>
      </c>
      <c r="BX43" s="73" t="str">
        <f>IF(BW43="","",IFERROR(INDEX(imePrezime_id,MATCH(BV43&amp;" – "&amp;BW43,imePrezime_imePrezime,0)),"NEMA"))</f>
        <v/>
      </c>
      <c r="BY43" s="73" t="str">
        <f>IF(BX43&lt;&gt;"NEMA","",IFERROR(INDEX(imePrezimeAlias_imePrezimeId,MATCH(BV43&amp;" "&amp;BW43,imePrezimeAlias_alias,0)),"NEMA"))</f>
        <v/>
      </c>
      <c r="BZ43" s="31" t="str">
        <f>IF(BW43="","",IF(OR(BY43="",BY43="NEMA"),BV43,INDEX(imePrezime_ime,MATCH(BY43,imePrezime_id,0))))</f>
        <v/>
      </c>
      <c r="CA43" s="66" t="str">
        <f>IF(BW43="","",IF(OR(BY43="",BY43="NEMA"),BW43,INDEX(imePrezime_prezime,MATCH(BY43,imePrezime_id,0))))</f>
        <v/>
      </c>
      <c r="CB43" s="47" t="s">
        <v>0</v>
      </c>
      <c r="CC43" s="82" t="str">
        <f t="shared" si="55"/>
        <v/>
      </c>
      <c r="CD43" s="47" t="s">
        <v>0</v>
      </c>
      <c r="CE43" s="19" t="str">
        <f t="shared" si="56"/>
        <v/>
      </c>
      <c r="CF43" s="47" t="s">
        <v>0</v>
      </c>
      <c r="CG43" s="130"/>
      <c r="CH43" s="47" t="s">
        <v>0</v>
      </c>
      <c r="CI43" s="52" t="str">
        <f t="shared" si="57"/>
        <v/>
      </c>
      <c r="CJ43" s="73" t="str">
        <f>IF(CG43="","",MAX(CJ$10:CJ42)+1)</f>
        <v/>
      </c>
      <c r="CK43" s="53" t="str">
        <f t="shared" si="58"/>
        <v/>
      </c>
      <c r="CL43" s="47" t="s">
        <v>0</v>
      </c>
      <c r="CM43" s="19" t="str">
        <f t="shared" si="59"/>
        <v/>
      </c>
      <c r="CN43" s="47" t="s">
        <v>0</v>
      </c>
      <c r="CO43" s="108"/>
      <c r="CP43" s="110"/>
      <c r="CQ43" s="47"/>
      <c r="CR43" s="58" t="str">
        <f>IF(AND(BX43="NEMA",BY43="NEMA",OR(CG43="",CK43="NEMA")),MAX(CR$10:CR42)+1,"")</f>
        <v/>
      </c>
      <c r="CS43" s="53" t="str">
        <f t="shared" si="60"/>
        <v/>
      </c>
      <c r="CT43" t="s">
        <v>0</v>
      </c>
      <c r="CU43" s="133" t="str">
        <f>IF(O43="","",LEFT(INDEX(kategorija_oznaka,MATCH(Q43,kategorija_id,0)),1))</f>
        <v/>
      </c>
      <c r="CV43" t="s">
        <v>0</v>
      </c>
      <c r="CW43" s="52" t="str">
        <f>IF(CR43="","",IF(M43&lt;&gt;"CRO","","INSERT INTO osoba (id,reg_broj,oib,spol_id,dat_rodjenja) VALUES ("&amp;CR43&amp;",(SELECT max(os.reg_broj)+1 FROM osoba AS os),Null,'"&amp;CU43&amp;"',Null); INSERT INTO osoba_log (id,reg_broj,oib,spol_id,dat_rodjenja,dnevnik_id) SELECT id,reg_broj,oib,spol_id,dat_rodjenja,"&amp;dnevnik_id&amp;" FROM osoba WHERE id = "&amp;CR43&amp;";"))</f>
        <v/>
      </c>
      <c r="CX43" s="66" t="str">
        <f t="shared" si="61"/>
        <v/>
      </c>
      <c r="CY43" t="s">
        <v>0</v>
      </c>
      <c r="CZ43" s="19" t="str">
        <f t="shared" si="62"/>
        <v/>
      </c>
      <c r="DA43" s="47" t="s">
        <v>0</v>
      </c>
      <c r="DB43" s="52" t="str">
        <f t="shared" si="63"/>
        <v/>
      </c>
      <c r="DC43" s="66" t="str">
        <f t="shared" si="64"/>
        <v/>
      </c>
      <c r="DD43" s="47" t="s">
        <v>0</v>
      </c>
      <c r="DE43" s="52" t="str">
        <f t="shared" si="65"/>
        <v/>
      </c>
      <c r="DF43" s="53" t="str">
        <f>IF(DE43="","",IFERROR(MATCH(DE43,registar,0),"NEMA"))</f>
        <v/>
      </c>
      <c r="DG43" s="47" t="s">
        <v>0</v>
      </c>
      <c r="DH43" s="52" t="str">
        <f t="shared" si="66"/>
        <v/>
      </c>
      <c r="DI43" s="53" t="str">
        <f>IF(DH43="","",IFERROR(MATCH(DH43,imePrezime_imePrezimeKlub,0),"NEMA"))</f>
        <v/>
      </c>
      <c r="DJ43" s="47" t="s">
        <v>0</v>
      </c>
      <c r="DK43" s="52" t="str">
        <f t="shared" si="67"/>
        <v/>
      </c>
      <c r="DL43" s="53" t="str">
        <f>IF(DK43="","",IFERROR(MATCH(DK43,imePrezime_imePrezime,0),"NEMA"))</f>
        <v/>
      </c>
      <c r="DM43" s="47" t="s">
        <v>0</v>
      </c>
      <c r="DN43" s="58" t="str">
        <f t="shared" si="68"/>
        <v/>
      </c>
      <c r="DO43" s="53" t="str" cm="1">
        <f t="array" ref="DO43">IF(DN43&lt;&gt;"",INDEX(imePrezime_id,DN43,0),IF(CR43&lt;&gt;"",CR43,""))</f>
        <v/>
      </c>
      <c r="DP43" s="47" t="s">
        <v>0</v>
      </c>
      <c r="DQ43" s="58" t="str">
        <f t="shared" si="69"/>
        <v/>
      </c>
      <c r="DR43" s="73" t="str">
        <f>IF(BW43="","",IF(AJ43="",IF(IFERROR(INDEX(imePrezime_klub,MATCH(DO43,imePrezime_id,0)),"NEMA")="","klu",""),IF(OR(AND(AK43&lt;&gt;"",AK43&lt;&gt;"NEMA"),BI43&lt;&gt;""),"klu(ali)",IF(AND(AN43&lt;&gt;"",AN43&lt;&gt;AM43),"(raz-klu)","klu"))))</f>
        <v/>
      </c>
      <c r="DS43" s="73" t="str">
        <f t="shared" si="70"/>
        <v/>
      </c>
      <c r="DT43" s="73" t="str">
        <f t="shared" si="71"/>
        <v/>
      </c>
      <c r="DU43" s="66" t="str">
        <f t="shared" si="72"/>
        <v/>
      </c>
      <c r="DV43" s="47" t="s">
        <v>0</v>
      </c>
      <c r="DW43" s="58" t="str">
        <f>IF(BW43="","",MAX(DW$10:DW42)+1)</f>
        <v/>
      </c>
      <c r="DX43" s="73" t="str">
        <f t="shared" si="73"/>
        <v/>
      </c>
      <c r="DY43" s="73" t="str">
        <f t="shared" si="74"/>
        <v/>
      </c>
      <c r="DZ43" s="73" t="str">
        <f t="shared" si="75"/>
        <v/>
      </c>
      <c r="EA43" s="73" t="str">
        <f t="shared" si="76"/>
        <v/>
      </c>
      <c r="EB43" s="73" t="str">
        <f t="shared" si="77"/>
        <v/>
      </c>
      <c r="EC43" s="73" t="str">
        <f t="shared" si="78"/>
        <v/>
      </c>
      <c r="ED43" s="73" t="str">
        <f t="shared" si="79"/>
        <v/>
      </c>
      <c r="EE43" s="73" t="str">
        <f t="shared" si="80"/>
        <v/>
      </c>
      <c r="EF43" s="73" t="str">
        <f t="shared" si="81"/>
        <v/>
      </c>
      <c r="EG43" s="53" t="str">
        <f>IF(INDEX(natjecanjeKategorije_katAliasId,MATCH(Q43,natjecanjeKategorije_katRegId,0))="","",INDEX(natjecanjeKategorije_katAliasId,MATCH(Q43,natjecanjeKategorije_katRegId,0)))</f>
        <v/>
      </c>
      <c r="EH43" s="47" t="s">
        <v>0</v>
      </c>
      <c r="EI43" s="19" t="str">
        <f t="shared" si="82"/>
        <v/>
      </c>
      <c r="EJ43" s="47" t="s">
        <v>0</v>
      </c>
      <c r="EK43" s="19" t="str">
        <f t="shared" si="83"/>
        <v/>
      </c>
      <c r="EL43" s="47" t="s">
        <v>0</v>
      </c>
      <c r="EM43" s="208" t="str">
        <f t="shared" si="84"/>
        <v/>
      </c>
      <c r="EN43" s="47" t="s">
        <v>0</v>
      </c>
    </row>
    <row r="44" spans="1:144" x14ac:dyDescent="0.25">
      <c r="A44" t="s">
        <v>0</v>
      </c>
      <c r="B44" s="52" t="str">
        <f>IF(csv!F36="","",csv!T36)</f>
        <v/>
      </c>
      <c r="C44" s="31" t="s">
        <v>0</v>
      </c>
      <c r="D44" s="31" t="str">
        <f>IF(csv!F36="","",csv!F36)</f>
        <v/>
      </c>
      <c r="E44" s="31" t="str">
        <f>IF(csv!E36="","",csv!E36)</f>
        <v/>
      </c>
      <c r="F44" s="31" t="s">
        <v>0</v>
      </c>
      <c r="G44" s="73" t="str">
        <f>IF(csv!M36="","",csv!M36)</f>
        <v/>
      </c>
      <c r="H44" s="73" t="str">
        <f>IF(csv!N36="","",csv!N36)</f>
        <v/>
      </c>
      <c r="I44" s="31" t="s">
        <v>0</v>
      </c>
      <c r="J44" s="31" t="str">
        <f>IF(csv!P36="","",csv!P36)</f>
        <v/>
      </c>
      <c r="K44" s="31" t="str">
        <f>IF(csv!Q36="","",csv!Q36)</f>
        <v/>
      </c>
      <c r="L44" s="31" t="s">
        <v>0</v>
      </c>
      <c r="M44" s="66" t="str">
        <f>IF(csv!R36="","",csv!R36)</f>
        <v/>
      </c>
      <c r="N44" s="47" t="s">
        <v>0</v>
      </c>
      <c r="O44" s="52" t="str">
        <f t="shared" si="26"/>
        <v/>
      </c>
      <c r="P44" s="73" t="str">
        <f>IF(O44="","",IF(COUNTIF(O$10:O43,O44)=0,P43+1,P43))</f>
        <v/>
      </c>
      <c r="Q44" s="88" t="str">
        <f t="shared" si="27"/>
        <v/>
      </c>
      <c r="R44" s="89" t="str" cm="1">
        <f t="array" ref="R44">IF(S44="","",INDEX(natjecanjeStaze_naziv,MATCH(S44,natjecanjeStaze_stazaId,0)))</f>
        <v/>
      </c>
      <c r="S44" s="53" t="str">
        <f>IF(BW44="","",INDEX(natjecanjeStaze_stazaId,MATCH(O44,natjecanjeStaze_kategorija,0)))</f>
        <v/>
      </c>
      <c r="T44" s="47" t="s">
        <v>0</v>
      </c>
      <c r="U44" s="259" t="str">
        <f>IF(O44="","",INDEX(kategorija_oznaka,MATCH(Q44,kategorija_id,0)))</f>
        <v/>
      </c>
      <c r="V44" s="260" t="str">
        <f t="shared" si="28"/>
        <v/>
      </c>
      <c r="W44" s="47" t="s">
        <v>0</v>
      </c>
      <c r="X44" s="52" t="str">
        <f t="shared" si="29"/>
        <v/>
      </c>
      <c r="Y44" s="73" t="str">
        <f t="shared" si="30"/>
        <v/>
      </c>
      <c r="Z44" s="31" t="str">
        <f t="shared" si="31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32"/>
        <v/>
      </c>
      <c r="AF44" s="47" t="s">
        <v>0</v>
      </c>
      <c r="AG44" s="151" t="str">
        <f t="shared" si="33"/>
        <v/>
      </c>
      <c r="AH44" s="47" t="s">
        <v>0</v>
      </c>
      <c r="AI44" s="52" t="str">
        <f t="shared" si="34"/>
        <v/>
      </c>
      <c r="AJ44" s="31" t="str">
        <f t="shared" si="35"/>
        <v/>
      </c>
      <c r="AK44" s="73" t="str">
        <f t="shared" si="36"/>
        <v/>
      </c>
      <c r="AL44" s="73" t="str">
        <f t="shared" si="37"/>
        <v/>
      </c>
      <c r="AM44" s="31" t="str" cm="1">
        <f t="array" ref="AM44">IF(AK44="",""&amp;AJ44,IF(AK44="NEMA",AJ44,INDEX(klub_naziv,MATCH(INDEX(klubAlias_klubId,AK44),klub_id,0))))</f>
        <v/>
      </c>
      <c r="AN44" s="31" t="str" cm="1">
        <f t="array" ref="AN44">IFERROR(""&amp;INDEX(registarNatjecatelji,DL44,4),"")</f>
        <v/>
      </c>
      <c r="AO44" s="73" t="str">
        <f t="shared" si="38"/>
        <v/>
      </c>
      <c r="AP44" s="66" t="str">
        <f t="shared" si="39"/>
        <v/>
      </c>
      <c r="AQ44" s="47" t="s">
        <v>0</v>
      </c>
      <c r="AR44" s="52" t="str">
        <f>IF(V44&lt;&gt;"NEMA","",IF(IFERROR(MATCH(U44,U$10:U43,0),0)&lt;&gt;0,"",U44))</f>
        <v/>
      </c>
      <c r="AS44" s="73" t="str">
        <f>IF(AR44="","",IFERROR(INDEX(klubAlias_id,MATCH(AR44,klubAlias_alias,0)),"NEMA"))</f>
        <v/>
      </c>
      <c r="AT44" s="31" t="str">
        <f>IF(OR(AS44="",AS44&lt;&gt;"NEMA"),"",MAX(AT$10:AT43)+1)</f>
        <v/>
      </c>
      <c r="AU44" s="66" t="str">
        <f>IF(OR(AS44="",AS44&lt;&gt;"NEMA"),"",INDEX(klub_id,MATCH(AR44,klub_naziv,0)))</f>
        <v/>
      </c>
      <c r="AV44" s="47" t="s">
        <v>0</v>
      </c>
      <c r="AW44" s="19" t="str">
        <f t="shared" si="40"/>
        <v/>
      </c>
      <c r="AX44" s="47" t="s">
        <v>0</v>
      </c>
      <c r="AY44" s="82" t="str">
        <f>IF(AK44&lt;&gt;"NEMA","",IF(IFERROR(MATCH(AJ44,AJ$10:AJ43,0),0)&lt;&gt;0,"",AJ44))</f>
        <v/>
      </c>
      <c r="AZ44" s="47" t="s">
        <v>0</v>
      </c>
      <c r="BA44" s="130"/>
      <c r="BB44" s="47" t="s">
        <v>0</v>
      </c>
      <c r="BC44" s="58" t="str">
        <f t="shared" si="41"/>
        <v/>
      </c>
      <c r="BD44" s="31" t="str">
        <f t="shared" si="42"/>
        <v/>
      </c>
      <c r="BE44" s="31" t="str">
        <f>IF(BD44="","",MAX(BE$10:BE43)+1)</f>
        <v/>
      </c>
      <c r="BF44" s="31" t="str">
        <f t="shared" si="43"/>
        <v/>
      </c>
      <c r="BG44" s="31" t="str">
        <f t="shared" si="44"/>
        <v/>
      </c>
      <c r="BH44" s="31" t="str">
        <f>IF(BA44="","",MAX(BH$10:BH43)+1)</f>
        <v/>
      </c>
      <c r="BI44" s="31" t="str">
        <f t="shared" si="45"/>
        <v/>
      </c>
      <c r="BJ44" s="66" t="str">
        <f t="shared" si="46"/>
        <v/>
      </c>
      <c r="BK44" s="47" t="s">
        <v>0</v>
      </c>
      <c r="BL44" s="19" t="str">
        <f t="shared" si="47"/>
        <v/>
      </c>
      <c r="BM44" s="47" t="s">
        <v>0</v>
      </c>
      <c r="BN44" s="151" t="str">
        <f>IF(AP44="","",IF(BA44="",IF(IFERROR(MATCH(AP44,natjecanje_noviKluboviAliasi,0),0)&gt;0,INDEX(natjecanje_kluboviAliasi,MATCH(AP44,natjecanje_noviKluboviAliasi,0)),AP44),BA44))</f>
        <v/>
      </c>
      <c r="BO44" s="47" t="s">
        <v>0</v>
      </c>
      <c r="BP44" s="58" t="str">
        <f t="shared" si="48"/>
        <v/>
      </c>
      <c r="BQ44" s="73" t="str">
        <f t="shared" si="49"/>
        <v/>
      </c>
      <c r="BR44" s="267" t="str">
        <f t="shared" si="50"/>
        <v/>
      </c>
      <c r="BS44" s="268" t="str">
        <f t="shared" si="51"/>
        <v/>
      </c>
      <c r="BT44" s="191" t="str">
        <f t="shared" si="52"/>
        <v/>
      </c>
      <c r="BU44" s="47" t="s">
        <v>0</v>
      </c>
      <c r="BV44" s="52" t="str">
        <f t="shared" si="53"/>
        <v/>
      </c>
      <c r="BW44" s="31" t="str">
        <f t="shared" si="54"/>
        <v/>
      </c>
      <c r="BX44" s="73" t="str">
        <f>IF(BW44="","",IFERROR(INDEX(imePrezime_id,MATCH(BV44&amp;" – "&amp;BW44,imePrezime_imePrezime,0)),"NEMA"))</f>
        <v/>
      </c>
      <c r="BY44" s="73" t="str">
        <f>IF(BX44&lt;&gt;"NEMA","",IFERROR(INDEX(imePrezimeAlias_imePrezimeId,MATCH(BV44&amp;" "&amp;BW44,imePrezimeAlias_alias,0)),"NEMA"))</f>
        <v/>
      </c>
      <c r="BZ44" s="31" t="str">
        <f>IF(BW44="","",IF(OR(BY44="",BY44="NEMA"),BV44,INDEX(imePrezime_ime,MATCH(BY44,imePrezime_id,0))))</f>
        <v/>
      </c>
      <c r="CA44" s="66" t="str">
        <f>IF(BW44="","",IF(OR(BY44="",BY44="NEMA"),BW44,INDEX(imePrezime_prezime,MATCH(BY44,imePrezime_id,0))))</f>
        <v/>
      </c>
      <c r="CB44" s="47" t="s">
        <v>0</v>
      </c>
      <c r="CC44" s="82" t="str">
        <f t="shared" si="55"/>
        <v/>
      </c>
      <c r="CD44" s="47" t="s">
        <v>0</v>
      </c>
      <c r="CE44" s="19" t="str">
        <f t="shared" si="56"/>
        <v/>
      </c>
      <c r="CF44" s="47" t="s">
        <v>0</v>
      </c>
      <c r="CG44" s="130"/>
      <c r="CH44" s="47" t="s">
        <v>0</v>
      </c>
      <c r="CI44" s="52" t="str">
        <f t="shared" si="57"/>
        <v/>
      </c>
      <c r="CJ44" s="73" t="str">
        <f>IF(CG44="","",MAX(CJ$10:CJ43)+1)</f>
        <v/>
      </c>
      <c r="CK44" s="53" t="str">
        <f t="shared" si="58"/>
        <v/>
      </c>
      <c r="CL44" s="47" t="s">
        <v>0</v>
      </c>
      <c r="CM44" s="19" t="str">
        <f t="shared" si="59"/>
        <v/>
      </c>
      <c r="CN44" s="47" t="s">
        <v>0</v>
      </c>
      <c r="CO44" s="108"/>
      <c r="CP44" s="110"/>
      <c r="CQ44" s="47"/>
      <c r="CR44" s="58" t="str">
        <f>IF(AND(BX44="NEMA",BY44="NEMA",OR(CG44="",CK44="NEMA")),MAX(CR$10:CR43)+1,"")</f>
        <v/>
      </c>
      <c r="CS44" s="53" t="str">
        <f t="shared" si="60"/>
        <v/>
      </c>
      <c r="CT44" t="s">
        <v>0</v>
      </c>
      <c r="CU44" s="133" t="str">
        <f>IF(O44="","",LEFT(INDEX(kategorija_oznaka,MATCH(Q44,kategorija_id,0)),1))</f>
        <v/>
      </c>
      <c r="CV44" t="s">
        <v>0</v>
      </c>
      <c r="CW44" s="52" t="str">
        <f>IF(CR44="","",IF(M44&lt;&gt;"CRO","","INSERT INTO osoba (id,reg_broj,oib,spol_id,dat_rodjenja) VALUES ("&amp;CR44&amp;",(SELECT max(os.reg_broj)+1 FROM osoba AS os),Null,'"&amp;CU44&amp;"',Null); INSERT INTO osoba_log (id,reg_broj,oib,spol_id,dat_rodjenja,dnevnik_id) SELECT id,reg_broj,oib,spol_id,dat_rodjenja,"&amp;dnevnik_id&amp;" FROM osoba WHERE id = "&amp;CR44&amp;";"))</f>
        <v/>
      </c>
      <c r="CX44" s="66" t="str">
        <f t="shared" si="61"/>
        <v/>
      </c>
      <c r="CY44" t="s">
        <v>0</v>
      </c>
      <c r="CZ44" s="19" t="str">
        <f t="shared" si="62"/>
        <v/>
      </c>
      <c r="DA44" s="47" t="s">
        <v>0</v>
      </c>
      <c r="DB44" s="52" t="str">
        <f t="shared" si="63"/>
        <v/>
      </c>
      <c r="DC44" s="66" t="str">
        <f t="shared" si="64"/>
        <v/>
      </c>
      <c r="DD44" s="47" t="s">
        <v>0</v>
      </c>
      <c r="DE44" s="52" t="str">
        <f t="shared" si="65"/>
        <v/>
      </c>
      <c r="DF44" s="53" t="str">
        <f>IF(DE44="","",IFERROR(MATCH(DE44,registar,0),"NEMA"))</f>
        <v/>
      </c>
      <c r="DG44" s="47" t="s">
        <v>0</v>
      </c>
      <c r="DH44" s="52" t="str">
        <f t="shared" si="66"/>
        <v/>
      </c>
      <c r="DI44" s="53" t="str">
        <f>IF(DH44="","",IFERROR(MATCH(DH44,imePrezime_imePrezimeKlub,0),"NEMA"))</f>
        <v/>
      </c>
      <c r="DJ44" s="47" t="s">
        <v>0</v>
      </c>
      <c r="DK44" s="52" t="str">
        <f t="shared" si="67"/>
        <v/>
      </c>
      <c r="DL44" s="53" t="str">
        <f>IF(DK44="","",IFERROR(MATCH(DK44,imePrezime_imePrezime,0),"NEMA"))</f>
        <v/>
      </c>
      <c r="DM44" s="47" t="s">
        <v>0</v>
      </c>
      <c r="DN44" s="58" t="str">
        <f t="shared" si="68"/>
        <v/>
      </c>
      <c r="DO44" s="53" t="str" cm="1">
        <f t="array" ref="DO44">IF(DN44&lt;&gt;"",INDEX(imePrezime_id,DN44,0),IF(CR44&lt;&gt;"",CR44,""))</f>
        <v/>
      </c>
      <c r="DP44" s="47" t="s">
        <v>0</v>
      </c>
      <c r="DQ44" s="58" t="str">
        <f t="shared" si="69"/>
        <v/>
      </c>
      <c r="DR44" s="73" t="str">
        <f>IF(BW44="","",IF(AJ44="",IF(IFERROR(INDEX(imePrezime_klub,MATCH(DO44,imePrezime_id,0)),"NEMA")="","klu",""),IF(OR(AND(AK44&lt;&gt;"",AK44&lt;&gt;"NEMA"),BI44&lt;&gt;""),"klu(ali)",IF(AND(AN44&lt;&gt;"",AN44&lt;&gt;AM44),"(raz-klu)","klu"))))</f>
        <v/>
      </c>
      <c r="DS44" s="73" t="str">
        <f t="shared" si="70"/>
        <v/>
      </c>
      <c r="DT44" s="73" t="str">
        <f t="shared" si="71"/>
        <v/>
      </c>
      <c r="DU44" s="66" t="str">
        <f t="shared" si="72"/>
        <v/>
      </c>
      <c r="DV44" s="47" t="s">
        <v>0</v>
      </c>
      <c r="DW44" s="58" t="str">
        <f>IF(BW44="","",MAX(DW$10:DW43)+1)</f>
        <v/>
      </c>
      <c r="DX44" s="73" t="str">
        <f t="shared" si="73"/>
        <v/>
      </c>
      <c r="DY44" s="73" t="str">
        <f t="shared" si="74"/>
        <v/>
      </c>
      <c r="DZ44" s="73" t="str">
        <f t="shared" si="75"/>
        <v/>
      </c>
      <c r="EA44" s="73" t="str">
        <f t="shared" si="76"/>
        <v/>
      </c>
      <c r="EB44" s="73" t="str">
        <f t="shared" si="77"/>
        <v/>
      </c>
      <c r="EC44" s="73" t="str">
        <f t="shared" si="78"/>
        <v/>
      </c>
      <c r="ED44" s="73" t="str">
        <f t="shared" si="79"/>
        <v/>
      </c>
      <c r="EE44" s="73" t="str">
        <f t="shared" si="80"/>
        <v/>
      </c>
      <c r="EF44" s="73" t="str">
        <f t="shared" si="81"/>
        <v/>
      </c>
      <c r="EG44" s="53" t="str">
        <f>IF(INDEX(natjecanjeKategorije_katAliasId,MATCH(Q44,natjecanjeKategorije_katRegId,0))="","",INDEX(natjecanjeKategorije_katAliasId,MATCH(Q44,natjecanjeKategorije_katRegId,0)))</f>
        <v/>
      </c>
      <c r="EH44" s="47" t="s">
        <v>0</v>
      </c>
      <c r="EI44" s="19" t="str">
        <f t="shared" si="82"/>
        <v/>
      </c>
      <c r="EJ44" s="47" t="s">
        <v>0</v>
      </c>
      <c r="EK44" s="19" t="str">
        <f t="shared" si="83"/>
        <v/>
      </c>
      <c r="EL44" s="47" t="s">
        <v>0</v>
      </c>
      <c r="EM44" s="208" t="str">
        <f t="shared" si="84"/>
        <v/>
      </c>
      <c r="EN44" s="47" t="s">
        <v>0</v>
      </c>
    </row>
    <row r="45" spans="1:144" x14ac:dyDescent="0.25">
      <c r="A45" t="s">
        <v>0</v>
      </c>
      <c r="B45" s="52" t="str">
        <f>IF(csv!F37="","",csv!T37)</f>
        <v/>
      </c>
      <c r="C45" s="31" t="s">
        <v>0</v>
      </c>
      <c r="D45" s="31" t="str">
        <f>IF(csv!F37="","",csv!F37)</f>
        <v/>
      </c>
      <c r="E45" s="31" t="str">
        <f>IF(csv!E37="","",csv!E37)</f>
        <v/>
      </c>
      <c r="F45" s="31" t="s">
        <v>0</v>
      </c>
      <c r="G45" s="73" t="str">
        <f>IF(csv!M37="","",csv!M37)</f>
        <v/>
      </c>
      <c r="H45" s="73" t="str">
        <f>IF(csv!N37="","",csv!N37)</f>
        <v/>
      </c>
      <c r="I45" s="31" t="s">
        <v>0</v>
      </c>
      <c r="J45" s="31" t="str">
        <f>IF(csv!P37="","",csv!P37)</f>
        <v/>
      </c>
      <c r="K45" s="31" t="str">
        <f>IF(csv!Q37="","",csv!Q37)</f>
        <v/>
      </c>
      <c r="L45" s="31" t="s">
        <v>0</v>
      </c>
      <c r="M45" s="66" t="str">
        <f>IF(csv!R37="","",csv!R37)</f>
        <v/>
      </c>
      <c r="N45" s="47" t="s">
        <v>0</v>
      </c>
      <c r="O45" s="52" t="str">
        <f t="shared" si="26"/>
        <v/>
      </c>
      <c r="P45" s="73" t="str">
        <f>IF(O45="","",IF(COUNTIF(O$10:O44,O45)=0,P44+1,P44))</f>
        <v/>
      </c>
      <c r="Q45" s="88" t="str">
        <f t="shared" si="27"/>
        <v/>
      </c>
      <c r="R45" s="89" t="str" cm="1">
        <f t="array" ref="R45">IF(S45="","",INDEX(natjecanjeStaze_naziv,MATCH(S45,natjecanjeStaze_stazaId,0)))</f>
        <v/>
      </c>
      <c r="S45" s="53" t="str">
        <f>IF(BW45="","",INDEX(natjecanjeStaze_stazaId,MATCH(O45,natjecanjeStaze_kategorija,0)))</f>
        <v/>
      </c>
      <c r="T45" s="47" t="s">
        <v>0</v>
      </c>
      <c r="U45" s="259" t="str">
        <f>IF(O45="","",INDEX(kategorija_oznaka,MATCH(Q45,kategorija_id,0)))</f>
        <v/>
      </c>
      <c r="V45" s="260" t="str">
        <f t="shared" si="28"/>
        <v/>
      </c>
      <c r="W45" s="47" t="s">
        <v>0</v>
      </c>
      <c r="X45" s="52" t="str">
        <f t="shared" si="29"/>
        <v/>
      </c>
      <c r="Y45" s="73" t="str">
        <f t="shared" si="30"/>
        <v/>
      </c>
      <c r="Z45" s="31" t="str">
        <f t="shared" si="31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32"/>
        <v/>
      </c>
      <c r="AF45" s="47" t="s">
        <v>0</v>
      </c>
      <c r="AG45" s="151" t="str">
        <f t="shared" si="33"/>
        <v/>
      </c>
      <c r="AH45" s="47" t="s">
        <v>0</v>
      </c>
      <c r="AI45" s="52" t="str">
        <f t="shared" si="34"/>
        <v/>
      </c>
      <c r="AJ45" s="31" t="str">
        <f t="shared" si="35"/>
        <v/>
      </c>
      <c r="AK45" s="73" t="str">
        <f t="shared" si="36"/>
        <v/>
      </c>
      <c r="AL45" s="73" t="str">
        <f t="shared" si="37"/>
        <v/>
      </c>
      <c r="AM45" s="31" t="str" cm="1">
        <f t="array" ref="AM45">IF(AK45="",""&amp;AJ45,IF(AK45="NEMA",AJ45,INDEX(klub_naziv,MATCH(INDEX(klubAlias_klubId,AK45),klub_id,0))))</f>
        <v/>
      </c>
      <c r="AN45" s="31" t="str" cm="1">
        <f t="array" ref="AN45">IFERROR(""&amp;INDEX(registarNatjecatelji,DL45,4),"")</f>
        <v/>
      </c>
      <c r="AO45" s="73" t="str">
        <f t="shared" si="38"/>
        <v/>
      </c>
      <c r="AP45" s="66" t="str">
        <f t="shared" si="39"/>
        <v/>
      </c>
      <c r="AQ45" s="47" t="s">
        <v>0</v>
      </c>
      <c r="AR45" s="52" t="str">
        <f>IF(V45&lt;&gt;"NEMA","",IF(IFERROR(MATCH(U45,U$10:U44,0),0)&lt;&gt;0,"",U45))</f>
        <v/>
      </c>
      <c r="AS45" s="73" t="str">
        <f>IF(AR45="","",IFERROR(INDEX(klubAlias_id,MATCH(AR45,klubAlias_alias,0)),"NEMA"))</f>
        <v/>
      </c>
      <c r="AT45" s="31" t="str">
        <f>IF(OR(AS45="",AS45&lt;&gt;"NEMA"),"",MAX(AT$10:AT44)+1)</f>
        <v/>
      </c>
      <c r="AU45" s="66" t="str">
        <f>IF(OR(AS45="",AS45&lt;&gt;"NEMA"),"",INDEX(klub_id,MATCH(AR45,klub_naziv,0)))</f>
        <v/>
      </c>
      <c r="AV45" s="47" t="s">
        <v>0</v>
      </c>
      <c r="AW45" s="19" t="str">
        <f t="shared" si="40"/>
        <v/>
      </c>
      <c r="AX45" s="47" t="s">
        <v>0</v>
      </c>
      <c r="AY45" s="82" t="str">
        <f>IF(AK45&lt;&gt;"NEMA","",IF(IFERROR(MATCH(AJ45,AJ$10:AJ44,0),0)&lt;&gt;0,"",AJ45))</f>
        <v/>
      </c>
      <c r="AZ45" s="47" t="s">
        <v>0</v>
      </c>
      <c r="BA45" s="130"/>
      <c r="BB45" s="47" t="s">
        <v>0</v>
      </c>
      <c r="BC45" s="58" t="str">
        <f t="shared" si="41"/>
        <v/>
      </c>
      <c r="BD45" s="31" t="str">
        <f t="shared" si="42"/>
        <v/>
      </c>
      <c r="BE45" s="31" t="str">
        <f>IF(BD45="","",MAX(BE$10:BE44)+1)</f>
        <v/>
      </c>
      <c r="BF45" s="31" t="str">
        <f t="shared" si="43"/>
        <v/>
      </c>
      <c r="BG45" s="31" t="str">
        <f t="shared" si="44"/>
        <v/>
      </c>
      <c r="BH45" s="31" t="str">
        <f>IF(BA45="","",MAX(BH$10:BH44)+1)</f>
        <v/>
      </c>
      <c r="BI45" s="31" t="str">
        <f t="shared" si="45"/>
        <v/>
      </c>
      <c r="BJ45" s="66" t="str">
        <f t="shared" si="46"/>
        <v/>
      </c>
      <c r="BK45" s="47" t="s">
        <v>0</v>
      </c>
      <c r="BL45" s="19" t="str">
        <f t="shared" si="47"/>
        <v/>
      </c>
      <c r="BM45" s="47" t="s">
        <v>0</v>
      </c>
      <c r="BN45" s="151" t="str">
        <f>IF(AP45="","",IF(BA45="",IF(IFERROR(MATCH(AP45,natjecanje_noviKluboviAliasi,0),0)&gt;0,INDEX(natjecanje_kluboviAliasi,MATCH(AP45,natjecanje_noviKluboviAliasi,0)),AP45),BA45))</f>
        <v/>
      </c>
      <c r="BO45" s="47" t="s">
        <v>0</v>
      </c>
      <c r="BP45" s="58" t="str">
        <f t="shared" si="48"/>
        <v/>
      </c>
      <c r="BQ45" s="73" t="str">
        <f t="shared" si="49"/>
        <v/>
      </c>
      <c r="BR45" s="267" t="str">
        <f t="shared" si="50"/>
        <v/>
      </c>
      <c r="BS45" s="268" t="str">
        <f t="shared" si="51"/>
        <v/>
      </c>
      <c r="BT45" s="191" t="str">
        <f t="shared" si="52"/>
        <v/>
      </c>
      <c r="BU45" s="47" t="s">
        <v>0</v>
      </c>
      <c r="BV45" s="52" t="str">
        <f t="shared" si="53"/>
        <v/>
      </c>
      <c r="BW45" s="31" t="str">
        <f t="shared" si="54"/>
        <v/>
      </c>
      <c r="BX45" s="73" t="str">
        <f>IF(BW45="","",IFERROR(INDEX(imePrezime_id,MATCH(BV45&amp;" – "&amp;BW45,imePrezime_imePrezime,0)),"NEMA"))</f>
        <v/>
      </c>
      <c r="BY45" s="73" t="str">
        <f>IF(BX45&lt;&gt;"NEMA","",IFERROR(INDEX(imePrezimeAlias_imePrezimeId,MATCH(BV45&amp;" "&amp;BW45,imePrezimeAlias_alias,0)),"NEMA"))</f>
        <v/>
      </c>
      <c r="BZ45" s="31" t="str">
        <f>IF(BW45="","",IF(OR(BY45="",BY45="NEMA"),BV45,INDEX(imePrezime_ime,MATCH(BY45,imePrezime_id,0))))</f>
        <v/>
      </c>
      <c r="CA45" s="66" t="str">
        <f>IF(BW45="","",IF(OR(BY45="",BY45="NEMA"),BW45,INDEX(imePrezime_prezime,MATCH(BY45,imePrezime_id,0))))</f>
        <v/>
      </c>
      <c r="CB45" s="47" t="s">
        <v>0</v>
      </c>
      <c r="CC45" s="82" t="str">
        <f t="shared" si="55"/>
        <v/>
      </c>
      <c r="CD45" s="47" t="s">
        <v>0</v>
      </c>
      <c r="CE45" s="19" t="str">
        <f t="shared" si="56"/>
        <v/>
      </c>
      <c r="CF45" s="47" t="s">
        <v>0</v>
      </c>
      <c r="CG45" s="130"/>
      <c r="CH45" s="47" t="s">
        <v>0</v>
      </c>
      <c r="CI45" s="52" t="str">
        <f t="shared" si="57"/>
        <v/>
      </c>
      <c r="CJ45" s="73" t="str">
        <f>IF(CG45="","",MAX(CJ$10:CJ44)+1)</f>
        <v/>
      </c>
      <c r="CK45" s="53" t="str">
        <f t="shared" si="58"/>
        <v/>
      </c>
      <c r="CL45" s="47" t="s">
        <v>0</v>
      </c>
      <c r="CM45" s="19" t="str">
        <f t="shared" si="59"/>
        <v/>
      </c>
      <c r="CN45" s="47" t="s">
        <v>0</v>
      </c>
      <c r="CO45" s="108"/>
      <c r="CP45" s="110"/>
      <c r="CQ45" s="47"/>
      <c r="CR45" s="58" t="str">
        <f>IF(AND(BX45="NEMA",BY45="NEMA",OR(CG45="",CK45="NEMA")),MAX(CR$10:CR44)+1,"")</f>
        <v/>
      </c>
      <c r="CS45" s="53" t="str">
        <f t="shared" si="60"/>
        <v/>
      </c>
      <c r="CT45" t="s">
        <v>0</v>
      </c>
      <c r="CU45" s="133" t="str">
        <f>IF(O45="","",LEFT(INDEX(kategorija_oznaka,MATCH(Q45,kategorija_id,0)),1))</f>
        <v/>
      </c>
      <c r="CV45" t="s">
        <v>0</v>
      </c>
      <c r="CW45" s="52" t="str">
        <f>IF(CR45="","",IF(M45&lt;&gt;"CRO","","INSERT INTO osoba (id,reg_broj,oib,spol_id,dat_rodjenja) VALUES ("&amp;CR45&amp;",(SELECT max(os.reg_broj)+1 FROM osoba AS os),Null,'"&amp;CU45&amp;"',Null); INSERT INTO osoba_log (id,reg_broj,oib,spol_id,dat_rodjenja,dnevnik_id) SELECT id,reg_broj,oib,spol_id,dat_rodjenja,"&amp;dnevnik_id&amp;" FROM osoba WHERE id = "&amp;CR45&amp;";"))</f>
        <v/>
      </c>
      <c r="CX45" s="66" t="str">
        <f t="shared" si="61"/>
        <v/>
      </c>
      <c r="CY45" t="s">
        <v>0</v>
      </c>
      <c r="CZ45" s="19" t="str">
        <f t="shared" si="62"/>
        <v/>
      </c>
      <c r="DA45" s="47" t="s">
        <v>0</v>
      </c>
      <c r="DB45" s="52" t="str">
        <f t="shared" si="63"/>
        <v/>
      </c>
      <c r="DC45" s="66" t="str">
        <f t="shared" si="64"/>
        <v/>
      </c>
      <c r="DD45" s="47" t="s">
        <v>0</v>
      </c>
      <c r="DE45" s="52" t="str">
        <f t="shared" si="65"/>
        <v/>
      </c>
      <c r="DF45" s="53" t="str">
        <f>IF(DE45="","",IFERROR(MATCH(DE45,registar,0),"NEMA"))</f>
        <v/>
      </c>
      <c r="DG45" s="47" t="s">
        <v>0</v>
      </c>
      <c r="DH45" s="52" t="str">
        <f t="shared" si="66"/>
        <v/>
      </c>
      <c r="DI45" s="53" t="str">
        <f>IF(DH45="","",IFERROR(MATCH(DH45,imePrezime_imePrezimeKlub,0),"NEMA"))</f>
        <v/>
      </c>
      <c r="DJ45" s="47" t="s">
        <v>0</v>
      </c>
      <c r="DK45" s="52" t="str">
        <f t="shared" si="67"/>
        <v/>
      </c>
      <c r="DL45" s="53" t="str">
        <f>IF(DK45="","",IFERROR(MATCH(DK45,imePrezime_imePrezime,0),"NEMA"))</f>
        <v/>
      </c>
      <c r="DM45" s="47" t="s">
        <v>0</v>
      </c>
      <c r="DN45" s="58" t="str">
        <f t="shared" si="68"/>
        <v/>
      </c>
      <c r="DO45" s="53" t="str" cm="1">
        <f t="array" ref="DO45">IF(DN45&lt;&gt;"",INDEX(imePrezime_id,DN45,0),IF(CR45&lt;&gt;"",CR45,""))</f>
        <v/>
      </c>
      <c r="DP45" s="47" t="s">
        <v>0</v>
      </c>
      <c r="DQ45" s="58" t="str">
        <f t="shared" si="69"/>
        <v/>
      </c>
      <c r="DR45" s="73" t="str">
        <f>IF(BW45="","",IF(AJ45="",IF(IFERROR(INDEX(imePrezime_klub,MATCH(DO45,imePrezime_id,0)),"NEMA")="","klu",""),IF(OR(AND(AK45&lt;&gt;"",AK45&lt;&gt;"NEMA"),BI45&lt;&gt;""),"klu(ali)",IF(AND(AN45&lt;&gt;"",AN45&lt;&gt;AM45),"(raz-klu)","klu"))))</f>
        <v/>
      </c>
      <c r="DS45" s="73" t="str">
        <f t="shared" si="70"/>
        <v/>
      </c>
      <c r="DT45" s="73" t="str">
        <f t="shared" si="71"/>
        <v/>
      </c>
      <c r="DU45" s="66" t="str">
        <f t="shared" si="72"/>
        <v/>
      </c>
      <c r="DV45" s="47" t="s">
        <v>0</v>
      </c>
      <c r="DW45" s="58" t="str">
        <f>IF(BW45="","",MAX(DW$10:DW44)+1)</f>
        <v/>
      </c>
      <c r="DX45" s="73" t="str">
        <f t="shared" si="73"/>
        <v/>
      </c>
      <c r="DY45" s="73" t="str">
        <f t="shared" si="74"/>
        <v/>
      </c>
      <c r="DZ45" s="73" t="str">
        <f t="shared" si="75"/>
        <v/>
      </c>
      <c r="EA45" s="73" t="str">
        <f t="shared" si="76"/>
        <v/>
      </c>
      <c r="EB45" s="73" t="str">
        <f t="shared" si="77"/>
        <v/>
      </c>
      <c r="EC45" s="73" t="str">
        <f t="shared" si="78"/>
        <v/>
      </c>
      <c r="ED45" s="73" t="str">
        <f t="shared" si="79"/>
        <v/>
      </c>
      <c r="EE45" s="73" t="str">
        <f t="shared" si="80"/>
        <v/>
      </c>
      <c r="EF45" s="73" t="str">
        <f t="shared" si="81"/>
        <v/>
      </c>
      <c r="EG45" s="53" t="str">
        <f>IF(INDEX(natjecanjeKategorije_katAliasId,MATCH(Q45,natjecanjeKategorije_katRegId,0))="","",INDEX(natjecanjeKategorije_katAliasId,MATCH(Q45,natjecanjeKategorije_katRegId,0)))</f>
        <v/>
      </c>
      <c r="EH45" s="47" t="s">
        <v>0</v>
      </c>
      <c r="EI45" s="19" t="str">
        <f t="shared" si="82"/>
        <v/>
      </c>
      <c r="EJ45" s="47" t="s">
        <v>0</v>
      </c>
      <c r="EK45" s="19" t="str">
        <f t="shared" si="83"/>
        <v/>
      </c>
      <c r="EL45" s="47" t="s">
        <v>0</v>
      </c>
      <c r="EM45" s="208" t="str">
        <f t="shared" si="84"/>
        <v/>
      </c>
      <c r="EN45" s="47" t="s">
        <v>0</v>
      </c>
    </row>
    <row r="46" spans="1:144" x14ac:dyDescent="0.25">
      <c r="A46" t="s">
        <v>0</v>
      </c>
      <c r="B46" s="52" t="str">
        <f>IF(csv!F38="","",csv!T38)</f>
        <v/>
      </c>
      <c r="C46" s="31" t="s">
        <v>0</v>
      </c>
      <c r="D46" s="31" t="str">
        <f>IF(csv!F38="","",csv!F38)</f>
        <v/>
      </c>
      <c r="E46" s="31" t="str">
        <f>IF(csv!E38="","",csv!E38)</f>
        <v/>
      </c>
      <c r="F46" s="31" t="s">
        <v>0</v>
      </c>
      <c r="G46" s="73" t="str">
        <f>IF(csv!M38="","",csv!M38)</f>
        <v/>
      </c>
      <c r="H46" s="73" t="str">
        <f>IF(csv!N38="","",csv!N38)</f>
        <v/>
      </c>
      <c r="I46" s="31" t="s">
        <v>0</v>
      </c>
      <c r="J46" s="31" t="str">
        <f>IF(csv!P38="","",csv!P38)</f>
        <v/>
      </c>
      <c r="K46" s="31" t="str">
        <f>IF(csv!Q38="","",csv!Q38)</f>
        <v/>
      </c>
      <c r="L46" s="31" t="s">
        <v>0</v>
      </c>
      <c r="M46" s="66" t="str">
        <f>IF(csv!R38="","",csv!R38)</f>
        <v/>
      </c>
      <c r="N46" s="47" t="s">
        <v>0</v>
      </c>
      <c r="O46" s="52" t="str">
        <f t="shared" si="26"/>
        <v/>
      </c>
      <c r="P46" s="73" t="str">
        <f>IF(O46="","",IF(COUNTIF(O$10:O45,O46)=0,P45+1,P45))</f>
        <v/>
      </c>
      <c r="Q46" s="88" t="str">
        <f t="shared" si="27"/>
        <v/>
      </c>
      <c r="R46" s="89" t="str" cm="1">
        <f t="array" ref="R46">IF(S46="","",INDEX(natjecanjeStaze_naziv,MATCH(S46,natjecanjeStaze_stazaId,0)))</f>
        <v/>
      </c>
      <c r="S46" s="53" t="str">
        <f>IF(BW46="","",INDEX(natjecanjeStaze_stazaId,MATCH(O46,natjecanjeStaze_kategorija,0)))</f>
        <v/>
      </c>
      <c r="T46" s="47" t="s">
        <v>0</v>
      </c>
      <c r="U46" s="259" t="str">
        <f>IF(O46="","",INDEX(kategorija_oznaka,MATCH(Q46,kategorija_id,0)))</f>
        <v/>
      </c>
      <c r="V46" s="260" t="str">
        <f t="shared" si="28"/>
        <v/>
      </c>
      <c r="W46" s="47" t="s">
        <v>0</v>
      </c>
      <c r="X46" s="52" t="str">
        <f t="shared" si="29"/>
        <v/>
      </c>
      <c r="Y46" s="73" t="str">
        <f t="shared" si="30"/>
        <v/>
      </c>
      <c r="Z46" s="31" t="str">
        <f t="shared" si="31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32"/>
        <v/>
      </c>
      <c r="AF46" s="47" t="s">
        <v>0</v>
      </c>
      <c r="AG46" s="151" t="str">
        <f t="shared" si="33"/>
        <v/>
      </c>
      <c r="AH46" s="47" t="s">
        <v>0</v>
      </c>
      <c r="AI46" s="52" t="str">
        <f t="shared" si="34"/>
        <v/>
      </c>
      <c r="AJ46" s="31" t="str">
        <f t="shared" si="35"/>
        <v/>
      </c>
      <c r="AK46" s="73" t="str">
        <f t="shared" si="36"/>
        <v/>
      </c>
      <c r="AL46" s="73" t="str">
        <f t="shared" si="37"/>
        <v/>
      </c>
      <c r="AM46" s="31" t="str" cm="1">
        <f t="array" ref="AM46">IF(AK46="",""&amp;AJ46,IF(AK46="NEMA",AJ46,INDEX(klub_naziv,MATCH(INDEX(klubAlias_klubId,AK46),klub_id,0))))</f>
        <v/>
      </c>
      <c r="AN46" s="31" t="str" cm="1">
        <f t="array" ref="AN46">IFERROR(""&amp;INDEX(registarNatjecatelji,DL46,4),"")</f>
        <v/>
      </c>
      <c r="AO46" s="73" t="str">
        <f t="shared" si="38"/>
        <v/>
      </c>
      <c r="AP46" s="66" t="str">
        <f t="shared" si="39"/>
        <v/>
      </c>
      <c r="AQ46" s="47" t="s">
        <v>0</v>
      </c>
      <c r="AR46" s="52" t="str">
        <f>IF(V46&lt;&gt;"NEMA","",IF(IFERROR(MATCH(U46,U$10:U45,0),0)&lt;&gt;0,"",U46))</f>
        <v/>
      </c>
      <c r="AS46" s="73" t="str">
        <f>IF(AR46="","",IFERROR(INDEX(klubAlias_id,MATCH(AR46,klubAlias_alias,0)),"NEMA"))</f>
        <v/>
      </c>
      <c r="AT46" s="31" t="str">
        <f>IF(OR(AS46="",AS46&lt;&gt;"NEMA"),"",MAX(AT$10:AT45)+1)</f>
        <v/>
      </c>
      <c r="AU46" s="66" t="str">
        <f>IF(OR(AS46="",AS46&lt;&gt;"NEMA"),"",INDEX(klub_id,MATCH(AR46,klub_naziv,0)))</f>
        <v/>
      </c>
      <c r="AV46" s="47" t="s">
        <v>0</v>
      </c>
      <c r="AW46" s="19" t="str">
        <f t="shared" si="40"/>
        <v/>
      </c>
      <c r="AX46" s="47" t="s">
        <v>0</v>
      </c>
      <c r="AY46" s="82" t="str">
        <f>IF(AK46&lt;&gt;"NEMA","",IF(IFERROR(MATCH(AJ46,AJ$10:AJ45,0),0)&lt;&gt;0,"",AJ46))</f>
        <v/>
      </c>
      <c r="AZ46" s="47" t="s">
        <v>0</v>
      </c>
      <c r="BA46" s="130"/>
      <c r="BB46" s="47" t="s">
        <v>0</v>
      </c>
      <c r="BC46" s="58" t="str">
        <f t="shared" si="41"/>
        <v/>
      </c>
      <c r="BD46" s="31" t="str">
        <f t="shared" si="42"/>
        <v/>
      </c>
      <c r="BE46" s="31" t="str">
        <f>IF(BD46="","",MAX(BE$10:BE45)+1)</f>
        <v/>
      </c>
      <c r="BF46" s="31" t="str">
        <f t="shared" si="43"/>
        <v/>
      </c>
      <c r="BG46" s="31" t="str">
        <f t="shared" si="44"/>
        <v/>
      </c>
      <c r="BH46" s="31" t="str">
        <f>IF(BA46="","",MAX(BH$10:BH45)+1)</f>
        <v/>
      </c>
      <c r="BI46" s="31" t="str">
        <f t="shared" si="45"/>
        <v/>
      </c>
      <c r="BJ46" s="66" t="str">
        <f t="shared" si="46"/>
        <v/>
      </c>
      <c r="BK46" s="47" t="s">
        <v>0</v>
      </c>
      <c r="BL46" s="19" t="str">
        <f t="shared" si="47"/>
        <v/>
      </c>
      <c r="BM46" s="47" t="s">
        <v>0</v>
      </c>
      <c r="BN46" s="151" t="str">
        <f>IF(AP46="","",IF(BA46="",IF(IFERROR(MATCH(AP46,natjecanje_noviKluboviAliasi,0),0)&gt;0,INDEX(natjecanje_kluboviAliasi,MATCH(AP46,natjecanje_noviKluboviAliasi,0)),AP46),BA46))</f>
        <v/>
      </c>
      <c r="BO46" s="47" t="s">
        <v>0</v>
      </c>
      <c r="BP46" s="58" t="str">
        <f t="shared" si="48"/>
        <v/>
      </c>
      <c r="BQ46" s="73" t="str">
        <f t="shared" si="49"/>
        <v/>
      </c>
      <c r="BR46" s="267" t="str">
        <f t="shared" si="50"/>
        <v/>
      </c>
      <c r="BS46" s="268" t="str">
        <f t="shared" si="51"/>
        <v/>
      </c>
      <c r="BT46" s="191" t="str">
        <f t="shared" si="52"/>
        <v/>
      </c>
      <c r="BU46" s="47" t="s">
        <v>0</v>
      </c>
      <c r="BV46" s="52" t="str">
        <f t="shared" si="53"/>
        <v/>
      </c>
      <c r="BW46" s="31" t="str">
        <f t="shared" si="54"/>
        <v/>
      </c>
      <c r="BX46" s="73" t="str">
        <f>IF(BW46="","",IFERROR(INDEX(imePrezime_id,MATCH(BV46&amp;" – "&amp;BW46,imePrezime_imePrezime,0)),"NEMA"))</f>
        <v/>
      </c>
      <c r="BY46" s="73" t="str">
        <f>IF(BX46&lt;&gt;"NEMA","",IFERROR(INDEX(imePrezimeAlias_imePrezimeId,MATCH(BV46&amp;" "&amp;BW46,imePrezimeAlias_alias,0)),"NEMA"))</f>
        <v/>
      </c>
      <c r="BZ46" s="31" t="str">
        <f>IF(BW46="","",IF(OR(BY46="",BY46="NEMA"),BV46,INDEX(imePrezime_ime,MATCH(BY46,imePrezime_id,0))))</f>
        <v/>
      </c>
      <c r="CA46" s="66" t="str">
        <f>IF(BW46="","",IF(OR(BY46="",BY46="NEMA"),BW46,INDEX(imePrezime_prezime,MATCH(BY46,imePrezime_id,0))))</f>
        <v/>
      </c>
      <c r="CB46" s="47" t="s">
        <v>0</v>
      </c>
      <c r="CC46" s="82" t="str">
        <f t="shared" si="55"/>
        <v/>
      </c>
      <c r="CD46" s="47" t="s">
        <v>0</v>
      </c>
      <c r="CE46" s="19" t="str">
        <f t="shared" si="56"/>
        <v/>
      </c>
      <c r="CF46" s="47" t="s">
        <v>0</v>
      </c>
      <c r="CG46" s="130"/>
      <c r="CH46" s="47" t="s">
        <v>0</v>
      </c>
      <c r="CI46" s="52" t="str">
        <f t="shared" si="57"/>
        <v/>
      </c>
      <c r="CJ46" s="73" t="str">
        <f>IF(CG46="","",MAX(CJ$10:CJ45)+1)</f>
        <v/>
      </c>
      <c r="CK46" s="53" t="str">
        <f t="shared" si="58"/>
        <v/>
      </c>
      <c r="CL46" s="47" t="s">
        <v>0</v>
      </c>
      <c r="CM46" s="19" t="str">
        <f t="shared" si="59"/>
        <v/>
      </c>
      <c r="CN46" s="47" t="s">
        <v>0</v>
      </c>
      <c r="CO46" s="108"/>
      <c r="CP46" s="110"/>
      <c r="CQ46" s="47"/>
      <c r="CR46" s="58" t="str">
        <f>IF(AND(BX46="NEMA",BY46="NEMA",OR(CG46="",CK46="NEMA")),MAX(CR$10:CR45)+1,"")</f>
        <v/>
      </c>
      <c r="CS46" s="53" t="str">
        <f t="shared" si="60"/>
        <v/>
      </c>
      <c r="CT46" t="s">
        <v>0</v>
      </c>
      <c r="CU46" s="133" t="str">
        <f>IF(O46="","",LEFT(INDEX(kategorija_oznaka,MATCH(Q46,kategorija_id,0)),1))</f>
        <v/>
      </c>
      <c r="CV46" t="s">
        <v>0</v>
      </c>
      <c r="CW46" s="52" t="str">
        <f>IF(CR46="","",IF(M46&lt;&gt;"CRO","","INSERT INTO osoba (id,reg_broj,oib,spol_id,dat_rodjenja) VALUES ("&amp;CR46&amp;",(SELECT max(os.reg_broj)+1 FROM osoba AS os),Null,'"&amp;CU46&amp;"',Null); INSERT INTO osoba_log (id,reg_broj,oib,spol_id,dat_rodjenja,dnevnik_id) SELECT id,reg_broj,oib,spol_id,dat_rodjenja,"&amp;dnevnik_id&amp;" FROM osoba WHERE id = "&amp;CR46&amp;";"))</f>
        <v/>
      </c>
      <c r="CX46" s="66" t="str">
        <f t="shared" si="61"/>
        <v/>
      </c>
      <c r="CY46" t="s">
        <v>0</v>
      </c>
      <c r="CZ46" s="19" t="str">
        <f t="shared" si="62"/>
        <v/>
      </c>
      <c r="DA46" s="47" t="s">
        <v>0</v>
      </c>
      <c r="DB46" s="52" t="str">
        <f t="shared" si="63"/>
        <v/>
      </c>
      <c r="DC46" s="66" t="str">
        <f t="shared" si="64"/>
        <v/>
      </c>
      <c r="DD46" s="47" t="s">
        <v>0</v>
      </c>
      <c r="DE46" s="52" t="str">
        <f t="shared" si="65"/>
        <v/>
      </c>
      <c r="DF46" s="53" t="str">
        <f>IF(DE46="","",IFERROR(MATCH(DE46,registar,0),"NEMA"))</f>
        <v/>
      </c>
      <c r="DG46" s="47" t="s">
        <v>0</v>
      </c>
      <c r="DH46" s="52" t="str">
        <f t="shared" si="66"/>
        <v/>
      </c>
      <c r="DI46" s="53" t="str">
        <f>IF(DH46="","",IFERROR(MATCH(DH46,imePrezime_imePrezimeKlub,0),"NEMA"))</f>
        <v/>
      </c>
      <c r="DJ46" s="47" t="s">
        <v>0</v>
      </c>
      <c r="DK46" s="52" t="str">
        <f t="shared" si="67"/>
        <v/>
      </c>
      <c r="DL46" s="53" t="str">
        <f>IF(DK46="","",IFERROR(MATCH(DK46,imePrezime_imePrezime,0),"NEMA"))</f>
        <v/>
      </c>
      <c r="DM46" s="47" t="s">
        <v>0</v>
      </c>
      <c r="DN46" s="58" t="str">
        <f t="shared" si="68"/>
        <v/>
      </c>
      <c r="DO46" s="53" t="str" cm="1">
        <f t="array" ref="DO46">IF(DN46&lt;&gt;"",INDEX(imePrezime_id,DN46,0),IF(CR46&lt;&gt;"",CR46,""))</f>
        <v/>
      </c>
      <c r="DP46" s="47" t="s">
        <v>0</v>
      </c>
      <c r="DQ46" s="58" t="str">
        <f t="shared" si="69"/>
        <v/>
      </c>
      <c r="DR46" s="73" t="str">
        <f>IF(BW46="","",IF(AJ46="",IF(IFERROR(INDEX(imePrezime_klub,MATCH(DO46,imePrezime_id,0)),"NEMA")="","klu",""),IF(OR(AND(AK46&lt;&gt;"",AK46&lt;&gt;"NEMA"),BI46&lt;&gt;""),"klu(ali)",IF(AND(AN46&lt;&gt;"",AN46&lt;&gt;AM46),"(raz-klu)","klu"))))</f>
        <v/>
      </c>
      <c r="DS46" s="73" t="str">
        <f t="shared" si="70"/>
        <v/>
      </c>
      <c r="DT46" s="73" t="str">
        <f t="shared" si="71"/>
        <v/>
      </c>
      <c r="DU46" s="66" t="str">
        <f t="shared" si="72"/>
        <v/>
      </c>
      <c r="DV46" s="47" t="s">
        <v>0</v>
      </c>
      <c r="DW46" s="58" t="str">
        <f>IF(BW46="","",MAX(DW$10:DW45)+1)</f>
        <v/>
      </c>
      <c r="DX46" s="73" t="str">
        <f t="shared" si="73"/>
        <v/>
      </c>
      <c r="DY46" s="73" t="str">
        <f t="shared" si="74"/>
        <v/>
      </c>
      <c r="DZ46" s="73" t="str">
        <f t="shared" si="75"/>
        <v/>
      </c>
      <c r="EA46" s="73" t="str">
        <f t="shared" si="76"/>
        <v/>
      </c>
      <c r="EB46" s="73" t="str">
        <f t="shared" si="77"/>
        <v/>
      </c>
      <c r="EC46" s="73" t="str">
        <f t="shared" si="78"/>
        <v/>
      </c>
      <c r="ED46" s="73" t="str">
        <f t="shared" si="79"/>
        <v/>
      </c>
      <c r="EE46" s="73" t="str">
        <f t="shared" si="80"/>
        <v/>
      </c>
      <c r="EF46" s="73" t="str">
        <f t="shared" si="81"/>
        <v/>
      </c>
      <c r="EG46" s="53" t="str">
        <f>IF(INDEX(natjecanjeKategorije_katAliasId,MATCH(Q46,natjecanjeKategorije_katRegId,0))="","",INDEX(natjecanjeKategorije_katAliasId,MATCH(Q46,natjecanjeKategorije_katRegId,0)))</f>
        <v/>
      </c>
      <c r="EH46" s="47" t="s">
        <v>0</v>
      </c>
      <c r="EI46" s="19" t="str">
        <f t="shared" si="82"/>
        <v/>
      </c>
      <c r="EJ46" s="47" t="s">
        <v>0</v>
      </c>
      <c r="EK46" s="19" t="str">
        <f t="shared" si="83"/>
        <v/>
      </c>
      <c r="EL46" s="47" t="s">
        <v>0</v>
      </c>
      <c r="EM46" s="208" t="str">
        <f t="shared" si="84"/>
        <v/>
      </c>
      <c r="EN46" s="47" t="s">
        <v>0</v>
      </c>
    </row>
    <row r="47" spans="1:144" x14ac:dyDescent="0.25">
      <c r="A47" t="s">
        <v>0</v>
      </c>
      <c r="B47" s="52" t="str">
        <f>IF(csv!F39="","",csv!T39)</f>
        <v/>
      </c>
      <c r="C47" s="31" t="s">
        <v>0</v>
      </c>
      <c r="D47" s="31" t="str">
        <f>IF(csv!F39="","",csv!F39)</f>
        <v/>
      </c>
      <c r="E47" s="31" t="str">
        <f>IF(csv!E39="","",csv!E39)</f>
        <v/>
      </c>
      <c r="F47" s="31" t="s">
        <v>0</v>
      </c>
      <c r="G47" s="73" t="str">
        <f>IF(csv!M39="","",csv!M39)</f>
        <v/>
      </c>
      <c r="H47" s="73" t="str">
        <f>IF(csv!N39="","",csv!N39)</f>
        <v/>
      </c>
      <c r="I47" s="31" t="s">
        <v>0</v>
      </c>
      <c r="J47" s="31" t="str">
        <f>IF(csv!P39="","",csv!P39)</f>
        <v/>
      </c>
      <c r="K47" s="31" t="str">
        <f>IF(csv!Q39="","",csv!Q39)</f>
        <v/>
      </c>
      <c r="L47" s="31" t="s">
        <v>0</v>
      </c>
      <c r="M47" s="66" t="str">
        <f>IF(csv!R39="","",csv!R39)</f>
        <v/>
      </c>
      <c r="N47" s="47" t="s">
        <v>0</v>
      </c>
      <c r="O47" s="52" t="str">
        <f t="shared" si="26"/>
        <v/>
      </c>
      <c r="P47" s="73" t="str">
        <f>IF(O47="","",IF(COUNTIF(O$10:O46,O47)=0,P46+1,P46))</f>
        <v/>
      </c>
      <c r="Q47" s="88" t="str">
        <f t="shared" si="27"/>
        <v/>
      </c>
      <c r="R47" s="89" t="str" cm="1">
        <f t="array" ref="R47">IF(S47="","",INDEX(natjecanjeStaze_naziv,MATCH(S47,natjecanjeStaze_stazaId,0)))</f>
        <v/>
      </c>
      <c r="S47" s="53" t="str">
        <f>IF(BW47="","",INDEX(natjecanjeStaze_stazaId,MATCH(O47,natjecanjeStaze_kategorija,0)))</f>
        <v/>
      </c>
      <c r="T47" s="47" t="s">
        <v>0</v>
      </c>
      <c r="U47" s="259" t="str">
        <f>IF(O47="","",INDEX(kategorija_oznaka,MATCH(Q47,kategorija_id,0)))</f>
        <v/>
      </c>
      <c r="V47" s="260" t="str">
        <f t="shared" si="28"/>
        <v/>
      </c>
      <c r="W47" s="47" t="s">
        <v>0</v>
      </c>
      <c r="X47" s="52" t="str">
        <f t="shared" si="29"/>
        <v/>
      </c>
      <c r="Y47" s="73" t="str">
        <f t="shared" si="30"/>
        <v/>
      </c>
      <c r="Z47" s="31" t="str">
        <f t="shared" si="31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32"/>
        <v/>
      </c>
      <c r="AF47" s="47" t="s">
        <v>0</v>
      </c>
      <c r="AG47" s="151" t="str">
        <f t="shared" si="33"/>
        <v/>
      </c>
      <c r="AH47" s="47" t="s">
        <v>0</v>
      </c>
      <c r="AI47" s="52" t="str">
        <f t="shared" si="34"/>
        <v/>
      </c>
      <c r="AJ47" s="31" t="str">
        <f t="shared" si="35"/>
        <v/>
      </c>
      <c r="AK47" s="73" t="str">
        <f t="shared" si="36"/>
        <v/>
      </c>
      <c r="AL47" s="73" t="str">
        <f t="shared" si="37"/>
        <v/>
      </c>
      <c r="AM47" s="31" t="str" cm="1">
        <f t="array" ref="AM47">IF(AK47="",""&amp;AJ47,IF(AK47="NEMA",AJ47,INDEX(klub_naziv,MATCH(INDEX(klubAlias_klubId,AK47),klub_id,0))))</f>
        <v/>
      </c>
      <c r="AN47" s="31" t="str" cm="1">
        <f t="array" ref="AN47">IFERROR(""&amp;INDEX(registarNatjecatelji,DL47,4),"")</f>
        <v/>
      </c>
      <c r="AO47" s="73" t="str">
        <f t="shared" si="38"/>
        <v/>
      </c>
      <c r="AP47" s="66" t="str">
        <f t="shared" si="39"/>
        <v/>
      </c>
      <c r="AQ47" s="47" t="s">
        <v>0</v>
      </c>
      <c r="AR47" s="52" t="str">
        <f>IF(V47&lt;&gt;"NEMA","",IF(IFERROR(MATCH(U47,U$10:U46,0),0)&lt;&gt;0,"",U47))</f>
        <v/>
      </c>
      <c r="AS47" s="73" t="str">
        <f>IF(AR47="","",IFERROR(INDEX(klubAlias_id,MATCH(AR47,klubAlias_alias,0)),"NEMA"))</f>
        <v/>
      </c>
      <c r="AT47" s="31" t="str">
        <f>IF(OR(AS47="",AS47&lt;&gt;"NEMA"),"",MAX(AT$10:AT46)+1)</f>
        <v/>
      </c>
      <c r="AU47" s="66" t="str">
        <f>IF(OR(AS47="",AS47&lt;&gt;"NEMA"),"",INDEX(klub_id,MATCH(AR47,klub_naziv,0)))</f>
        <v/>
      </c>
      <c r="AV47" s="47" t="s">
        <v>0</v>
      </c>
      <c r="AW47" s="19" t="str">
        <f t="shared" si="40"/>
        <v/>
      </c>
      <c r="AX47" s="47" t="s">
        <v>0</v>
      </c>
      <c r="AY47" s="82" t="str">
        <f>IF(AK47&lt;&gt;"NEMA","",IF(IFERROR(MATCH(AJ47,AJ$10:AJ46,0),0)&lt;&gt;0,"",AJ47))</f>
        <v/>
      </c>
      <c r="AZ47" s="47" t="s">
        <v>0</v>
      </c>
      <c r="BA47" s="130"/>
      <c r="BB47" s="47" t="s">
        <v>0</v>
      </c>
      <c r="BC47" s="58" t="str">
        <f t="shared" si="41"/>
        <v/>
      </c>
      <c r="BD47" s="31" t="str">
        <f t="shared" si="42"/>
        <v/>
      </c>
      <c r="BE47" s="31" t="str">
        <f>IF(BD47="","",MAX(BE$10:BE46)+1)</f>
        <v/>
      </c>
      <c r="BF47" s="31" t="str">
        <f t="shared" si="43"/>
        <v/>
      </c>
      <c r="BG47" s="31" t="str">
        <f t="shared" si="44"/>
        <v/>
      </c>
      <c r="BH47" s="31" t="str">
        <f>IF(BA47="","",MAX(BH$10:BH46)+1)</f>
        <v/>
      </c>
      <c r="BI47" s="31" t="str">
        <f t="shared" si="45"/>
        <v/>
      </c>
      <c r="BJ47" s="66" t="str">
        <f t="shared" si="46"/>
        <v/>
      </c>
      <c r="BK47" s="47" t="s">
        <v>0</v>
      </c>
      <c r="BL47" s="19" t="str">
        <f t="shared" si="47"/>
        <v/>
      </c>
      <c r="BM47" s="47" t="s">
        <v>0</v>
      </c>
      <c r="BN47" s="151" t="str">
        <f>IF(AP47="","",IF(BA47="",IF(IFERROR(MATCH(AP47,natjecanje_noviKluboviAliasi,0),0)&gt;0,INDEX(natjecanje_kluboviAliasi,MATCH(AP47,natjecanje_noviKluboviAliasi,0)),AP47),BA47))</f>
        <v/>
      </c>
      <c r="BO47" s="47" t="s">
        <v>0</v>
      </c>
      <c r="BP47" s="58" t="str">
        <f t="shared" si="48"/>
        <v/>
      </c>
      <c r="BQ47" s="73" t="str">
        <f t="shared" si="49"/>
        <v/>
      </c>
      <c r="BR47" s="267" t="str">
        <f t="shared" si="50"/>
        <v/>
      </c>
      <c r="BS47" s="268" t="str">
        <f t="shared" si="51"/>
        <v/>
      </c>
      <c r="BT47" s="191" t="str">
        <f t="shared" si="52"/>
        <v/>
      </c>
      <c r="BU47" s="47" t="s">
        <v>0</v>
      </c>
      <c r="BV47" s="52" t="str">
        <f t="shared" si="53"/>
        <v/>
      </c>
      <c r="BW47" s="31" t="str">
        <f t="shared" si="54"/>
        <v/>
      </c>
      <c r="BX47" s="73" t="str">
        <f>IF(BW47="","",IFERROR(INDEX(imePrezime_id,MATCH(BV47&amp;" – "&amp;BW47,imePrezime_imePrezime,0)),"NEMA"))</f>
        <v/>
      </c>
      <c r="BY47" s="73" t="str">
        <f>IF(BX47&lt;&gt;"NEMA","",IFERROR(INDEX(imePrezimeAlias_imePrezimeId,MATCH(BV47&amp;" "&amp;BW47,imePrezimeAlias_alias,0)),"NEMA"))</f>
        <v/>
      </c>
      <c r="BZ47" s="31" t="str">
        <f>IF(BW47="","",IF(OR(BY47="",BY47="NEMA"),BV47,INDEX(imePrezime_ime,MATCH(BY47,imePrezime_id,0))))</f>
        <v/>
      </c>
      <c r="CA47" s="66" t="str">
        <f>IF(BW47="","",IF(OR(BY47="",BY47="NEMA"),BW47,INDEX(imePrezime_prezime,MATCH(BY47,imePrezime_id,0))))</f>
        <v/>
      </c>
      <c r="CB47" s="47" t="s">
        <v>0</v>
      </c>
      <c r="CC47" s="82" t="str">
        <f t="shared" si="55"/>
        <v/>
      </c>
      <c r="CD47" s="47" t="s">
        <v>0</v>
      </c>
      <c r="CE47" s="19" t="str">
        <f t="shared" si="56"/>
        <v/>
      </c>
      <c r="CF47" s="47" t="s">
        <v>0</v>
      </c>
      <c r="CG47" s="130"/>
      <c r="CH47" s="47" t="s">
        <v>0</v>
      </c>
      <c r="CI47" s="52" t="str">
        <f t="shared" si="57"/>
        <v/>
      </c>
      <c r="CJ47" s="73" t="str">
        <f>IF(CG47="","",MAX(CJ$10:CJ46)+1)</f>
        <v/>
      </c>
      <c r="CK47" s="53" t="str">
        <f t="shared" si="58"/>
        <v/>
      </c>
      <c r="CL47" s="47" t="s">
        <v>0</v>
      </c>
      <c r="CM47" s="19" t="str">
        <f t="shared" si="59"/>
        <v/>
      </c>
      <c r="CN47" s="47" t="s">
        <v>0</v>
      </c>
      <c r="CO47" s="108"/>
      <c r="CP47" s="110"/>
      <c r="CQ47" s="47"/>
      <c r="CR47" s="58" t="str">
        <f>IF(AND(BX47="NEMA",BY47="NEMA",OR(CG47="",CK47="NEMA")),MAX(CR$10:CR46)+1,"")</f>
        <v/>
      </c>
      <c r="CS47" s="53" t="str">
        <f t="shared" si="60"/>
        <v/>
      </c>
      <c r="CT47" t="s">
        <v>0</v>
      </c>
      <c r="CU47" s="133" t="str">
        <f>IF(O47="","",LEFT(INDEX(kategorija_oznaka,MATCH(Q47,kategorija_id,0)),1))</f>
        <v/>
      </c>
      <c r="CV47" t="s">
        <v>0</v>
      </c>
      <c r="CW47" s="52" t="str">
        <f>IF(CR47="","",IF(M47&lt;&gt;"CRO","","INSERT INTO osoba (id,reg_broj,oib,spol_id,dat_rodjenja) VALUES ("&amp;CR47&amp;",(SELECT max(os.reg_broj)+1 FROM osoba AS os),Null,'"&amp;CU47&amp;"',Null); INSERT INTO osoba_log (id,reg_broj,oib,spol_id,dat_rodjenja,dnevnik_id) SELECT id,reg_broj,oib,spol_id,dat_rodjenja,"&amp;dnevnik_id&amp;" FROM osoba WHERE id = "&amp;CR47&amp;";"))</f>
        <v/>
      </c>
      <c r="CX47" s="66" t="str">
        <f t="shared" si="61"/>
        <v/>
      </c>
      <c r="CY47" t="s">
        <v>0</v>
      </c>
      <c r="CZ47" s="19" t="str">
        <f t="shared" si="62"/>
        <v/>
      </c>
      <c r="DA47" s="47" t="s">
        <v>0</v>
      </c>
      <c r="DB47" s="52" t="str">
        <f t="shared" si="63"/>
        <v/>
      </c>
      <c r="DC47" s="66" t="str">
        <f t="shared" si="64"/>
        <v/>
      </c>
      <c r="DD47" s="47" t="s">
        <v>0</v>
      </c>
      <c r="DE47" s="52" t="str">
        <f t="shared" si="65"/>
        <v/>
      </c>
      <c r="DF47" s="53" t="str">
        <f>IF(DE47="","",IFERROR(MATCH(DE47,registar,0),"NEMA"))</f>
        <v/>
      </c>
      <c r="DG47" s="47" t="s">
        <v>0</v>
      </c>
      <c r="DH47" s="52" t="str">
        <f t="shared" si="66"/>
        <v/>
      </c>
      <c r="DI47" s="53" t="str">
        <f>IF(DH47="","",IFERROR(MATCH(DH47,imePrezime_imePrezimeKlub,0),"NEMA"))</f>
        <v/>
      </c>
      <c r="DJ47" s="47" t="s">
        <v>0</v>
      </c>
      <c r="DK47" s="52" t="str">
        <f t="shared" si="67"/>
        <v/>
      </c>
      <c r="DL47" s="53" t="str">
        <f>IF(DK47="","",IFERROR(MATCH(DK47,imePrezime_imePrezime,0),"NEMA"))</f>
        <v/>
      </c>
      <c r="DM47" s="47" t="s">
        <v>0</v>
      </c>
      <c r="DN47" s="58" t="str">
        <f t="shared" si="68"/>
        <v/>
      </c>
      <c r="DO47" s="53" t="str" cm="1">
        <f t="array" ref="DO47">IF(DN47&lt;&gt;"",INDEX(imePrezime_id,DN47,0),IF(CR47&lt;&gt;"",CR47,""))</f>
        <v/>
      </c>
      <c r="DP47" s="47" t="s">
        <v>0</v>
      </c>
      <c r="DQ47" s="58" t="str">
        <f t="shared" si="69"/>
        <v/>
      </c>
      <c r="DR47" s="73" t="str">
        <f>IF(BW47="","",IF(AJ47="",IF(IFERROR(INDEX(imePrezime_klub,MATCH(DO47,imePrezime_id,0)),"NEMA")="","klu",""),IF(OR(AND(AK47&lt;&gt;"",AK47&lt;&gt;"NEMA"),BI47&lt;&gt;""),"klu(ali)",IF(AND(AN47&lt;&gt;"",AN47&lt;&gt;AM47),"(raz-klu)","klu"))))</f>
        <v/>
      </c>
      <c r="DS47" s="73" t="str">
        <f t="shared" si="70"/>
        <v/>
      </c>
      <c r="DT47" s="73" t="str">
        <f t="shared" si="71"/>
        <v/>
      </c>
      <c r="DU47" s="66" t="str">
        <f t="shared" si="72"/>
        <v/>
      </c>
      <c r="DV47" s="47" t="s">
        <v>0</v>
      </c>
      <c r="DW47" s="58" t="str">
        <f>IF(BW47="","",MAX(DW$10:DW46)+1)</f>
        <v/>
      </c>
      <c r="DX47" s="73" t="str">
        <f t="shared" si="73"/>
        <v/>
      </c>
      <c r="DY47" s="73" t="str">
        <f t="shared" si="74"/>
        <v/>
      </c>
      <c r="DZ47" s="73" t="str">
        <f t="shared" si="75"/>
        <v/>
      </c>
      <c r="EA47" s="73" t="str">
        <f t="shared" si="76"/>
        <v/>
      </c>
      <c r="EB47" s="73" t="str">
        <f t="shared" si="77"/>
        <v/>
      </c>
      <c r="EC47" s="73" t="str">
        <f t="shared" si="78"/>
        <v/>
      </c>
      <c r="ED47" s="73" t="str">
        <f t="shared" si="79"/>
        <v/>
      </c>
      <c r="EE47" s="73" t="str">
        <f t="shared" si="80"/>
        <v/>
      </c>
      <c r="EF47" s="73" t="str">
        <f t="shared" si="81"/>
        <v/>
      </c>
      <c r="EG47" s="53" t="str">
        <f>IF(INDEX(natjecanjeKategorije_katAliasId,MATCH(Q47,natjecanjeKategorije_katRegId,0))="","",INDEX(natjecanjeKategorije_katAliasId,MATCH(Q47,natjecanjeKategorije_katRegId,0)))</f>
        <v/>
      </c>
      <c r="EH47" s="47" t="s">
        <v>0</v>
      </c>
      <c r="EI47" s="19" t="str">
        <f t="shared" si="82"/>
        <v/>
      </c>
      <c r="EJ47" s="47" t="s">
        <v>0</v>
      </c>
      <c r="EK47" s="19" t="str">
        <f t="shared" si="83"/>
        <v/>
      </c>
      <c r="EL47" s="47" t="s">
        <v>0</v>
      </c>
      <c r="EM47" s="208" t="str">
        <f t="shared" si="84"/>
        <v/>
      </c>
      <c r="EN47" s="47" t="s">
        <v>0</v>
      </c>
    </row>
    <row r="48" spans="1:144" x14ac:dyDescent="0.25">
      <c r="A48" t="s">
        <v>0</v>
      </c>
      <c r="B48" s="52" t="str">
        <f>IF(csv!F40="","",csv!T40)</f>
        <v/>
      </c>
      <c r="C48" s="31" t="s">
        <v>0</v>
      </c>
      <c r="D48" s="31" t="str">
        <f>IF(csv!F40="","",csv!F40)</f>
        <v/>
      </c>
      <c r="E48" s="31" t="str">
        <f>IF(csv!E40="","",csv!E40)</f>
        <v/>
      </c>
      <c r="F48" s="31" t="s">
        <v>0</v>
      </c>
      <c r="G48" s="73" t="str">
        <f>IF(csv!M40="","",csv!M40)</f>
        <v/>
      </c>
      <c r="H48" s="73" t="str">
        <f>IF(csv!N40="","",csv!N40)</f>
        <v/>
      </c>
      <c r="I48" s="31" t="s">
        <v>0</v>
      </c>
      <c r="J48" s="31" t="str">
        <f>IF(csv!P40="","",csv!P40)</f>
        <v/>
      </c>
      <c r="K48" s="31" t="str">
        <f>IF(csv!Q40="","",csv!Q40)</f>
        <v/>
      </c>
      <c r="L48" s="31" t="s">
        <v>0</v>
      </c>
      <c r="M48" s="66" t="str">
        <f>IF(csv!R40="","",csv!R40)</f>
        <v/>
      </c>
      <c r="N48" s="47" t="s">
        <v>0</v>
      </c>
      <c r="O48" s="52" t="str">
        <f t="shared" si="26"/>
        <v/>
      </c>
      <c r="P48" s="73" t="str">
        <f>IF(O48="","",IF(COUNTIF(O$10:O47,O48)=0,P47+1,P47))</f>
        <v/>
      </c>
      <c r="Q48" s="88" t="str">
        <f t="shared" si="27"/>
        <v/>
      </c>
      <c r="R48" s="89" t="str" cm="1">
        <f t="array" ref="R48">IF(S48="","",INDEX(natjecanjeStaze_naziv,MATCH(S48,natjecanjeStaze_stazaId,0)))</f>
        <v/>
      </c>
      <c r="S48" s="53" t="str">
        <f>IF(BW48="","",INDEX(natjecanjeStaze_stazaId,MATCH(O48,natjecanjeStaze_kategorija,0)))</f>
        <v/>
      </c>
      <c r="T48" s="47" t="s">
        <v>0</v>
      </c>
      <c r="U48" s="259" t="str">
        <f>IF(O48="","",INDEX(kategorija_oznaka,MATCH(Q48,kategorija_id,0)))</f>
        <v/>
      </c>
      <c r="V48" s="260" t="str">
        <f t="shared" si="28"/>
        <v/>
      </c>
      <c r="W48" s="47" t="s">
        <v>0</v>
      </c>
      <c r="X48" s="52" t="str">
        <f t="shared" si="29"/>
        <v/>
      </c>
      <c r="Y48" s="73" t="str">
        <f t="shared" si="30"/>
        <v/>
      </c>
      <c r="Z48" s="31" t="str">
        <f t="shared" si="31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32"/>
        <v/>
      </c>
      <c r="AF48" s="47" t="s">
        <v>0</v>
      </c>
      <c r="AG48" s="151" t="str">
        <f t="shared" si="33"/>
        <v/>
      </c>
      <c r="AH48" s="47" t="s">
        <v>0</v>
      </c>
      <c r="AI48" s="52" t="str">
        <f t="shared" si="34"/>
        <v/>
      </c>
      <c r="AJ48" s="31" t="str">
        <f t="shared" si="35"/>
        <v/>
      </c>
      <c r="AK48" s="73" t="str">
        <f t="shared" si="36"/>
        <v/>
      </c>
      <c r="AL48" s="73" t="str">
        <f t="shared" si="37"/>
        <v/>
      </c>
      <c r="AM48" s="31" t="str" cm="1">
        <f t="array" ref="AM48">IF(AK48="",""&amp;AJ48,IF(AK48="NEMA",AJ48,INDEX(klub_naziv,MATCH(INDEX(klubAlias_klubId,AK48),klub_id,0))))</f>
        <v/>
      </c>
      <c r="AN48" s="31" t="str" cm="1">
        <f t="array" ref="AN48">IFERROR(""&amp;INDEX(registarNatjecatelji,DL48,4),"")</f>
        <v/>
      </c>
      <c r="AO48" s="73" t="str">
        <f t="shared" si="38"/>
        <v/>
      </c>
      <c r="AP48" s="66" t="str">
        <f t="shared" si="39"/>
        <v/>
      </c>
      <c r="AQ48" s="47" t="s">
        <v>0</v>
      </c>
      <c r="AR48" s="52" t="str">
        <f>IF(V48&lt;&gt;"NEMA","",IF(IFERROR(MATCH(U48,U$10:U47,0),0)&lt;&gt;0,"",U48))</f>
        <v/>
      </c>
      <c r="AS48" s="73" t="str">
        <f>IF(AR48="","",IFERROR(INDEX(klubAlias_id,MATCH(AR48,klubAlias_alias,0)),"NEMA"))</f>
        <v/>
      </c>
      <c r="AT48" s="31" t="str">
        <f>IF(OR(AS48="",AS48&lt;&gt;"NEMA"),"",MAX(AT$10:AT47)+1)</f>
        <v/>
      </c>
      <c r="AU48" s="66" t="str">
        <f>IF(OR(AS48="",AS48&lt;&gt;"NEMA"),"",INDEX(klub_id,MATCH(AR48,klub_naziv,0)))</f>
        <v/>
      </c>
      <c r="AV48" s="47" t="s">
        <v>0</v>
      </c>
      <c r="AW48" s="19" t="str">
        <f t="shared" si="40"/>
        <v/>
      </c>
      <c r="AX48" s="47" t="s">
        <v>0</v>
      </c>
      <c r="AY48" s="82" t="str">
        <f>IF(AK48&lt;&gt;"NEMA","",IF(IFERROR(MATCH(AJ48,AJ$10:AJ47,0),0)&lt;&gt;0,"",AJ48))</f>
        <v/>
      </c>
      <c r="AZ48" s="47" t="s">
        <v>0</v>
      </c>
      <c r="BA48" s="130"/>
      <c r="BB48" s="47" t="s">
        <v>0</v>
      </c>
      <c r="BC48" s="58" t="str">
        <f t="shared" si="41"/>
        <v/>
      </c>
      <c r="BD48" s="31" t="str">
        <f t="shared" si="42"/>
        <v/>
      </c>
      <c r="BE48" s="31" t="str">
        <f>IF(BD48="","",MAX(BE$10:BE47)+1)</f>
        <v/>
      </c>
      <c r="BF48" s="31" t="str">
        <f t="shared" si="43"/>
        <v/>
      </c>
      <c r="BG48" s="31" t="str">
        <f t="shared" si="44"/>
        <v/>
      </c>
      <c r="BH48" s="31" t="str">
        <f>IF(BA48="","",MAX(BH$10:BH47)+1)</f>
        <v/>
      </c>
      <c r="BI48" s="31" t="str">
        <f t="shared" si="45"/>
        <v/>
      </c>
      <c r="BJ48" s="66" t="str">
        <f t="shared" si="46"/>
        <v/>
      </c>
      <c r="BK48" s="47" t="s">
        <v>0</v>
      </c>
      <c r="BL48" s="19" t="str">
        <f t="shared" si="47"/>
        <v/>
      </c>
      <c r="BM48" s="47" t="s">
        <v>0</v>
      </c>
      <c r="BN48" s="151" t="str">
        <f>IF(AP48="","",IF(BA48="",IF(IFERROR(MATCH(AP48,natjecanje_noviKluboviAliasi,0),0)&gt;0,INDEX(natjecanje_kluboviAliasi,MATCH(AP48,natjecanje_noviKluboviAliasi,0)),AP48),BA48))</f>
        <v/>
      </c>
      <c r="BO48" s="47" t="s">
        <v>0</v>
      </c>
      <c r="BP48" s="58" t="str">
        <f t="shared" si="48"/>
        <v/>
      </c>
      <c r="BQ48" s="73" t="str">
        <f t="shared" si="49"/>
        <v/>
      </c>
      <c r="BR48" s="267" t="str">
        <f t="shared" si="50"/>
        <v/>
      </c>
      <c r="BS48" s="268" t="str">
        <f t="shared" si="51"/>
        <v/>
      </c>
      <c r="BT48" s="191" t="str">
        <f t="shared" si="52"/>
        <v/>
      </c>
      <c r="BU48" s="47" t="s">
        <v>0</v>
      </c>
      <c r="BV48" s="52" t="str">
        <f t="shared" si="53"/>
        <v/>
      </c>
      <c r="BW48" s="31" t="str">
        <f t="shared" si="54"/>
        <v/>
      </c>
      <c r="BX48" s="73" t="str">
        <f>IF(BW48="","",IFERROR(INDEX(imePrezime_id,MATCH(BV48&amp;" – "&amp;BW48,imePrezime_imePrezime,0)),"NEMA"))</f>
        <v/>
      </c>
      <c r="BY48" s="73" t="str">
        <f>IF(BX48&lt;&gt;"NEMA","",IFERROR(INDEX(imePrezimeAlias_imePrezimeId,MATCH(BV48&amp;" "&amp;BW48,imePrezimeAlias_alias,0)),"NEMA"))</f>
        <v/>
      </c>
      <c r="BZ48" s="31" t="str">
        <f>IF(BW48="","",IF(OR(BY48="",BY48="NEMA"),BV48,INDEX(imePrezime_ime,MATCH(BY48,imePrezime_id,0))))</f>
        <v/>
      </c>
      <c r="CA48" s="66" t="str">
        <f>IF(BW48="","",IF(OR(BY48="",BY48="NEMA"),BW48,INDEX(imePrezime_prezime,MATCH(BY48,imePrezime_id,0))))</f>
        <v/>
      </c>
      <c r="CB48" s="47" t="s">
        <v>0</v>
      </c>
      <c r="CC48" s="82" t="str">
        <f t="shared" si="55"/>
        <v/>
      </c>
      <c r="CD48" s="47" t="s">
        <v>0</v>
      </c>
      <c r="CE48" s="19" t="str">
        <f t="shared" si="56"/>
        <v/>
      </c>
      <c r="CF48" s="47" t="s">
        <v>0</v>
      </c>
      <c r="CG48" s="130"/>
      <c r="CH48" s="47" t="s">
        <v>0</v>
      </c>
      <c r="CI48" s="52" t="str">
        <f t="shared" si="57"/>
        <v/>
      </c>
      <c r="CJ48" s="73" t="str">
        <f>IF(CG48="","",MAX(CJ$10:CJ47)+1)</f>
        <v/>
      </c>
      <c r="CK48" s="53" t="str">
        <f t="shared" si="58"/>
        <v/>
      </c>
      <c r="CL48" s="47" t="s">
        <v>0</v>
      </c>
      <c r="CM48" s="19" t="str">
        <f t="shared" si="59"/>
        <v/>
      </c>
      <c r="CN48" s="47" t="s">
        <v>0</v>
      </c>
      <c r="CO48" s="108"/>
      <c r="CP48" s="110"/>
      <c r="CQ48" s="47"/>
      <c r="CR48" s="58" t="str">
        <f>IF(AND(BX48="NEMA",BY48="NEMA",OR(CG48="",CK48="NEMA")),MAX(CR$10:CR47)+1,"")</f>
        <v/>
      </c>
      <c r="CS48" s="53" t="str">
        <f t="shared" si="60"/>
        <v/>
      </c>
      <c r="CT48" t="s">
        <v>0</v>
      </c>
      <c r="CU48" s="133" t="str">
        <f>IF(O48="","",LEFT(INDEX(kategorija_oznaka,MATCH(Q48,kategorija_id,0)),1))</f>
        <v/>
      </c>
      <c r="CV48" t="s">
        <v>0</v>
      </c>
      <c r="CW48" s="52" t="str">
        <f>IF(CR48="","",IF(M48&lt;&gt;"CRO","","INSERT INTO osoba (id,reg_broj,oib,spol_id,dat_rodjenja) VALUES ("&amp;CR48&amp;",(SELECT max(os.reg_broj)+1 FROM osoba AS os),Null,'"&amp;CU48&amp;"',Null); INSERT INTO osoba_log (id,reg_broj,oib,spol_id,dat_rodjenja,dnevnik_id) SELECT id,reg_broj,oib,spol_id,dat_rodjenja,"&amp;dnevnik_id&amp;" FROM osoba WHERE id = "&amp;CR48&amp;";"))</f>
        <v/>
      </c>
      <c r="CX48" s="66" t="str">
        <f t="shared" si="61"/>
        <v/>
      </c>
      <c r="CY48" t="s">
        <v>0</v>
      </c>
      <c r="CZ48" s="19" t="str">
        <f t="shared" si="62"/>
        <v/>
      </c>
      <c r="DA48" s="47" t="s">
        <v>0</v>
      </c>
      <c r="DB48" s="52" t="str">
        <f t="shared" si="63"/>
        <v/>
      </c>
      <c r="DC48" s="66" t="str">
        <f t="shared" si="64"/>
        <v/>
      </c>
      <c r="DD48" s="47" t="s">
        <v>0</v>
      </c>
      <c r="DE48" s="52" t="str">
        <f t="shared" si="65"/>
        <v/>
      </c>
      <c r="DF48" s="53" t="str">
        <f>IF(DE48="","",IFERROR(MATCH(DE48,registar,0),"NEMA"))</f>
        <v/>
      </c>
      <c r="DG48" s="47" t="s">
        <v>0</v>
      </c>
      <c r="DH48" s="52" t="str">
        <f t="shared" si="66"/>
        <v/>
      </c>
      <c r="DI48" s="53" t="str">
        <f>IF(DH48="","",IFERROR(MATCH(DH48,imePrezime_imePrezimeKlub,0),"NEMA"))</f>
        <v/>
      </c>
      <c r="DJ48" s="47" t="s">
        <v>0</v>
      </c>
      <c r="DK48" s="52" t="str">
        <f t="shared" si="67"/>
        <v/>
      </c>
      <c r="DL48" s="53" t="str">
        <f>IF(DK48="","",IFERROR(MATCH(DK48,imePrezime_imePrezime,0),"NEMA"))</f>
        <v/>
      </c>
      <c r="DM48" s="47" t="s">
        <v>0</v>
      </c>
      <c r="DN48" s="58" t="str">
        <f t="shared" si="68"/>
        <v/>
      </c>
      <c r="DO48" s="53" t="str" cm="1">
        <f t="array" ref="DO48">IF(DN48&lt;&gt;"",INDEX(imePrezime_id,DN48,0),IF(CR48&lt;&gt;"",CR48,""))</f>
        <v/>
      </c>
      <c r="DP48" s="47" t="s">
        <v>0</v>
      </c>
      <c r="DQ48" s="58" t="str">
        <f t="shared" si="69"/>
        <v/>
      </c>
      <c r="DR48" s="73" t="str">
        <f>IF(BW48="","",IF(AJ48="",IF(IFERROR(INDEX(imePrezime_klub,MATCH(DO48,imePrezime_id,0)),"NEMA")="","klu",""),IF(OR(AND(AK48&lt;&gt;"",AK48&lt;&gt;"NEMA"),BI48&lt;&gt;""),"klu(ali)",IF(AND(AN48&lt;&gt;"",AN48&lt;&gt;AM48),"(raz-klu)","klu"))))</f>
        <v/>
      </c>
      <c r="DS48" s="73" t="str">
        <f t="shared" si="70"/>
        <v/>
      </c>
      <c r="DT48" s="73" t="str">
        <f t="shared" si="71"/>
        <v/>
      </c>
      <c r="DU48" s="66" t="str">
        <f t="shared" si="72"/>
        <v/>
      </c>
      <c r="DV48" s="47" t="s">
        <v>0</v>
      </c>
      <c r="DW48" s="58" t="str">
        <f>IF(BW48="","",MAX(DW$10:DW47)+1)</f>
        <v/>
      </c>
      <c r="DX48" s="73" t="str">
        <f t="shared" si="73"/>
        <v/>
      </c>
      <c r="DY48" s="73" t="str">
        <f t="shared" si="74"/>
        <v/>
      </c>
      <c r="DZ48" s="73" t="str">
        <f t="shared" si="75"/>
        <v/>
      </c>
      <c r="EA48" s="73" t="str">
        <f t="shared" si="76"/>
        <v/>
      </c>
      <c r="EB48" s="73" t="str">
        <f t="shared" si="77"/>
        <v/>
      </c>
      <c r="EC48" s="73" t="str">
        <f t="shared" si="78"/>
        <v/>
      </c>
      <c r="ED48" s="73" t="str">
        <f t="shared" si="79"/>
        <v/>
      </c>
      <c r="EE48" s="73" t="str">
        <f t="shared" si="80"/>
        <v/>
      </c>
      <c r="EF48" s="73" t="str">
        <f t="shared" si="81"/>
        <v/>
      </c>
      <c r="EG48" s="53" t="str">
        <f>IF(INDEX(natjecanjeKategorije_katAliasId,MATCH(Q48,natjecanjeKategorije_katRegId,0))="","",INDEX(natjecanjeKategorije_katAliasId,MATCH(Q48,natjecanjeKategorije_katRegId,0)))</f>
        <v/>
      </c>
      <c r="EH48" s="47" t="s">
        <v>0</v>
      </c>
      <c r="EI48" s="19" t="str">
        <f t="shared" si="82"/>
        <v/>
      </c>
      <c r="EJ48" s="47" t="s">
        <v>0</v>
      </c>
      <c r="EK48" s="19" t="str">
        <f t="shared" si="83"/>
        <v/>
      </c>
      <c r="EL48" s="47" t="s">
        <v>0</v>
      </c>
      <c r="EM48" s="208" t="str">
        <f t="shared" si="84"/>
        <v/>
      </c>
      <c r="EN48" s="47" t="s">
        <v>0</v>
      </c>
    </row>
    <row r="49" spans="1:144" x14ac:dyDescent="0.25">
      <c r="A49" t="s">
        <v>0</v>
      </c>
      <c r="B49" s="52" t="str">
        <f>IF(csv!F41="","",csv!T41)</f>
        <v/>
      </c>
      <c r="C49" s="31" t="s">
        <v>0</v>
      </c>
      <c r="D49" s="31" t="str">
        <f>IF(csv!F41="","",csv!F41)</f>
        <v/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/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26"/>
        <v/>
      </c>
      <c r="P49" s="73" t="str">
        <f>IF(O49="","",IF(COUNTIF(O$10:O48,O49)=0,P48+1,P48))</f>
        <v/>
      </c>
      <c r="Q49" s="88" t="str">
        <f t="shared" si="27"/>
        <v/>
      </c>
      <c r="R49" s="89" t="str" cm="1">
        <f t="array" ref="R49">IF(S49="","",INDEX(natjecanjeStaze_naziv,MATCH(S49,natjecanjeStaze_stazaId,0)))</f>
        <v/>
      </c>
      <c r="S49" s="53" t="str">
        <f>IF(BW49="","",INDEX(natjecanjeStaze_stazaId,MATCH(O49,natjecanjeStaze_kategorija,0)))</f>
        <v/>
      </c>
      <c r="T49" s="47" t="s">
        <v>0</v>
      </c>
      <c r="U49" s="259" t="str">
        <f>IF(O49="","",INDEX(kategorija_oznaka,MATCH(Q49,kategorija_id,0)))</f>
        <v/>
      </c>
      <c r="V49" s="260" t="str">
        <f t="shared" si="28"/>
        <v/>
      </c>
      <c r="W49" s="47" t="s">
        <v>0</v>
      </c>
      <c r="X49" s="52" t="str">
        <f t="shared" si="29"/>
        <v/>
      </c>
      <c r="Y49" s="73" t="str">
        <f t="shared" si="30"/>
        <v/>
      </c>
      <c r="Z49" s="31" t="str">
        <f t="shared" si="31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32"/>
        <v/>
      </c>
      <c r="AF49" s="47" t="s">
        <v>0</v>
      </c>
      <c r="AG49" s="151" t="str">
        <f t="shared" si="33"/>
        <v/>
      </c>
      <c r="AH49" s="47" t="s">
        <v>0</v>
      </c>
      <c r="AI49" s="52" t="str">
        <f t="shared" si="34"/>
        <v/>
      </c>
      <c r="AJ49" s="31" t="str">
        <f t="shared" si="35"/>
        <v/>
      </c>
      <c r="AK49" s="73" t="str">
        <f t="shared" si="36"/>
        <v/>
      </c>
      <c r="AL49" s="73" t="str">
        <f t="shared" si="37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IFERROR(""&amp;INDEX(registarNatjecatelji,DL49,4),"")</f>
        <v/>
      </c>
      <c r="AO49" s="73" t="str">
        <f t="shared" si="38"/>
        <v/>
      </c>
      <c r="AP49" s="66" t="str">
        <f t="shared" si="39"/>
        <v/>
      </c>
      <c r="AQ49" s="47" t="s">
        <v>0</v>
      </c>
      <c r="AR49" s="52" t="str">
        <f>IF(V49&lt;&gt;"NEMA","",IF(IFERROR(MATCH(U49,U$10:U48,0),0)&lt;&gt;0,"",U49))</f>
        <v/>
      </c>
      <c r="AS49" s="73" t="str">
        <f>IF(AR49="","",IFERROR(INDEX(klubAlias_id,MATCH(AR49,klubAlias_alias,0)),"NEMA"))</f>
        <v/>
      </c>
      <c r="AT49" s="31" t="str">
        <f>IF(OR(AS49="",AS49&lt;&gt;"NEMA"),"",MAX(AT$10:AT48)+1)</f>
        <v/>
      </c>
      <c r="AU49" s="66" t="str">
        <f>IF(OR(AS49="",AS49&lt;&gt;"NEMA"),"",INDEX(klub_id,MATCH(AR49,klub_naziv,0)))</f>
        <v/>
      </c>
      <c r="AV49" s="47" t="s">
        <v>0</v>
      </c>
      <c r="AW49" s="19" t="str">
        <f t="shared" si="40"/>
        <v/>
      </c>
      <c r="AX49" s="47" t="s">
        <v>0</v>
      </c>
      <c r="AY49" s="82" t="str">
        <f>IF(AK49&lt;&gt;"NEMA","",IF(IFERROR(MATCH(AJ49,AJ$10:AJ48,0),0)&lt;&gt;0,"",AJ49))</f>
        <v/>
      </c>
      <c r="AZ49" s="47" t="s">
        <v>0</v>
      </c>
      <c r="BA49" s="130"/>
      <c r="BB49" s="47" t="s">
        <v>0</v>
      </c>
      <c r="BC49" s="58" t="str">
        <f t="shared" si="41"/>
        <v/>
      </c>
      <c r="BD49" s="31" t="str">
        <f t="shared" si="42"/>
        <v/>
      </c>
      <c r="BE49" s="31" t="str">
        <f>IF(BD49="","",MAX(BE$10:BE48)+1)</f>
        <v/>
      </c>
      <c r="BF49" s="31" t="str">
        <f t="shared" si="43"/>
        <v/>
      </c>
      <c r="BG49" s="31" t="str">
        <f t="shared" si="44"/>
        <v/>
      </c>
      <c r="BH49" s="31" t="str">
        <f>IF(BA49="","",MAX(BH$10:BH48)+1)</f>
        <v/>
      </c>
      <c r="BI49" s="31" t="str">
        <f t="shared" si="45"/>
        <v/>
      </c>
      <c r="BJ49" s="66" t="str">
        <f t="shared" si="46"/>
        <v/>
      </c>
      <c r="BK49" s="47" t="s">
        <v>0</v>
      </c>
      <c r="BL49" s="19" t="str">
        <f t="shared" si="47"/>
        <v/>
      </c>
      <c r="BM49" s="47" t="s">
        <v>0</v>
      </c>
      <c r="BN49" s="151" t="str">
        <f>IF(AP49="","",IF(BA49="",IF(IFERROR(MATCH(AP49,natjecanje_noviKluboviAliasi,0),0)&gt;0,INDEX(natjecanje_kluboviAliasi,MATCH(AP49,natjecanje_noviKluboviAliasi,0)),AP49),BA49))</f>
        <v/>
      </c>
      <c r="BO49" s="47" t="s">
        <v>0</v>
      </c>
      <c r="BP49" s="58" t="str">
        <f t="shared" si="48"/>
        <v/>
      </c>
      <c r="BQ49" s="73" t="str">
        <f t="shared" si="49"/>
        <v/>
      </c>
      <c r="BR49" s="267" t="str">
        <f t="shared" si="50"/>
        <v/>
      </c>
      <c r="BS49" s="268" t="str">
        <f t="shared" si="51"/>
        <v/>
      </c>
      <c r="BT49" s="191" t="str">
        <f t="shared" si="52"/>
        <v/>
      </c>
      <c r="BU49" s="47" t="s">
        <v>0</v>
      </c>
      <c r="BV49" s="52" t="str">
        <f t="shared" si="53"/>
        <v/>
      </c>
      <c r="BW49" s="31" t="str">
        <f t="shared" si="54"/>
        <v/>
      </c>
      <c r="BX49" s="73" t="str">
        <f>IF(BW49="","",IFERROR(INDEX(imePrezime_id,MATCH(BV49&amp;" – "&amp;BW49,imePrezime_imePrezime,0)),"NEMA"))</f>
        <v/>
      </c>
      <c r="BY49" s="73" t="str">
        <f>IF(BX49&lt;&gt;"NEMA","",IFERROR(INDEX(imePrezimeAlias_imePrezimeId,MATCH(BV49&amp;" "&amp;BW49,imePrezimeAlias_alias,0)),"NEMA"))</f>
        <v/>
      </c>
      <c r="BZ49" s="31" t="str">
        <f>IF(BW49="","",IF(OR(BY49="",BY49="NEMA"),BV49,INDEX(imePrezime_ime,MATCH(BY49,imePrezime_id,0))))</f>
        <v/>
      </c>
      <c r="CA49" s="66" t="str">
        <f>IF(BW49="","",IF(OR(BY49="",BY49="NEMA"),BW49,INDEX(imePrezime_prezime,MATCH(BY49,imePrezime_id,0))))</f>
        <v/>
      </c>
      <c r="CB49" s="47" t="s">
        <v>0</v>
      </c>
      <c r="CC49" s="82" t="str">
        <f t="shared" si="55"/>
        <v/>
      </c>
      <c r="CD49" s="47" t="s">
        <v>0</v>
      </c>
      <c r="CE49" s="19" t="str">
        <f t="shared" si="56"/>
        <v/>
      </c>
      <c r="CF49" s="47" t="s">
        <v>0</v>
      </c>
      <c r="CG49" s="130"/>
      <c r="CH49" s="47" t="s">
        <v>0</v>
      </c>
      <c r="CI49" s="52" t="str">
        <f t="shared" si="57"/>
        <v/>
      </c>
      <c r="CJ49" s="73" t="str">
        <f>IF(CG49="","",MAX(CJ$10:CJ48)+1)</f>
        <v/>
      </c>
      <c r="CK49" s="53" t="str">
        <f t="shared" si="58"/>
        <v/>
      </c>
      <c r="CL49" s="47" t="s">
        <v>0</v>
      </c>
      <c r="CM49" s="19" t="str">
        <f t="shared" si="59"/>
        <v/>
      </c>
      <c r="CN49" s="47" t="s">
        <v>0</v>
      </c>
      <c r="CO49" s="108"/>
      <c r="CP49" s="110"/>
      <c r="CQ49" s="47"/>
      <c r="CR49" s="58" t="str">
        <f>IF(AND(BX49="NEMA",BY49="NEMA",OR(CG49="",CK49="NEMA")),MAX(CR$10:CR48)+1,"")</f>
        <v/>
      </c>
      <c r="CS49" s="53" t="str">
        <f t="shared" si="60"/>
        <v/>
      </c>
      <c r="CT49" t="s">
        <v>0</v>
      </c>
      <c r="CU49" s="133" t="str">
        <f>IF(O49="","",LEFT(INDEX(kategorija_oznaka,MATCH(Q49,kategorija_id,0)),1))</f>
        <v/>
      </c>
      <c r="CV49" t="s">
        <v>0</v>
      </c>
      <c r="CW49" s="52" t="str">
        <f>IF(CR49="","",IF(M49&lt;&gt;"CRO","","INSERT INTO osoba (id,reg_broj,oib,spol_id,dat_rodjenja) VALUES ("&amp;CR49&amp;",(SELECT max(os.reg_broj)+1 FROM osoba AS os),Null,'"&amp;CU49&amp;"',Null); INSERT INTO osoba_log (id,reg_broj,oib,spol_id,dat_rodjenja,dnevnik_id) SELECT id,reg_broj,oib,spol_id,dat_rodjenja,"&amp;dnevnik_id&amp;" FROM osoba WHERE id = "&amp;CR49&amp;";"))</f>
        <v/>
      </c>
      <c r="CX49" s="66" t="str">
        <f t="shared" si="61"/>
        <v/>
      </c>
      <c r="CY49" t="s">
        <v>0</v>
      </c>
      <c r="CZ49" s="19" t="str">
        <f t="shared" si="62"/>
        <v/>
      </c>
      <c r="DA49" s="47" t="s">
        <v>0</v>
      </c>
      <c r="DB49" s="52" t="str">
        <f t="shared" si="63"/>
        <v/>
      </c>
      <c r="DC49" s="66" t="str">
        <f t="shared" si="64"/>
        <v/>
      </c>
      <c r="DD49" s="47" t="s">
        <v>0</v>
      </c>
      <c r="DE49" s="52" t="str">
        <f t="shared" si="65"/>
        <v/>
      </c>
      <c r="DF49" s="53" t="str">
        <f>IF(DE49="","",IFERROR(MATCH(DE49,registar,0),"NEMA"))</f>
        <v/>
      </c>
      <c r="DG49" s="47" t="s">
        <v>0</v>
      </c>
      <c r="DH49" s="52" t="str">
        <f t="shared" si="66"/>
        <v/>
      </c>
      <c r="DI49" s="53" t="str">
        <f>IF(DH49="","",IFERROR(MATCH(DH49,imePrezime_imePrezimeKlub,0),"NEMA"))</f>
        <v/>
      </c>
      <c r="DJ49" s="47" t="s">
        <v>0</v>
      </c>
      <c r="DK49" s="52" t="str">
        <f t="shared" si="67"/>
        <v/>
      </c>
      <c r="DL49" s="53" t="str">
        <f>IF(DK49="","",IFERROR(MATCH(DK49,imePrezime_imePrezime,0),"NEMA"))</f>
        <v/>
      </c>
      <c r="DM49" s="47" t="s">
        <v>0</v>
      </c>
      <c r="DN49" s="58" t="str">
        <f t="shared" si="68"/>
        <v/>
      </c>
      <c r="DO49" s="53" t="str" cm="1">
        <f t="array" ref="DO49">IF(DN49&lt;&gt;"",INDEX(imePrezime_id,DN49,0),IF(CR49&lt;&gt;"",CR49,""))</f>
        <v/>
      </c>
      <c r="DP49" s="47" t="s">
        <v>0</v>
      </c>
      <c r="DQ49" s="58" t="str">
        <f t="shared" si="69"/>
        <v/>
      </c>
      <c r="DR49" s="73" t="str">
        <f>IF(BW49="","",IF(AJ49="",IF(IFERROR(INDEX(imePrezime_klub,MATCH(DO49,imePrezime_id,0)),"NEMA")="","klu",""),IF(OR(AND(AK49&lt;&gt;"",AK49&lt;&gt;"NEMA"),BI49&lt;&gt;""),"klu(ali)",IF(AND(AN49&lt;&gt;"",AN49&lt;&gt;AM49),"(raz-klu)","klu"))))</f>
        <v/>
      </c>
      <c r="DS49" s="73" t="str">
        <f t="shared" si="70"/>
        <v/>
      </c>
      <c r="DT49" s="73" t="str">
        <f t="shared" si="71"/>
        <v/>
      </c>
      <c r="DU49" s="66" t="str">
        <f t="shared" si="72"/>
        <v/>
      </c>
      <c r="DV49" s="47" t="s">
        <v>0</v>
      </c>
      <c r="DW49" s="58" t="str">
        <f>IF(BW49="","",MAX(DW$10:DW48)+1)</f>
        <v/>
      </c>
      <c r="DX49" s="73" t="str">
        <f t="shared" si="73"/>
        <v/>
      </c>
      <c r="DY49" s="73" t="str">
        <f t="shared" si="74"/>
        <v/>
      </c>
      <c r="DZ49" s="73" t="str">
        <f t="shared" si="75"/>
        <v/>
      </c>
      <c r="EA49" s="73" t="str">
        <f t="shared" si="76"/>
        <v/>
      </c>
      <c r="EB49" s="73" t="str">
        <f t="shared" si="77"/>
        <v/>
      </c>
      <c r="EC49" s="73" t="str">
        <f t="shared" si="78"/>
        <v/>
      </c>
      <c r="ED49" s="73" t="str">
        <f t="shared" si="79"/>
        <v/>
      </c>
      <c r="EE49" s="73" t="str">
        <f t="shared" si="80"/>
        <v/>
      </c>
      <c r="EF49" s="73" t="str">
        <f t="shared" si="81"/>
        <v/>
      </c>
      <c r="EG49" s="53" t="str">
        <f>IF(INDEX(natjecanjeKategorije_katAliasId,MATCH(Q49,natjecanjeKategorije_katRegId,0))="","",INDEX(natjecanjeKategorije_katAliasId,MATCH(Q49,natjecanjeKategorije_katRegId,0)))</f>
        <v/>
      </c>
      <c r="EH49" s="47" t="s">
        <v>0</v>
      </c>
      <c r="EI49" s="19" t="str">
        <f t="shared" si="82"/>
        <v/>
      </c>
      <c r="EJ49" s="47" t="s">
        <v>0</v>
      </c>
      <c r="EK49" s="19" t="str">
        <f t="shared" si="83"/>
        <v/>
      </c>
      <c r="EL49" s="47" t="s">
        <v>0</v>
      </c>
      <c r="EM49" s="208" t="str">
        <f t="shared" si="84"/>
        <v/>
      </c>
      <c r="EN49" s="47" t="s">
        <v>0</v>
      </c>
    </row>
    <row r="50" spans="1:144" x14ac:dyDescent="0.25">
      <c r="A50" t="s">
        <v>0</v>
      </c>
      <c r="B50" s="52" t="str">
        <f>IF(csv!F42="","",csv!T42)</f>
        <v/>
      </c>
      <c r="C50" s="31" t="s">
        <v>0</v>
      </c>
      <c r="D50" s="31" t="str">
        <f>IF(csv!F42="","",csv!F42)</f>
        <v/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/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26"/>
        <v/>
      </c>
      <c r="P50" s="73" t="str">
        <f>IF(O50="","",IF(COUNTIF(O$10:O49,O50)=0,P49+1,P49))</f>
        <v/>
      </c>
      <c r="Q50" s="88" t="str">
        <f t="shared" si="27"/>
        <v/>
      </c>
      <c r="R50" s="89" t="str" cm="1">
        <f t="array" ref="R50">IF(S50="","",INDEX(natjecanjeStaze_naziv,MATCH(S50,natjecanjeStaze_stazaId,0)))</f>
        <v/>
      </c>
      <c r="S50" s="53" t="str">
        <f>IF(BW50="","",INDEX(natjecanjeStaze_stazaId,MATCH(O50,natjecanjeStaze_kategorija,0)))</f>
        <v/>
      </c>
      <c r="T50" s="47" t="s">
        <v>0</v>
      </c>
      <c r="U50" s="259" t="str">
        <f>IF(O50="","",INDEX(kategorija_oznaka,MATCH(Q50,kategorija_id,0)))</f>
        <v/>
      </c>
      <c r="V50" s="260" t="str">
        <f t="shared" si="28"/>
        <v/>
      </c>
      <c r="W50" s="47" t="s">
        <v>0</v>
      </c>
      <c r="X50" s="52" t="str">
        <f t="shared" si="29"/>
        <v/>
      </c>
      <c r="Y50" s="73" t="str">
        <f t="shared" si="30"/>
        <v/>
      </c>
      <c r="Z50" s="31" t="str">
        <f t="shared" si="31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32"/>
        <v/>
      </c>
      <c r="AF50" s="47" t="s">
        <v>0</v>
      </c>
      <c r="AG50" s="151" t="str">
        <f t="shared" si="33"/>
        <v/>
      </c>
      <c r="AH50" s="47" t="s">
        <v>0</v>
      </c>
      <c r="AI50" s="52" t="str">
        <f t="shared" si="34"/>
        <v/>
      </c>
      <c r="AJ50" s="31" t="str">
        <f t="shared" si="35"/>
        <v/>
      </c>
      <c r="AK50" s="73" t="str">
        <f t="shared" si="36"/>
        <v/>
      </c>
      <c r="AL50" s="73" t="str">
        <f t="shared" si="37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IFERROR(""&amp;INDEX(registarNatjecatelji,DL50,4),"")</f>
        <v/>
      </c>
      <c r="AO50" s="73" t="str">
        <f t="shared" si="38"/>
        <v/>
      </c>
      <c r="AP50" s="66" t="str">
        <f t="shared" si="39"/>
        <v/>
      </c>
      <c r="AQ50" s="47" t="s">
        <v>0</v>
      </c>
      <c r="AR50" s="52" t="str">
        <f>IF(V50&lt;&gt;"NEMA","",IF(IFERROR(MATCH(U50,U$10:U49,0),0)&lt;&gt;0,"",U50))</f>
        <v/>
      </c>
      <c r="AS50" s="73" t="str">
        <f>IF(AR50="","",IFERROR(INDEX(klubAlias_id,MATCH(AR50,klubAlias_alias,0)),"NEMA"))</f>
        <v/>
      </c>
      <c r="AT50" s="31" t="str">
        <f>IF(OR(AS50="",AS50&lt;&gt;"NEMA"),"",MAX(AT$10:AT49)+1)</f>
        <v/>
      </c>
      <c r="AU50" s="66" t="str">
        <f>IF(OR(AS50="",AS50&lt;&gt;"NEMA"),"",INDEX(klub_id,MATCH(AR50,klub_naziv,0)))</f>
        <v/>
      </c>
      <c r="AV50" s="47" t="s">
        <v>0</v>
      </c>
      <c r="AW50" s="19" t="str">
        <f t="shared" si="40"/>
        <v/>
      </c>
      <c r="AX50" s="47" t="s">
        <v>0</v>
      </c>
      <c r="AY50" s="82" t="str">
        <f>IF(AK50&lt;&gt;"NEMA","",IF(IFERROR(MATCH(AJ50,AJ$10:AJ49,0),0)&lt;&gt;0,"",AJ50))</f>
        <v/>
      </c>
      <c r="AZ50" s="47" t="s">
        <v>0</v>
      </c>
      <c r="BA50" s="130"/>
      <c r="BB50" s="47" t="s">
        <v>0</v>
      </c>
      <c r="BC50" s="58" t="str">
        <f t="shared" si="41"/>
        <v/>
      </c>
      <c r="BD50" s="31" t="str">
        <f t="shared" si="42"/>
        <v/>
      </c>
      <c r="BE50" s="31" t="str">
        <f>IF(BD50="","",MAX(BE$10:BE49)+1)</f>
        <v/>
      </c>
      <c r="BF50" s="31" t="str">
        <f t="shared" si="43"/>
        <v/>
      </c>
      <c r="BG50" s="31" t="str">
        <f t="shared" si="44"/>
        <v/>
      </c>
      <c r="BH50" s="31" t="str">
        <f>IF(BA50="","",MAX(BH$10:BH49)+1)</f>
        <v/>
      </c>
      <c r="BI50" s="31" t="str">
        <f t="shared" si="45"/>
        <v/>
      </c>
      <c r="BJ50" s="66" t="str">
        <f t="shared" si="46"/>
        <v/>
      </c>
      <c r="BK50" s="47" t="s">
        <v>0</v>
      </c>
      <c r="BL50" s="19" t="str">
        <f t="shared" si="47"/>
        <v/>
      </c>
      <c r="BM50" s="47" t="s">
        <v>0</v>
      </c>
      <c r="BN50" s="151" t="str">
        <f>IF(AP50="","",IF(BA50="",IF(IFERROR(MATCH(AP50,natjecanje_noviKluboviAliasi,0),0)&gt;0,INDEX(natjecanje_kluboviAliasi,MATCH(AP50,natjecanje_noviKluboviAliasi,0)),AP50),BA50))</f>
        <v/>
      </c>
      <c r="BO50" s="47" t="s">
        <v>0</v>
      </c>
      <c r="BP50" s="58" t="str">
        <f t="shared" si="48"/>
        <v/>
      </c>
      <c r="BQ50" s="73" t="str">
        <f t="shared" si="49"/>
        <v/>
      </c>
      <c r="BR50" s="267" t="str">
        <f t="shared" si="50"/>
        <v/>
      </c>
      <c r="BS50" s="268" t="str">
        <f t="shared" si="51"/>
        <v/>
      </c>
      <c r="BT50" s="191" t="str">
        <f t="shared" si="52"/>
        <v/>
      </c>
      <c r="BU50" s="47" t="s">
        <v>0</v>
      </c>
      <c r="BV50" s="52" t="str">
        <f t="shared" si="53"/>
        <v/>
      </c>
      <c r="BW50" s="31" t="str">
        <f t="shared" si="54"/>
        <v/>
      </c>
      <c r="BX50" s="73" t="str">
        <f>IF(BW50="","",IFERROR(INDEX(imePrezime_id,MATCH(BV50&amp;" – "&amp;BW50,imePrezime_imePrezime,0)),"NEMA"))</f>
        <v/>
      </c>
      <c r="BY50" s="73" t="str">
        <f>IF(BX50&lt;&gt;"NEMA","",IFERROR(INDEX(imePrezimeAlias_imePrezimeId,MATCH(BV50&amp;" "&amp;BW50,imePrezimeAlias_alias,0)),"NEMA"))</f>
        <v/>
      </c>
      <c r="BZ50" s="31" t="str">
        <f>IF(BW50="","",IF(OR(BY50="",BY50="NEMA"),BV50,INDEX(imePrezime_ime,MATCH(BY50,imePrezime_id,0))))</f>
        <v/>
      </c>
      <c r="CA50" s="66" t="str">
        <f>IF(BW50="","",IF(OR(BY50="",BY50="NEMA"),BW50,INDEX(imePrezime_prezime,MATCH(BY50,imePrezime_id,0))))</f>
        <v/>
      </c>
      <c r="CB50" s="47" t="s">
        <v>0</v>
      </c>
      <c r="CC50" s="82" t="str">
        <f t="shared" si="55"/>
        <v/>
      </c>
      <c r="CD50" s="47" t="s">
        <v>0</v>
      </c>
      <c r="CE50" s="19" t="str">
        <f t="shared" si="56"/>
        <v/>
      </c>
      <c r="CF50" s="47" t="s">
        <v>0</v>
      </c>
      <c r="CG50" s="130"/>
      <c r="CH50" s="47" t="s">
        <v>0</v>
      </c>
      <c r="CI50" s="52" t="str">
        <f t="shared" si="57"/>
        <v/>
      </c>
      <c r="CJ50" s="73" t="str">
        <f>IF(CG50="","",MAX(CJ$10:CJ49)+1)</f>
        <v/>
      </c>
      <c r="CK50" s="53" t="str">
        <f t="shared" si="58"/>
        <v/>
      </c>
      <c r="CL50" s="47" t="s">
        <v>0</v>
      </c>
      <c r="CM50" s="19" t="str">
        <f t="shared" si="59"/>
        <v/>
      </c>
      <c r="CN50" s="47" t="s">
        <v>0</v>
      </c>
      <c r="CO50" s="108"/>
      <c r="CP50" s="110"/>
      <c r="CQ50" s="47"/>
      <c r="CR50" s="58" t="str">
        <f>IF(AND(BX50="NEMA",BY50="NEMA",OR(CG50="",CK50="NEMA")),MAX(CR$10:CR49)+1,"")</f>
        <v/>
      </c>
      <c r="CS50" s="53" t="str">
        <f t="shared" si="60"/>
        <v/>
      </c>
      <c r="CT50" t="s">
        <v>0</v>
      </c>
      <c r="CU50" s="133" t="str">
        <f>IF(O50="","",LEFT(INDEX(kategorija_oznaka,MATCH(Q50,kategorija_id,0)),1))</f>
        <v/>
      </c>
      <c r="CV50" t="s">
        <v>0</v>
      </c>
      <c r="CW50" s="52" t="str">
        <f>IF(CR50="","",IF(M50&lt;&gt;"CRO","","INSERT INTO osoba (id,reg_broj,oib,spol_id,dat_rodjenja) VALUES ("&amp;CR50&amp;",(SELECT max(os.reg_broj)+1 FROM osoba AS os),Null,'"&amp;CU50&amp;"',Null); INSERT INTO osoba_log (id,reg_broj,oib,spol_id,dat_rodjenja,dnevnik_id) SELECT id,reg_broj,oib,spol_id,dat_rodjenja,"&amp;dnevnik_id&amp;" FROM osoba WHERE id = "&amp;CR50&amp;";"))</f>
        <v/>
      </c>
      <c r="CX50" s="66" t="str">
        <f t="shared" si="61"/>
        <v/>
      </c>
      <c r="CY50" t="s">
        <v>0</v>
      </c>
      <c r="CZ50" s="19" t="str">
        <f t="shared" si="62"/>
        <v/>
      </c>
      <c r="DA50" s="47" t="s">
        <v>0</v>
      </c>
      <c r="DB50" s="52" t="str">
        <f t="shared" si="63"/>
        <v/>
      </c>
      <c r="DC50" s="66" t="str">
        <f t="shared" si="64"/>
        <v/>
      </c>
      <c r="DD50" s="47" t="s">
        <v>0</v>
      </c>
      <c r="DE50" s="52" t="str">
        <f t="shared" si="65"/>
        <v/>
      </c>
      <c r="DF50" s="53" t="str">
        <f>IF(DE50="","",IFERROR(MATCH(DE50,registar,0),"NEMA"))</f>
        <v/>
      </c>
      <c r="DG50" s="47" t="s">
        <v>0</v>
      </c>
      <c r="DH50" s="52" t="str">
        <f t="shared" si="66"/>
        <v/>
      </c>
      <c r="DI50" s="53" t="str">
        <f>IF(DH50="","",IFERROR(MATCH(DH50,imePrezime_imePrezimeKlub,0),"NEMA"))</f>
        <v/>
      </c>
      <c r="DJ50" s="47" t="s">
        <v>0</v>
      </c>
      <c r="DK50" s="52" t="str">
        <f t="shared" si="67"/>
        <v/>
      </c>
      <c r="DL50" s="53" t="str">
        <f>IF(DK50="","",IFERROR(MATCH(DK50,imePrezime_imePrezime,0),"NEMA"))</f>
        <v/>
      </c>
      <c r="DM50" s="47" t="s">
        <v>0</v>
      </c>
      <c r="DN50" s="58" t="str">
        <f t="shared" si="68"/>
        <v/>
      </c>
      <c r="DO50" s="53" t="str" cm="1">
        <f t="array" ref="DO50">IF(DN50&lt;&gt;"",INDEX(imePrezime_id,DN50,0),IF(CR50&lt;&gt;"",CR50,""))</f>
        <v/>
      </c>
      <c r="DP50" s="47" t="s">
        <v>0</v>
      </c>
      <c r="DQ50" s="58" t="str">
        <f t="shared" si="69"/>
        <v/>
      </c>
      <c r="DR50" s="73" t="str">
        <f>IF(BW50="","",IF(AJ50="",IF(IFERROR(INDEX(imePrezime_klub,MATCH(DO50,imePrezime_id,0)),"NEMA")="","klu",""),IF(OR(AND(AK50&lt;&gt;"",AK50&lt;&gt;"NEMA"),BI50&lt;&gt;""),"klu(ali)",IF(AND(AN50&lt;&gt;"",AN50&lt;&gt;AM50),"(raz-klu)","klu"))))</f>
        <v/>
      </c>
      <c r="DS50" s="73" t="str">
        <f t="shared" si="70"/>
        <v/>
      </c>
      <c r="DT50" s="73" t="str">
        <f t="shared" si="71"/>
        <v/>
      </c>
      <c r="DU50" s="66" t="str">
        <f t="shared" si="72"/>
        <v/>
      </c>
      <c r="DV50" s="47" t="s">
        <v>0</v>
      </c>
      <c r="DW50" s="58" t="str">
        <f>IF(BW50="","",MAX(DW$10:DW49)+1)</f>
        <v/>
      </c>
      <c r="DX50" s="73" t="str">
        <f t="shared" si="73"/>
        <v/>
      </c>
      <c r="DY50" s="73" t="str">
        <f t="shared" si="74"/>
        <v/>
      </c>
      <c r="DZ50" s="73" t="str">
        <f t="shared" si="75"/>
        <v/>
      </c>
      <c r="EA50" s="73" t="str">
        <f t="shared" si="76"/>
        <v/>
      </c>
      <c r="EB50" s="73" t="str">
        <f t="shared" si="77"/>
        <v/>
      </c>
      <c r="EC50" s="73" t="str">
        <f t="shared" si="78"/>
        <v/>
      </c>
      <c r="ED50" s="73" t="str">
        <f t="shared" si="79"/>
        <v/>
      </c>
      <c r="EE50" s="73" t="str">
        <f t="shared" si="80"/>
        <v/>
      </c>
      <c r="EF50" s="73" t="str">
        <f t="shared" si="81"/>
        <v/>
      </c>
      <c r="EG50" s="53" t="str">
        <f>IF(INDEX(natjecanjeKategorije_katAliasId,MATCH(Q50,natjecanjeKategorije_katRegId,0))="","",INDEX(natjecanjeKategorije_katAliasId,MATCH(Q50,natjecanjeKategorije_katRegId,0)))</f>
        <v/>
      </c>
      <c r="EH50" s="47" t="s">
        <v>0</v>
      </c>
      <c r="EI50" s="19" t="str">
        <f t="shared" si="82"/>
        <v/>
      </c>
      <c r="EJ50" s="47" t="s">
        <v>0</v>
      </c>
      <c r="EK50" s="19" t="str">
        <f t="shared" si="83"/>
        <v/>
      </c>
      <c r="EL50" s="47" t="s">
        <v>0</v>
      </c>
      <c r="EM50" s="208" t="str">
        <f t="shared" si="84"/>
        <v/>
      </c>
      <c r="EN50" s="47" t="s">
        <v>0</v>
      </c>
    </row>
    <row r="51" spans="1:144" x14ac:dyDescent="0.25">
      <c r="A51" t="s">
        <v>0</v>
      </c>
      <c r="B51" s="52" t="str">
        <f>IF(csv!F43="","",csv!T43)</f>
        <v/>
      </c>
      <c r="C51" s="31" t="s">
        <v>0</v>
      </c>
      <c r="D51" s="31" t="str">
        <f>IF(csv!F43="","",csv!F43)</f>
        <v/>
      </c>
      <c r="E51" s="31" t="str">
        <f>IF(csv!E43="","",csv!E43)</f>
        <v/>
      </c>
      <c r="F51" s="31" t="s">
        <v>0</v>
      </c>
      <c r="G51" s="73" t="str">
        <f>IF(csv!M43="","",csv!M43)</f>
        <v/>
      </c>
      <c r="H51" s="73" t="str">
        <f>IF(csv!N43="","",csv!N43)</f>
        <v/>
      </c>
      <c r="I51" s="31" t="s">
        <v>0</v>
      </c>
      <c r="J51" s="31" t="str">
        <f>IF(csv!P43="","",csv!P43)</f>
        <v/>
      </c>
      <c r="K51" s="31" t="str">
        <f>IF(csv!Q43="","",csv!Q43)</f>
        <v/>
      </c>
      <c r="L51" s="31" t="s">
        <v>0</v>
      </c>
      <c r="M51" s="66" t="str">
        <f>IF(csv!R43="","",csv!R43)</f>
        <v/>
      </c>
      <c r="N51" s="47" t="s">
        <v>0</v>
      </c>
      <c r="O51" s="52" t="str">
        <f t="shared" si="26"/>
        <v/>
      </c>
      <c r="P51" s="73" t="str">
        <f>IF(O51="","",IF(COUNTIF(O$10:O50,O51)=0,P50+1,P50))</f>
        <v/>
      </c>
      <c r="Q51" s="88" t="str">
        <f t="shared" si="27"/>
        <v/>
      </c>
      <c r="R51" s="89" t="str" cm="1">
        <f t="array" ref="R51">IF(S51="","",INDEX(natjecanjeStaze_naziv,MATCH(S51,natjecanjeStaze_stazaId,0)))</f>
        <v/>
      </c>
      <c r="S51" s="53" t="str">
        <f>IF(BW51="","",INDEX(natjecanjeStaze_stazaId,MATCH(O51,natjecanjeStaze_kategorija,0)))</f>
        <v/>
      </c>
      <c r="T51" s="47" t="s">
        <v>0</v>
      </c>
      <c r="U51" s="259" t="str">
        <f>IF(O51="","",INDEX(kategorija_oznaka,MATCH(Q51,kategorija_id,0)))</f>
        <v/>
      </c>
      <c r="V51" s="260" t="str">
        <f t="shared" si="28"/>
        <v/>
      </c>
      <c r="W51" s="47" t="s">
        <v>0</v>
      </c>
      <c r="X51" s="52" t="str">
        <f t="shared" si="29"/>
        <v/>
      </c>
      <c r="Y51" s="73" t="str">
        <f t="shared" si="30"/>
        <v/>
      </c>
      <c r="Z51" s="31" t="str">
        <f t="shared" si="31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32"/>
        <v/>
      </c>
      <c r="AF51" s="47" t="s">
        <v>0</v>
      </c>
      <c r="AG51" s="151" t="str">
        <f t="shared" si="33"/>
        <v/>
      </c>
      <c r="AH51" s="47" t="s">
        <v>0</v>
      </c>
      <c r="AI51" s="52" t="str">
        <f t="shared" si="34"/>
        <v/>
      </c>
      <c r="AJ51" s="31" t="str">
        <f t="shared" si="35"/>
        <v/>
      </c>
      <c r="AK51" s="73" t="str">
        <f t="shared" si="36"/>
        <v/>
      </c>
      <c r="AL51" s="73" t="str">
        <f t="shared" si="37"/>
        <v/>
      </c>
      <c r="AM51" s="31" t="str" cm="1">
        <f t="array" ref="AM51">IF(AK51="",""&amp;AJ51,IF(AK51="NEMA",AJ51,INDEX(klub_naziv,MATCH(INDEX(klubAlias_klubId,AK51),klub_id,0))))</f>
        <v/>
      </c>
      <c r="AN51" s="31" t="str" cm="1">
        <f t="array" ref="AN51">IFERROR(""&amp;INDEX(registarNatjecatelji,DL51,4),"")</f>
        <v/>
      </c>
      <c r="AO51" s="73" t="str">
        <f t="shared" si="38"/>
        <v/>
      </c>
      <c r="AP51" s="66" t="str">
        <f t="shared" si="39"/>
        <v/>
      </c>
      <c r="AQ51" s="47" t="s">
        <v>0</v>
      </c>
      <c r="AR51" s="52" t="str">
        <f>IF(V51&lt;&gt;"NEMA","",IF(IFERROR(MATCH(U51,U$10:U50,0),0)&lt;&gt;0,"",U51))</f>
        <v/>
      </c>
      <c r="AS51" s="73" t="str">
        <f>IF(AR51="","",IFERROR(INDEX(klubAlias_id,MATCH(AR51,klubAlias_alias,0)),"NEMA"))</f>
        <v/>
      </c>
      <c r="AT51" s="31" t="str">
        <f>IF(OR(AS51="",AS51&lt;&gt;"NEMA"),"",MAX(AT$10:AT50)+1)</f>
        <v/>
      </c>
      <c r="AU51" s="66" t="str">
        <f>IF(OR(AS51="",AS51&lt;&gt;"NEMA"),"",INDEX(klub_id,MATCH(AR51,klub_naziv,0)))</f>
        <v/>
      </c>
      <c r="AV51" s="47" t="s">
        <v>0</v>
      </c>
      <c r="AW51" s="19" t="str">
        <f t="shared" si="40"/>
        <v/>
      </c>
      <c r="AX51" s="47" t="s">
        <v>0</v>
      </c>
      <c r="AY51" s="82" t="str">
        <f>IF(AK51&lt;&gt;"NEMA","",IF(IFERROR(MATCH(AJ51,AJ$10:AJ50,0),0)&lt;&gt;0,"",AJ51))</f>
        <v/>
      </c>
      <c r="AZ51" s="47" t="s">
        <v>0</v>
      </c>
      <c r="BA51" s="130"/>
      <c r="BB51" s="47" t="s">
        <v>0</v>
      </c>
      <c r="BC51" s="58" t="str">
        <f t="shared" si="41"/>
        <v/>
      </c>
      <c r="BD51" s="31" t="str">
        <f t="shared" si="42"/>
        <v/>
      </c>
      <c r="BE51" s="31" t="str">
        <f>IF(BD51="","",MAX(BE$10:BE50)+1)</f>
        <v/>
      </c>
      <c r="BF51" s="31" t="str">
        <f t="shared" si="43"/>
        <v/>
      </c>
      <c r="BG51" s="31" t="str">
        <f t="shared" si="44"/>
        <v/>
      </c>
      <c r="BH51" s="31" t="str">
        <f>IF(BA51="","",MAX(BH$10:BH50)+1)</f>
        <v/>
      </c>
      <c r="BI51" s="31" t="str">
        <f t="shared" si="45"/>
        <v/>
      </c>
      <c r="BJ51" s="66" t="str">
        <f t="shared" si="46"/>
        <v/>
      </c>
      <c r="BK51" s="47" t="s">
        <v>0</v>
      </c>
      <c r="BL51" s="19" t="str">
        <f t="shared" si="47"/>
        <v/>
      </c>
      <c r="BM51" s="47" t="s">
        <v>0</v>
      </c>
      <c r="BN51" s="151" t="str">
        <f>IF(AP51="","",IF(BA51="",IF(IFERROR(MATCH(AP51,natjecanje_noviKluboviAliasi,0),0)&gt;0,INDEX(natjecanje_kluboviAliasi,MATCH(AP51,natjecanje_noviKluboviAliasi,0)),AP51),BA51))</f>
        <v/>
      </c>
      <c r="BO51" s="47" t="s">
        <v>0</v>
      </c>
      <c r="BP51" s="58" t="str">
        <f t="shared" si="48"/>
        <v/>
      </c>
      <c r="BQ51" s="73" t="str">
        <f t="shared" si="49"/>
        <v/>
      </c>
      <c r="BR51" s="267" t="str">
        <f t="shared" si="50"/>
        <v/>
      </c>
      <c r="BS51" s="268" t="str">
        <f t="shared" si="51"/>
        <v/>
      </c>
      <c r="BT51" s="191" t="str">
        <f t="shared" si="52"/>
        <v/>
      </c>
      <c r="BU51" s="47" t="s">
        <v>0</v>
      </c>
      <c r="BV51" s="52" t="str">
        <f t="shared" si="53"/>
        <v/>
      </c>
      <c r="BW51" s="31" t="str">
        <f t="shared" si="54"/>
        <v/>
      </c>
      <c r="BX51" s="73" t="str">
        <f>IF(BW51="","",IFERROR(INDEX(imePrezime_id,MATCH(BV51&amp;" – "&amp;BW51,imePrezime_imePrezime,0)),"NEMA"))</f>
        <v/>
      </c>
      <c r="BY51" s="73" t="str">
        <f>IF(BX51&lt;&gt;"NEMA","",IFERROR(INDEX(imePrezimeAlias_imePrezimeId,MATCH(BV51&amp;" "&amp;BW51,imePrezimeAlias_alias,0)),"NEMA"))</f>
        <v/>
      </c>
      <c r="BZ51" s="31" t="str">
        <f>IF(BW51="","",IF(OR(BY51="",BY51="NEMA"),BV51,INDEX(imePrezime_ime,MATCH(BY51,imePrezime_id,0))))</f>
        <v/>
      </c>
      <c r="CA51" s="66" t="str">
        <f>IF(BW51="","",IF(OR(BY51="",BY51="NEMA"),BW51,INDEX(imePrezime_prezime,MATCH(BY51,imePrezime_id,0))))</f>
        <v/>
      </c>
      <c r="CB51" s="47" t="s">
        <v>0</v>
      </c>
      <c r="CC51" s="82" t="str">
        <f t="shared" si="55"/>
        <v/>
      </c>
      <c r="CD51" s="47" t="s">
        <v>0</v>
      </c>
      <c r="CE51" s="19" t="str">
        <f t="shared" si="56"/>
        <v/>
      </c>
      <c r="CF51" s="47" t="s">
        <v>0</v>
      </c>
      <c r="CG51" s="130"/>
      <c r="CH51" s="47" t="s">
        <v>0</v>
      </c>
      <c r="CI51" s="52" t="str">
        <f t="shared" si="57"/>
        <v/>
      </c>
      <c r="CJ51" s="73" t="str">
        <f>IF(CG51="","",MAX(CJ$10:CJ50)+1)</f>
        <v/>
      </c>
      <c r="CK51" s="53" t="str">
        <f t="shared" si="58"/>
        <v/>
      </c>
      <c r="CL51" s="47" t="s">
        <v>0</v>
      </c>
      <c r="CM51" s="19" t="str">
        <f t="shared" si="59"/>
        <v/>
      </c>
      <c r="CN51" s="47" t="s">
        <v>0</v>
      </c>
      <c r="CO51" s="108"/>
      <c r="CP51" s="110"/>
      <c r="CQ51" s="47"/>
      <c r="CR51" s="58" t="str">
        <f>IF(AND(BX51="NEMA",BY51="NEMA",OR(CG51="",CK51="NEMA")),MAX(CR$10:CR50)+1,"")</f>
        <v/>
      </c>
      <c r="CS51" s="53" t="str">
        <f t="shared" si="60"/>
        <v/>
      </c>
      <c r="CT51" t="s">
        <v>0</v>
      </c>
      <c r="CU51" s="133" t="str">
        <f>IF(O51="","",LEFT(INDEX(kategorija_oznaka,MATCH(Q51,kategorija_id,0)),1))</f>
        <v/>
      </c>
      <c r="CV51" t="s">
        <v>0</v>
      </c>
      <c r="CW51" s="52" t="str">
        <f>IF(CR51="","",IF(M51&lt;&gt;"CRO","","INSERT INTO osoba (id,reg_broj,oib,spol_id,dat_rodjenja) VALUES ("&amp;CR51&amp;",(SELECT max(os.reg_broj)+1 FROM osoba AS os),Null,'"&amp;CU51&amp;"',Null); INSERT INTO osoba_log (id,reg_broj,oib,spol_id,dat_rodjenja,dnevnik_id) SELECT id,reg_broj,oib,spol_id,dat_rodjenja,"&amp;dnevnik_id&amp;" FROM osoba WHERE id = "&amp;CR51&amp;";"))</f>
        <v/>
      </c>
      <c r="CX51" s="66" t="str">
        <f t="shared" si="61"/>
        <v/>
      </c>
      <c r="CY51" t="s">
        <v>0</v>
      </c>
      <c r="CZ51" s="19" t="str">
        <f t="shared" si="62"/>
        <v/>
      </c>
      <c r="DA51" s="47" t="s">
        <v>0</v>
      </c>
      <c r="DB51" s="52" t="str">
        <f t="shared" si="63"/>
        <v/>
      </c>
      <c r="DC51" s="66" t="str">
        <f t="shared" si="64"/>
        <v/>
      </c>
      <c r="DD51" s="47" t="s">
        <v>0</v>
      </c>
      <c r="DE51" s="52" t="str">
        <f t="shared" si="65"/>
        <v/>
      </c>
      <c r="DF51" s="53" t="str">
        <f>IF(DE51="","",IFERROR(MATCH(DE51,registar,0),"NEMA"))</f>
        <v/>
      </c>
      <c r="DG51" s="47" t="s">
        <v>0</v>
      </c>
      <c r="DH51" s="52" t="str">
        <f t="shared" si="66"/>
        <v/>
      </c>
      <c r="DI51" s="53" t="str">
        <f>IF(DH51="","",IFERROR(MATCH(DH51,imePrezime_imePrezimeKlub,0),"NEMA"))</f>
        <v/>
      </c>
      <c r="DJ51" s="47" t="s">
        <v>0</v>
      </c>
      <c r="DK51" s="52" t="str">
        <f t="shared" si="67"/>
        <v/>
      </c>
      <c r="DL51" s="53" t="str">
        <f>IF(DK51="","",IFERROR(MATCH(DK51,imePrezime_imePrezime,0),"NEMA"))</f>
        <v/>
      </c>
      <c r="DM51" s="47" t="s">
        <v>0</v>
      </c>
      <c r="DN51" s="58" t="str">
        <f t="shared" si="68"/>
        <v/>
      </c>
      <c r="DO51" s="53" t="str" cm="1">
        <f t="array" ref="DO51">IF(DN51&lt;&gt;"",INDEX(imePrezime_id,DN51,0),IF(CR51&lt;&gt;"",CR51,""))</f>
        <v/>
      </c>
      <c r="DP51" s="47" t="s">
        <v>0</v>
      </c>
      <c r="DQ51" s="58" t="str">
        <f t="shared" si="69"/>
        <v/>
      </c>
      <c r="DR51" s="73" t="str">
        <f>IF(BW51="","",IF(AJ51="",IF(IFERROR(INDEX(imePrezime_klub,MATCH(DO51,imePrezime_id,0)),"NEMA")="","klu",""),IF(OR(AND(AK51&lt;&gt;"",AK51&lt;&gt;"NEMA"),BI51&lt;&gt;""),"klu(ali)",IF(AND(AN51&lt;&gt;"",AN51&lt;&gt;AM51),"(raz-klu)","klu"))))</f>
        <v/>
      </c>
      <c r="DS51" s="73" t="str">
        <f t="shared" si="70"/>
        <v/>
      </c>
      <c r="DT51" s="73" t="str">
        <f t="shared" si="71"/>
        <v/>
      </c>
      <c r="DU51" s="66" t="str">
        <f t="shared" si="72"/>
        <v/>
      </c>
      <c r="DV51" s="47" t="s">
        <v>0</v>
      </c>
      <c r="DW51" s="58" t="str">
        <f>IF(BW51="","",MAX(DW$10:DW50)+1)</f>
        <v/>
      </c>
      <c r="DX51" s="73" t="str">
        <f t="shared" si="73"/>
        <v/>
      </c>
      <c r="DY51" s="73" t="str">
        <f t="shared" si="74"/>
        <v/>
      </c>
      <c r="DZ51" s="73" t="str">
        <f t="shared" si="75"/>
        <v/>
      </c>
      <c r="EA51" s="73" t="str">
        <f t="shared" si="76"/>
        <v/>
      </c>
      <c r="EB51" s="73" t="str">
        <f t="shared" si="77"/>
        <v/>
      </c>
      <c r="EC51" s="73" t="str">
        <f t="shared" si="78"/>
        <v/>
      </c>
      <c r="ED51" s="73" t="str">
        <f t="shared" si="79"/>
        <v/>
      </c>
      <c r="EE51" s="73" t="str">
        <f t="shared" si="80"/>
        <v/>
      </c>
      <c r="EF51" s="73" t="str">
        <f t="shared" si="81"/>
        <v/>
      </c>
      <c r="EG51" s="53" t="str">
        <f>IF(INDEX(natjecanjeKategorije_katAliasId,MATCH(Q51,natjecanjeKategorije_katRegId,0))="","",INDEX(natjecanjeKategorije_katAliasId,MATCH(Q51,natjecanjeKategorije_katRegId,0)))</f>
        <v/>
      </c>
      <c r="EH51" s="47" t="s">
        <v>0</v>
      </c>
      <c r="EI51" s="19" t="str">
        <f t="shared" si="82"/>
        <v/>
      </c>
      <c r="EJ51" s="47" t="s">
        <v>0</v>
      </c>
      <c r="EK51" s="19" t="str">
        <f t="shared" si="83"/>
        <v/>
      </c>
      <c r="EL51" s="47" t="s">
        <v>0</v>
      </c>
      <c r="EM51" s="208" t="str">
        <f t="shared" si="84"/>
        <v/>
      </c>
      <c r="EN51" s="47" t="s">
        <v>0</v>
      </c>
    </row>
    <row r="52" spans="1:144" x14ac:dyDescent="0.25">
      <c r="A52" t="s">
        <v>0</v>
      </c>
      <c r="B52" s="52" t="str">
        <f>IF(csv!F44="","",csv!T44)</f>
        <v/>
      </c>
      <c r="C52" s="31" t="s">
        <v>0</v>
      </c>
      <c r="D52" s="31" t="str">
        <f>IF(csv!F44="","",csv!F44)</f>
        <v/>
      </c>
      <c r="E52" s="31" t="str">
        <f>IF(csv!E44="","",csv!E44)</f>
        <v/>
      </c>
      <c r="F52" s="31" t="s">
        <v>0</v>
      </c>
      <c r="G52" s="73" t="str">
        <f>IF(csv!M44="","",csv!M44)</f>
        <v/>
      </c>
      <c r="H52" s="73" t="str">
        <f>IF(csv!N44="","",csv!N44)</f>
        <v/>
      </c>
      <c r="I52" s="31" t="s">
        <v>0</v>
      </c>
      <c r="J52" s="31" t="str">
        <f>IF(csv!P44="","",csv!P44)</f>
        <v/>
      </c>
      <c r="K52" s="31" t="str">
        <f>IF(csv!Q44="","",csv!Q44)</f>
        <v/>
      </c>
      <c r="L52" s="31" t="s">
        <v>0</v>
      </c>
      <c r="M52" s="66" t="str">
        <f>IF(csv!R44="","",csv!R44)</f>
        <v/>
      </c>
      <c r="N52" s="47" t="s">
        <v>0</v>
      </c>
      <c r="O52" s="52" t="str">
        <f t="shared" si="26"/>
        <v/>
      </c>
      <c r="P52" s="73" t="str">
        <f>IF(O52="","",IF(COUNTIF(O$10:O51,O52)=0,P51+1,P51))</f>
        <v/>
      </c>
      <c r="Q52" s="88" t="str">
        <f t="shared" si="27"/>
        <v/>
      </c>
      <c r="R52" s="89" t="str" cm="1">
        <f t="array" ref="R52">IF(S52="","",INDEX(natjecanjeStaze_naziv,MATCH(S52,natjecanjeStaze_stazaId,0)))</f>
        <v/>
      </c>
      <c r="S52" s="53" t="str">
        <f>IF(BW52="","",INDEX(natjecanjeStaze_stazaId,MATCH(O52,natjecanjeStaze_kategorija,0)))</f>
        <v/>
      </c>
      <c r="T52" s="47" t="s">
        <v>0</v>
      </c>
      <c r="U52" s="259" t="str">
        <f>IF(O52="","",INDEX(kategorija_oznaka,MATCH(Q52,kategorija_id,0)))</f>
        <v/>
      </c>
      <c r="V52" s="260" t="str">
        <f t="shared" si="28"/>
        <v/>
      </c>
      <c r="W52" s="47" t="s">
        <v>0</v>
      </c>
      <c r="X52" s="52" t="str">
        <f t="shared" si="29"/>
        <v/>
      </c>
      <c r="Y52" s="73" t="str">
        <f t="shared" si="30"/>
        <v/>
      </c>
      <c r="Z52" s="31" t="str">
        <f t="shared" si="31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32"/>
        <v/>
      </c>
      <c r="AF52" s="47" t="s">
        <v>0</v>
      </c>
      <c r="AG52" s="151" t="str">
        <f t="shared" si="33"/>
        <v/>
      </c>
      <c r="AH52" s="47" t="s">
        <v>0</v>
      </c>
      <c r="AI52" s="52" t="str">
        <f t="shared" si="34"/>
        <v/>
      </c>
      <c r="AJ52" s="31" t="str">
        <f t="shared" si="35"/>
        <v/>
      </c>
      <c r="AK52" s="73" t="str">
        <f t="shared" si="36"/>
        <v/>
      </c>
      <c r="AL52" s="73" t="str">
        <f t="shared" si="37"/>
        <v/>
      </c>
      <c r="AM52" s="31" t="str" cm="1">
        <f t="array" ref="AM52">IF(AK52="",""&amp;AJ52,IF(AK52="NEMA",AJ52,INDEX(klub_naziv,MATCH(INDEX(klubAlias_klubId,AK52),klub_id,0))))</f>
        <v/>
      </c>
      <c r="AN52" s="31" t="str" cm="1">
        <f t="array" ref="AN52">IFERROR(""&amp;INDEX(registarNatjecatelji,DL52,4),"")</f>
        <v/>
      </c>
      <c r="AO52" s="73" t="str">
        <f t="shared" si="38"/>
        <v/>
      </c>
      <c r="AP52" s="66" t="str">
        <f t="shared" si="39"/>
        <v/>
      </c>
      <c r="AQ52" s="47" t="s">
        <v>0</v>
      </c>
      <c r="AR52" s="52" t="str">
        <f>IF(V52&lt;&gt;"NEMA","",IF(IFERROR(MATCH(U52,U$10:U51,0),0)&lt;&gt;0,"",U52))</f>
        <v/>
      </c>
      <c r="AS52" s="73" t="str">
        <f>IF(AR52="","",IFERROR(INDEX(klubAlias_id,MATCH(AR52,klubAlias_alias,0)),"NEMA"))</f>
        <v/>
      </c>
      <c r="AT52" s="31" t="str">
        <f>IF(OR(AS52="",AS52&lt;&gt;"NEMA"),"",MAX(AT$10:AT51)+1)</f>
        <v/>
      </c>
      <c r="AU52" s="66" t="str">
        <f>IF(OR(AS52="",AS52&lt;&gt;"NEMA"),"",INDEX(klub_id,MATCH(AR52,klub_naziv,0)))</f>
        <v/>
      </c>
      <c r="AV52" s="47" t="s">
        <v>0</v>
      </c>
      <c r="AW52" s="19" t="str">
        <f t="shared" si="40"/>
        <v/>
      </c>
      <c r="AX52" s="47" t="s">
        <v>0</v>
      </c>
      <c r="AY52" s="82" t="str">
        <f>IF(AK52&lt;&gt;"NEMA","",IF(IFERROR(MATCH(AJ52,AJ$10:AJ51,0),0)&lt;&gt;0,"",AJ52))</f>
        <v/>
      </c>
      <c r="AZ52" s="47" t="s">
        <v>0</v>
      </c>
      <c r="BA52" s="130"/>
      <c r="BB52" s="47" t="s">
        <v>0</v>
      </c>
      <c r="BC52" s="58" t="str">
        <f t="shared" si="41"/>
        <v/>
      </c>
      <c r="BD52" s="31" t="str">
        <f t="shared" si="42"/>
        <v/>
      </c>
      <c r="BE52" s="31" t="str">
        <f>IF(BD52="","",MAX(BE$10:BE51)+1)</f>
        <v/>
      </c>
      <c r="BF52" s="31" t="str">
        <f t="shared" si="43"/>
        <v/>
      </c>
      <c r="BG52" s="31" t="str">
        <f t="shared" si="44"/>
        <v/>
      </c>
      <c r="BH52" s="31" t="str">
        <f>IF(BA52="","",MAX(BH$10:BH51)+1)</f>
        <v/>
      </c>
      <c r="BI52" s="31" t="str">
        <f t="shared" si="45"/>
        <v/>
      </c>
      <c r="BJ52" s="66" t="str">
        <f t="shared" si="46"/>
        <v/>
      </c>
      <c r="BK52" s="47" t="s">
        <v>0</v>
      </c>
      <c r="BL52" s="19" t="str">
        <f t="shared" si="47"/>
        <v/>
      </c>
      <c r="BM52" s="47" t="s">
        <v>0</v>
      </c>
      <c r="BN52" s="151" t="str">
        <f>IF(AP52="","",IF(BA52="",IF(IFERROR(MATCH(AP52,natjecanje_noviKluboviAliasi,0),0)&gt;0,INDEX(natjecanje_kluboviAliasi,MATCH(AP52,natjecanje_noviKluboviAliasi,0)),AP52),BA52))</f>
        <v/>
      </c>
      <c r="BO52" s="47" t="s">
        <v>0</v>
      </c>
      <c r="BP52" s="58" t="str">
        <f t="shared" si="48"/>
        <v/>
      </c>
      <c r="BQ52" s="73" t="str">
        <f t="shared" si="49"/>
        <v/>
      </c>
      <c r="BR52" s="267" t="str">
        <f t="shared" si="50"/>
        <v/>
      </c>
      <c r="BS52" s="268" t="str">
        <f t="shared" si="51"/>
        <v/>
      </c>
      <c r="BT52" s="191" t="str">
        <f t="shared" si="52"/>
        <v/>
      </c>
      <c r="BU52" s="47" t="s">
        <v>0</v>
      </c>
      <c r="BV52" s="52" t="str">
        <f t="shared" si="53"/>
        <v/>
      </c>
      <c r="BW52" s="31" t="str">
        <f t="shared" si="54"/>
        <v/>
      </c>
      <c r="BX52" s="73" t="str">
        <f>IF(BW52="","",IFERROR(INDEX(imePrezime_id,MATCH(BV52&amp;" – "&amp;BW52,imePrezime_imePrezime,0)),"NEMA"))</f>
        <v/>
      </c>
      <c r="BY52" s="73" t="str">
        <f>IF(BX52&lt;&gt;"NEMA","",IFERROR(INDEX(imePrezimeAlias_imePrezimeId,MATCH(BV52&amp;" "&amp;BW52,imePrezimeAlias_alias,0)),"NEMA"))</f>
        <v/>
      </c>
      <c r="BZ52" s="31" t="str">
        <f>IF(BW52="","",IF(OR(BY52="",BY52="NEMA"),BV52,INDEX(imePrezime_ime,MATCH(BY52,imePrezime_id,0))))</f>
        <v/>
      </c>
      <c r="CA52" s="66" t="str">
        <f>IF(BW52="","",IF(OR(BY52="",BY52="NEMA"),BW52,INDEX(imePrezime_prezime,MATCH(BY52,imePrezime_id,0))))</f>
        <v/>
      </c>
      <c r="CB52" s="47" t="s">
        <v>0</v>
      </c>
      <c r="CC52" s="82" t="str">
        <f t="shared" si="55"/>
        <v/>
      </c>
      <c r="CD52" s="47" t="s">
        <v>0</v>
      </c>
      <c r="CE52" s="19" t="str">
        <f t="shared" si="56"/>
        <v/>
      </c>
      <c r="CF52" s="47" t="s">
        <v>0</v>
      </c>
      <c r="CG52" s="130"/>
      <c r="CH52" s="47" t="s">
        <v>0</v>
      </c>
      <c r="CI52" s="52" t="str">
        <f t="shared" si="57"/>
        <v/>
      </c>
      <c r="CJ52" s="73" t="str">
        <f>IF(CG52="","",MAX(CJ$10:CJ51)+1)</f>
        <v/>
      </c>
      <c r="CK52" s="53" t="str">
        <f t="shared" si="58"/>
        <v/>
      </c>
      <c r="CL52" s="47" t="s">
        <v>0</v>
      </c>
      <c r="CM52" s="19" t="str">
        <f t="shared" si="59"/>
        <v/>
      </c>
      <c r="CN52" s="47" t="s">
        <v>0</v>
      </c>
      <c r="CO52" s="108"/>
      <c r="CP52" s="110"/>
      <c r="CQ52" s="47"/>
      <c r="CR52" s="58" t="str">
        <f>IF(AND(BX52="NEMA",BY52="NEMA",OR(CG52="",CK52="NEMA")),MAX(CR$10:CR51)+1,"")</f>
        <v/>
      </c>
      <c r="CS52" s="53" t="str">
        <f t="shared" si="60"/>
        <v/>
      </c>
      <c r="CT52" t="s">
        <v>0</v>
      </c>
      <c r="CU52" s="133" t="str">
        <f>IF(O52="","",LEFT(INDEX(kategorija_oznaka,MATCH(Q52,kategorija_id,0)),1))</f>
        <v/>
      </c>
      <c r="CV52" t="s">
        <v>0</v>
      </c>
      <c r="CW52" s="52" t="str">
        <f>IF(CR52="","",IF(M52&lt;&gt;"CRO","","INSERT INTO osoba (id,reg_broj,oib,spol_id,dat_rodjenja) VALUES ("&amp;CR52&amp;",(SELECT max(os.reg_broj)+1 FROM osoba AS os),Null,'"&amp;CU52&amp;"',Null); INSERT INTO osoba_log (id,reg_broj,oib,spol_id,dat_rodjenja,dnevnik_id) SELECT id,reg_broj,oib,spol_id,dat_rodjenja,"&amp;dnevnik_id&amp;" FROM osoba WHERE id = "&amp;CR52&amp;";"))</f>
        <v/>
      </c>
      <c r="CX52" s="66" t="str">
        <f t="shared" si="61"/>
        <v/>
      </c>
      <c r="CY52" t="s">
        <v>0</v>
      </c>
      <c r="CZ52" s="19" t="str">
        <f t="shared" si="62"/>
        <v/>
      </c>
      <c r="DA52" s="47" t="s">
        <v>0</v>
      </c>
      <c r="DB52" s="52" t="str">
        <f t="shared" si="63"/>
        <v/>
      </c>
      <c r="DC52" s="66" t="str">
        <f t="shared" si="64"/>
        <v/>
      </c>
      <c r="DD52" s="47" t="s">
        <v>0</v>
      </c>
      <c r="DE52" s="52" t="str">
        <f t="shared" si="65"/>
        <v/>
      </c>
      <c r="DF52" s="53" t="str">
        <f>IF(DE52="","",IFERROR(MATCH(DE52,registar,0),"NEMA"))</f>
        <v/>
      </c>
      <c r="DG52" s="47" t="s">
        <v>0</v>
      </c>
      <c r="DH52" s="52" t="str">
        <f t="shared" si="66"/>
        <v/>
      </c>
      <c r="DI52" s="53" t="str">
        <f>IF(DH52="","",IFERROR(MATCH(DH52,imePrezime_imePrezimeKlub,0),"NEMA"))</f>
        <v/>
      </c>
      <c r="DJ52" s="47" t="s">
        <v>0</v>
      </c>
      <c r="DK52" s="52" t="str">
        <f t="shared" si="67"/>
        <v/>
      </c>
      <c r="DL52" s="53" t="str">
        <f>IF(DK52="","",IFERROR(MATCH(DK52,imePrezime_imePrezime,0),"NEMA"))</f>
        <v/>
      </c>
      <c r="DM52" s="47" t="s">
        <v>0</v>
      </c>
      <c r="DN52" s="58" t="str">
        <f t="shared" si="68"/>
        <v/>
      </c>
      <c r="DO52" s="53" t="str" cm="1">
        <f t="array" ref="DO52">IF(DN52&lt;&gt;"",INDEX(imePrezime_id,DN52,0),IF(CR52&lt;&gt;"",CR52,""))</f>
        <v/>
      </c>
      <c r="DP52" s="47" t="s">
        <v>0</v>
      </c>
      <c r="DQ52" s="58" t="str">
        <f t="shared" si="69"/>
        <v/>
      </c>
      <c r="DR52" s="73" t="str">
        <f>IF(BW52="","",IF(AJ52="",IF(IFERROR(INDEX(imePrezime_klub,MATCH(DO52,imePrezime_id,0)),"NEMA")="","klu",""),IF(OR(AND(AK52&lt;&gt;"",AK52&lt;&gt;"NEMA"),BI52&lt;&gt;""),"klu(ali)",IF(AND(AN52&lt;&gt;"",AN52&lt;&gt;AM52),"(raz-klu)","klu"))))</f>
        <v/>
      </c>
      <c r="DS52" s="73" t="str">
        <f t="shared" si="70"/>
        <v/>
      </c>
      <c r="DT52" s="73" t="str">
        <f t="shared" si="71"/>
        <v/>
      </c>
      <c r="DU52" s="66" t="str">
        <f t="shared" si="72"/>
        <v/>
      </c>
      <c r="DV52" s="47" t="s">
        <v>0</v>
      </c>
      <c r="DW52" s="58" t="str">
        <f>IF(BW52="","",MAX(DW$10:DW51)+1)</f>
        <v/>
      </c>
      <c r="DX52" s="73" t="str">
        <f t="shared" si="73"/>
        <v/>
      </c>
      <c r="DY52" s="73" t="str">
        <f t="shared" si="74"/>
        <v/>
      </c>
      <c r="DZ52" s="73" t="str">
        <f t="shared" si="75"/>
        <v/>
      </c>
      <c r="EA52" s="73" t="str">
        <f t="shared" si="76"/>
        <v/>
      </c>
      <c r="EB52" s="73" t="str">
        <f t="shared" si="77"/>
        <v/>
      </c>
      <c r="EC52" s="73" t="str">
        <f t="shared" si="78"/>
        <v/>
      </c>
      <c r="ED52" s="73" t="str">
        <f t="shared" si="79"/>
        <v/>
      </c>
      <c r="EE52" s="73" t="str">
        <f t="shared" si="80"/>
        <v/>
      </c>
      <c r="EF52" s="73" t="str">
        <f t="shared" si="81"/>
        <v/>
      </c>
      <c r="EG52" s="53" t="str">
        <f>IF(INDEX(natjecanjeKategorije_katAliasId,MATCH(Q52,natjecanjeKategorije_katRegId,0))="","",INDEX(natjecanjeKategorije_katAliasId,MATCH(Q52,natjecanjeKategorije_katRegId,0)))</f>
        <v/>
      </c>
      <c r="EH52" s="47" t="s">
        <v>0</v>
      </c>
      <c r="EI52" s="19" t="str">
        <f t="shared" si="82"/>
        <v/>
      </c>
      <c r="EJ52" s="47" t="s">
        <v>0</v>
      </c>
      <c r="EK52" s="19" t="str">
        <f t="shared" si="83"/>
        <v/>
      </c>
      <c r="EL52" s="47" t="s">
        <v>0</v>
      </c>
      <c r="EM52" s="208" t="str">
        <f t="shared" si="84"/>
        <v/>
      </c>
      <c r="EN52" s="47" t="s">
        <v>0</v>
      </c>
    </row>
    <row r="53" spans="1:144" x14ac:dyDescent="0.25">
      <c r="A53" t="s">
        <v>0</v>
      </c>
      <c r="B53" s="52" t="str">
        <f>IF(csv!F45="","",csv!T45)</f>
        <v/>
      </c>
      <c r="C53" s="31" t="s">
        <v>0</v>
      </c>
      <c r="D53" s="31" t="str">
        <f>IF(csv!F45="","",csv!F45)</f>
        <v/>
      </c>
      <c r="E53" s="31" t="str">
        <f>IF(csv!E45="","",csv!E45)</f>
        <v/>
      </c>
      <c r="F53" s="31" t="s">
        <v>0</v>
      </c>
      <c r="G53" s="73" t="str">
        <f>IF(csv!M45="","",csv!M45)</f>
        <v/>
      </c>
      <c r="H53" s="73" t="str">
        <f>IF(csv!N45="","",csv!N45)</f>
        <v/>
      </c>
      <c r="I53" s="31" t="s">
        <v>0</v>
      </c>
      <c r="J53" s="31" t="str">
        <f>IF(csv!P45="","",csv!P45)</f>
        <v/>
      </c>
      <c r="K53" s="31" t="str">
        <f>IF(csv!Q45="","",csv!Q45)</f>
        <v/>
      </c>
      <c r="L53" s="31" t="s">
        <v>0</v>
      </c>
      <c r="M53" s="66" t="str">
        <f>IF(csv!R45="","",csv!R45)</f>
        <v/>
      </c>
      <c r="N53" s="47" t="s">
        <v>0</v>
      </c>
      <c r="O53" s="52" t="str">
        <f t="shared" si="26"/>
        <v/>
      </c>
      <c r="P53" s="73" t="str">
        <f>IF(O53="","",IF(COUNTIF(O$10:O52,O53)=0,P52+1,P52))</f>
        <v/>
      </c>
      <c r="Q53" s="88" t="str">
        <f t="shared" si="27"/>
        <v/>
      </c>
      <c r="R53" s="89" t="str" cm="1">
        <f t="array" ref="R53">IF(S53="","",INDEX(natjecanjeStaze_naziv,MATCH(S53,natjecanjeStaze_stazaId,0)))</f>
        <v/>
      </c>
      <c r="S53" s="53" t="str">
        <f>IF(BW53="","",INDEX(natjecanjeStaze_stazaId,MATCH(O53,natjecanjeStaze_kategorija,0)))</f>
        <v/>
      </c>
      <c r="T53" s="47" t="s">
        <v>0</v>
      </c>
      <c r="U53" s="259" t="str">
        <f>IF(O53="","",INDEX(kategorija_oznaka,MATCH(Q53,kategorija_id,0)))</f>
        <v/>
      </c>
      <c r="V53" s="260" t="str">
        <f t="shared" si="28"/>
        <v/>
      </c>
      <c r="W53" s="47" t="s">
        <v>0</v>
      </c>
      <c r="X53" s="52" t="str">
        <f t="shared" si="29"/>
        <v/>
      </c>
      <c r="Y53" s="73" t="str">
        <f t="shared" si="30"/>
        <v/>
      </c>
      <c r="Z53" s="31" t="str">
        <f t="shared" si="31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32"/>
        <v/>
      </c>
      <c r="AF53" s="47" t="s">
        <v>0</v>
      </c>
      <c r="AG53" s="151" t="str">
        <f t="shared" si="33"/>
        <v/>
      </c>
      <c r="AH53" s="47" t="s">
        <v>0</v>
      </c>
      <c r="AI53" s="52" t="str">
        <f t="shared" si="34"/>
        <v/>
      </c>
      <c r="AJ53" s="31" t="str">
        <f t="shared" si="35"/>
        <v/>
      </c>
      <c r="AK53" s="73" t="str">
        <f t="shared" si="36"/>
        <v/>
      </c>
      <c r="AL53" s="73" t="str">
        <f t="shared" si="37"/>
        <v/>
      </c>
      <c r="AM53" s="31" t="str" cm="1">
        <f t="array" ref="AM53">IF(AK53="",""&amp;AJ53,IF(AK53="NEMA",AJ53,INDEX(klub_naziv,MATCH(INDEX(klubAlias_klubId,AK53),klub_id,0))))</f>
        <v/>
      </c>
      <c r="AN53" s="31" t="str" cm="1">
        <f t="array" ref="AN53">IFERROR(""&amp;INDEX(registarNatjecatelji,DL53,4),"")</f>
        <v/>
      </c>
      <c r="AO53" s="73" t="str">
        <f t="shared" si="38"/>
        <v/>
      </c>
      <c r="AP53" s="66" t="str">
        <f t="shared" si="39"/>
        <v/>
      </c>
      <c r="AQ53" s="47" t="s">
        <v>0</v>
      </c>
      <c r="AR53" s="52" t="str">
        <f>IF(V53&lt;&gt;"NEMA","",IF(IFERROR(MATCH(U53,U$10:U52,0),0)&lt;&gt;0,"",U53))</f>
        <v/>
      </c>
      <c r="AS53" s="73" t="str">
        <f>IF(AR53="","",IFERROR(INDEX(klubAlias_id,MATCH(AR53,klubAlias_alias,0)),"NEMA"))</f>
        <v/>
      </c>
      <c r="AT53" s="31" t="str">
        <f>IF(OR(AS53="",AS53&lt;&gt;"NEMA"),"",MAX(AT$10:AT52)+1)</f>
        <v/>
      </c>
      <c r="AU53" s="66" t="str">
        <f>IF(OR(AS53="",AS53&lt;&gt;"NEMA"),"",INDEX(klub_id,MATCH(AR53,klub_naziv,0)))</f>
        <v/>
      </c>
      <c r="AV53" s="47" t="s">
        <v>0</v>
      </c>
      <c r="AW53" s="19" t="str">
        <f t="shared" si="40"/>
        <v/>
      </c>
      <c r="AX53" s="47" t="s">
        <v>0</v>
      </c>
      <c r="AY53" s="82" t="str">
        <f>IF(AK53&lt;&gt;"NEMA","",IF(IFERROR(MATCH(AJ53,AJ$10:AJ52,0),0)&lt;&gt;0,"",AJ53))</f>
        <v/>
      </c>
      <c r="AZ53" s="47" t="s">
        <v>0</v>
      </c>
      <c r="BA53" s="130"/>
      <c r="BB53" s="47" t="s">
        <v>0</v>
      </c>
      <c r="BC53" s="58" t="str">
        <f t="shared" si="41"/>
        <v/>
      </c>
      <c r="BD53" s="31" t="str">
        <f t="shared" si="42"/>
        <v/>
      </c>
      <c r="BE53" s="31" t="str">
        <f>IF(BD53="","",MAX(BE$10:BE52)+1)</f>
        <v/>
      </c>
      <c r="BF53" s="31" t="str">
        <f t="shared" si="43"/>
        <v/>
      </c>
      <c r="BG53" s="31" t="str">
        <f t="shared" si="44"/>
        <v/>
      </c>
      <c r="BH53" s="31" t="str">
        <f>IF(BA53="","",MAX(BH$10:BH52)+1)</f>
        <v/>
      </c>
      <c r="BI53" s="31" t="str">
        <f t="shared" si="45"/>
        <v/>
      </c>
      <c r="BJ53" s="66" t="str">
        <f t="shared" si="46"/>
        <v/>
      </c>
      <c r="BK53" s="47" t="s">
        <v>0</v>
      </c>
      <c r="BL53" s="19" t="str">
        <f t="shared" si="47"/>
        <v/>
      </c>
      <c r="BM53" s="47" t="s">
        <v>0</v>
      </c>
      <c r="BN53" s="151" t="str">
        <f>IF(AP53="","",IF(BA53="",IF(IFERROR(MATCH(AP53,natjecanje_noviKluboviAliasi,0),0)&gt;0,INDEX(natjecanje_kluboviAliasi,MATCH(AP53,natjecanje_noviKluboviAliasi,0)),AP53),BA53))</f>
        <v/>
      </c>
      <c r="BO53" s="47" t="s">
        <v>0</v>
      </c>
      <c r="BP53" s="58" t="str">
        <f t="shared" si="48"/>
        <v/>
      </c>
      <c r="BQ53" s="73" t="str">
        <f t="shared" si="49"/>
        <v/>
      </c>
      <c r="BR53" s="267" t="str">
        <f t="shared" si="50"/>
        <v/>
      </c>
      <c r="BS53" s="268" t="str">
        <f t="shared" si="51"/>
        <v/>
      </c>
      <c r="BT53" s="191" t="str">
        <f t="shared" si="52"/>
        <v/>
      </c>
      <c r="BU53" s="47" t="s">
        <v>0</v>
      </c>
      <c r="BV53" s="52" t="str">
        <f t="shared" si="53"/>
        <v/>
      </c>
      <c r="BW53" s="31" t="str">
        <f t="shared" si="54"/>
        <v/>
      </c>
      <c r="BX53" s="73" t="str">
        <f>IF(BW53="","",IFERROR(INDEX(imePrezime_id,MATCH(BV53&amp;" – "&amp;BW53,imePrezime_imePrezime,0)),"NEMA"))</f>
        <v/>
      </c>
      <c r="BY53" s="73" t="str">
        <f>IF(BX53&lt;&gt;"NEMA","",IFERROR(INDEX(imePrezimeAlias_imePrezimeId,MATCH(BV53&amp;" "&amp;BW53,imePrezimeAlias_alias,0)),"NEMA"))</f>
        <v/>
      </c>
      <c r="BZ53" s="31" t="str">
        <f>IF(BW53="","",IF(OR(BY53="",BY53="NEMA"),BV53,INDEX(imePrezime_ime,MATCH(BY53,imePrezime_id,0))))</f>
        <v/>
      </c>
      <c r="CA53" s="66" t="str">
        <f>IF(BW53="","",IF(OR(BY53="",BY53="NEMA"),BW53,INDEX(imePrezime_prezime,MATCH(BY53,imePrezime_id,0))))</f>
        <v/>
      </c>
      <c r="CB53" s="47" t="s">
        <v>0</v>
      </c>
      <c r="CC53" s="82" t="str">
        <f t="shared" si="55"/>
        <v/>
      </c>
      <c r="CD53" s="47" t="s">
        <v>0</v>
      </c>
      <c r="CE53" s="19" t="str">
        <f t="shared" si="56"/>
        <v/>
      </c>
      <c r="CF53" s="47" t="s">
        <v>0</v>
      </c>
      <c r="CG53" s="130"/>
      <c r="CH53" s="47" t="s">
        <v>0</v>
      </c>
      <c r="CI53" s="52" t="str">
        <f t="shared" si="57"/>
        <v/>
      </c>
      <c r="CJ53" s="73" t="str">
        <f>IF(CG53="","",MAX(CJ$10:CJ52)+1)</f>
        <v/>
      </c>
      <c r="CK53" s="53" t="str">
        <f t="shared" si="58"/>
        <v/>
      </c>
      <c r="CL53" s="47" t="s">
        <v>0</v>
      </c>
      <c r="CM53" s="19" t="str">
        <f t="shared" si="59"/>
        <v/>
      </c>
      <c r="CN53" s="47" t="s">
        <v>0</v>
      </c>
      <c r="CO53" s="108"/>
      <c r="CP53" s="110"/>
      <c r="CQ53" s="47"/>
      <c r="CR53" s="58" t="str">
        <f>IF(AND(BX53="NEMA",BY53="NEMA",OR(CG53="",CK53="NEMA")),MAX(CR$10:CR52)+1,"")</f>
        <v/>
      </c>
      <c r="CS53" s="53" t="str">
        <f t="shared" si="60"/>
        <v/>
      </c>
      <c r="CT53" t="s">
        <v>0</v>
      </c>
      <c r="CU53" s="133" t="str">
        <f>IF(O53="","",LEFT(INDEX(kategorija_oznaka,MATCH(Q53,kategorija_id,0)),1))</f>
        <v/>
      </c>
      <c r="CV53" t="s">
        <v>0</v>
      </c>
      <c r="CW53" s="52" t="str">
        <f>IF(CR53="","",IF(M53&lt;&gt;"CRO","","INSERT INTO osoba (id,reg_broj,oib,spol_id,dat_rodjenja) VALUES ("&amp;CR53&amp;",(SELECT max(os.reg_broj)+1 FROM osoba AS os),Null,'"&amp;CU53&amp;"',Null); INSERT INTO osoba_log (id,reg_broj,oib,spol_id,dat_rodjenja,dnevnik_id) SELECT id,reg_broj,oib,spol_id,dat_rodjenja,"&amp;dnevnik_id&amp;" FROM osoba WHERE id = "&amp;CR53&amp;";"))</f>
        <v/>
      </c>
      <c r="CX53" s="66" t="str">
        <f t="shared" si="61"/>
        <v/>
      </c>
      <c r="CY53" t="s">
        <v>0</v>
      </c>
      <c r="CZ53" s="19" t="str">
        <f t="shared" si="62"/>
        <v/>
      </c>
      <c r="DA53" s="47" t="s">
        <v>0</v>
      </c>
      <c r="DB53" s="52" t="str">
        <f t="shared" si="63"/>
        <v/>
      </c>
      <c r="DC53" s="66" t="str">
        <f t="shared" si="64"/>
        <v/>
      </c>
      <c r="DD53" s="47" t="s">
        <v>0</v>
      </c>
      <c r="DE53" s="52" t="str">
        <f t="shared" si="65"/>
        <v/>
      </c>
      <c r="DF53" s="53" t="str">
        <f>IF(DE53="","",IFERROR(MATCH(DE53,registar,0),"NEMA"))</f>
        <v/>
      </c>
      <c r="DG53" s="47" t="s">
        <v>0</v>
      </c>
      <c r="DH53" s="52" t="str">
        <f t="shared" si="66"/>
        <v/>
      </c>
      <c r="DI53" s="53" t="str">
        <f>IF(DH53="","",IFERROR(MATCH(DH53,imePrezime_imePrezimeKlub,0),"NEMA"))</f>
        <v/>
      </c>
      <c r="DJ53" s="47" t="s">
        <v>0</v>
      </c>
      <c r="DK53" s="52" t="str">
        <f t="shared" si="67"/>
        <v/>
      </c>
      <c r="DL53" s="53" t="str">
        <f>IF(DK53="","",IFERROR(MATCH(DK53,imePrezime_imePrezime,0),"NEMA"))</f>
        <v/>
      </c>
      <c r="DM53" s="47" t="s">
        <v>0</v>
      </c>
      <c r="DN53" s="58" t="str">
        <f t="shared" si="68"/>
        <v/>
      </c>
      <c r="DO53" s="53" t="str" cm="1">
        <f t="array" ref="DO53">IF(DN53&lt;&gt;"",INDEX(imePrezime_id,DN53,0),IF(CR53&lt;&gt;"",CR53,""))</f>
        <v/>
      </c>
      <c r="DP53" s="47" t="s">
        <v>0</v>
      </c>
      <c r="DQ53" s="58" t="str">
        <f t="shared" si="69"/>
        <v/>
      </c>
      <c r="DR53" s="73" t="str">
        <f>IF(BW53="","",IF(AJ53="",IF(IFERROR(INDEX(imePrezime_klub,MATCH(DO53,imePrezime_id,0)),"NEMA")="","klu",""),IF(OR(AND(AK53&lt;&gt;"",AK53&lt;&gt;"NEMA"),BI53&lt;&gt;""),"klu(ali)",IF(AND(AN53&lt;&gt;"",AN53&lt;&gt;AM53),"(raz-klu)","klu"))))</f>
        <v/>
      </c>
      <c r="DS53" s="73" t="str">
        <f t="shared" si="70"/>
        <v/>
      </c>
      <c r="DT53" s="73" t="str">
        <f t="shared" si="71"/>
        <v/>
      </c>
      <c r="DU53" s="66" t="str">
        <f t="shared" si="72"/>
        <v/>
      </c>
      <c r="DV53" s="47" t="s">
        <v>0</v>
      </c>
      <c r="DW53" s="58" t="str">
        <f>IF(BW53="","",MAX(DW$10:DW52)+1)</f>
        <v/>
      </c>
      <c r="DX53" s="73" t="str">
        <f t="shared" si="73"/>
        <v/>
      </c>
      <c r="DY53" s="73" t="str">
        <f t="shared" si="74"/>
        <v/>
      </c>
      <c r="DZ53" s="73" t="str">
        <f t="shared" si="75"/>
        <v/>
      </c>
      <c r="EA53" s="73" t="str">
        <f t="shared" si="76"/>
        <v/>
      </c>
      <c r="EB53" s="73" t="str">
        <f t="shared" si="77"/>
        <v/>
      </c>
      <c r="EC53" s="73" t="str">
        <f t="shared" si="78"/>
        <v/>
      </c>
      <c r="ED53" s="73" t="str">
        <f t="shared" si="79"/>
        <v/>
      </c>
      <c r="EE53" s="73" t="str">
        <f t="shared" si="80"/>
        <v/>
      </c>
      <c r="EF53" s="73" t="str">
        <f t="shared" si="81"/>
        <v/>
      </c>
      <c r="EG53" s="53" t="str">
        <f>IF(INDEX(natjecanjeKategorije_katAliasId,MATCH(Q53,natjecanjeKategorije_katRegId,0))="","",INDEX(natjecanjeKategorije_katAliasId,MATCH(Q53,natjecanjeKategorije_katRegId,0)))</f>
        <v/>
      </c>
      <c r="EH53" s="47" t="s">
        <v>0</v>
      </c>
      <c r="EI53" s="19" t="str">
        <f t="shared" si="82"/>
        <v/>
      </c>
      <c r="EJ53" s="47" t="s">
        <v>0</v>
      </c>
      <c r="EK53" s="19" t="str">
        <f t="shared" si="83"/>
        <v/>
      </c>
      <c r="EL53" s="47" t="s">
        <v>0</v>
      </c>
      <c r="EM53" s="208" t="str">
        <f t="shared" si="84"/>
        <v/>
      </c>
      <c r="EN53" s="47" t="s">
        <v>0</v>
      </c>
    </row>
    <row r="54" spans="1:144" x14ac:dyDescent="0.25">
      <c r="A54" t="s">
        <v>0</v>
      </c>
      <c r="B54" s="52" t="str">
        <f>IF(csv!F46="","",csv!T46)</f>
        <v/>
      </c>
      <c r="C54" s="31" t="s">
        <v>0</v>
      </c>
      <c r="D54" s="31" t="str">
        <f>IF(csv!F46="","",csv!F46)</f>
        <v/>
      </c>
      <c r="E54" s="31" t="str">
        <f>IF(csv!E46="","",csv!E46)</f>
        <v/>
      </c>
      <c r="F54" s="31" t="s">
        <v>0</v>
      </c>
      <c r="G54" s="73" t="str">
        <f>IF(csv!M46="","",csv!M46)</f>
        <v/>
      </c>
      <c r="H54" s="73" t="str">
        <f>IF(csv!N46="","",csv!N46)</f>
        <v/>
      </c>
      <c r="I54" s="31" t="s">
        <v>0</v>
      </c>
      <c r="J54" s="31" t="str">
        <f>IF(csv!P46="","",csv!P46)</f>
        <v/>
      </c>
      <c r="K54" s="31" t="str">
        <f>IF(csv!Q46="","",csv!Q46)</f>
        <v/>
      </c>
      <c r="L54" s="31" t="s">
        <v>0</v>
      </c>
      <c r="M54" s="66" t="str">
        <f>IF(csv!R46="","",csv!R46)</f>
        <v/>
      </c>
      <c r="N54" s="47" t="s">
        <v>0</v>
      </c>
      <c r="O54" s="52" t="str">
        <f t="shared" si="26"/>
        <v/>
      </c>
      <c r="P54" s="73" t="str">
        <f>IF(O54="","",IF(COUNTIF(O$10:O53,O54)=0,P53+1,P53))</f>
        <v/>
      </c>
      <c r="Q54" s="88" t="str">
        <f t="shared" si="27"/>
        <v/>
      </c>
      <c r="R54" s="89" t="str" cm="1">
        <f t="array" ref="R54">IF(S54="","",INDEX(natjecanjeStaze_naziv,MATCH(S54,natjecanjeStaze_stazaId,0)))</f>
        <v/>
      </c>
      <c r="S54" s="53" t="str">
        <f>IF(BW54="","",INDEX(natjecanjeStaze_stazaId,MATCH(O54,natjecanjeStaze_kategorija,0)))</f>
        <v/>
      </c>
      <c r="T54" s="47" t="s">
        <v>0</v>
      </c>
      <c r="U54" s="259" t="str">
        <f>IF(O54="","",INDEX(kategorija_oznaka,MATCH(Q54,kategorija_id,0)))</f>
        <v/>
      </c>
      <c r="V54" s="260" t="str">
        <f t="shared" si="28"/>
        <v/>
      </c>
      <c r="W54" s="47" t="s">
        <v>0</v>
      </c>
      <c r="X54" s="52" t="str">
        <f t="shared" si="29"/>
        <v/>
      </c>
      <c r="Y54" s="73" t="str">
        <f t="shared" si="30"/>
        <v/>
      </c>
      <c r="Z54" s="31" t="str">
        <f t="shared" si="31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32"/>
        <v/>
      </c>
      <c r="AF54" s="47" t="s">
        <v>0</v>
      </c>
      <c r="AG54" s="151" t="str">
        <f t="shared" si="33"/>
        <v/>
      </c>
      <c r="AH54" s="47" t="s">
        <v>0</v>
      </c>
      <c r="AI54" s="52" t="str">
        <f t="shared" si="34"/>
        <v/>
      </c>
      <c r="AJ54" s="31" t="str">
        <f t="shared" si="35"/>
        <v/>
      </c>
      <c r="AK54" s="73" t="str">
        <f t="shared" si="36"/>
        <v/>
      </c>
      <c r="AL54" s="73" t="str">
        <f t="shared" si="37"/>
        <v/>
      </c>
      <c r="AM54" s="31" t="str" cm="1">
        <f t="array" ref="AM54">IF(AK54="",""&amp;AJ54,IF(AK54="NEMA",AJ54,INDEX(klub_naziv,MATCH(INDEX(klubAlias_klubId,AK54),klub_id,0))))</f>
        <v/>
      </c>
      <c r="AN54" s="31" t="str" cm="1">
        <f t="array" ref="AN54">IFERROR(""&amp;INDEX(registarNatjecatelji,DL54,4),"")</f>
        <v/>
      </c>
      <c r="AO54" s="73" t="str">
        <f t="shared" si="38"/>
        <v/>
      </c>
      <c r="AP54" s="66" t="str">
        <f t="shared" si="39"/>
        <v/>
      </c>
      <c r="AQ54" s="47" t="s">
        <v>0</v>
      </c>
      <c r="AR54" s="52" t="str">
        <f>IF(V54&lt;&gt;"NEMA","",IF(IFERROR(MATCH(U54,U$10:U53,0),0)&lt;&gt;0,"",U54))</f>
        <v/>
      </c>
      <c r="AS54" s="73" t="str">
        <f>IF(AR54="","",IFERROR(INDEX(klubAlias_id,MATCH(AR54,klubAlias_alias,0)),"NEMA"))</f>
        <v/>
      </c>
      <c r="AT54" s="31" t="str">
        <f>IF(OR(AS54="",AS54&lt;&gt;"NEMA"),"",MAX(AT$10:AT53)+1)</f>
        <v/>
      </c>
      <c r="AU54" s="66" t="str">
        <f>IF(OR(AS54="",AS54&lt;&gt;"NEMA"),"",INDEX(klub_id,MATCH(AR54,klub_naziv,0)))</f>
        <v/>
      </c>
      <c r="AV54" s="47" t="s">
        <v>0</v>
      </c>
      <c r="AW54" s="19" t="str">
        <f t="shared" si="40"/>
        <v/>
      </c>
      <c r="AX54" s="47" t="s">
        <v>0</v>
      </c>
      <c r="AY54" s="82" t="str">
        <f>IF(AK54&lt;&gt;"NEMA","",IF(IFERROR(MATCH(AJ54,AJ$10:AJ53,0),0)&lt;&gt;0,"",AJ54))</f>
        <v/>
      </c>
      <c r="AZ54" s="47" t="s">
        <v>0</v>
      </c>
      <c r="BA54" s="130"/>
      <c r="BB54" s="47" t="s">
        <v>0</v>
      </c>
      <c r="BC54" s="58" t="str">
        <f t="shared" si="41"/>
        <v/>
      </c>
      <c r="BD54" s="31" t="str">
        <f t="shared" si="42"/>
        <v/>
      </c>
      <c r="BE54" s="31" t="str">
        <f>IF(BD54="","",MAX(BE$10:BE53)+1)</f>
        <v/>
      </c>
      <c r="BF54" s="31" t="str">
        <f t="shared" si="43"/>
        <v/>
      </c>
      <c r="BG54" s="31" t="str">
        <f t="shared" si="44"/>
        <v/>
      </c>
      <c r="BH54" s="31" t="str">
        <f>IF(BA54="","",MAX(BH$10:BH53)+1)</f>
        <v/>
      </c>
      <c r="BI54" s="31" t="str">
        <f t="shared" si="45"/>
        <v/>
      </c>
      <c r="BJ54" s="66" t="str">
        <f t="shared" si="46"/>
        <v/>
      </c>
      <c r="BK54" s="47" t="s">
        <v>0</v>
      </c>
      <c r="BL54" s="19" t="str">
        <f t="shared" si="47"/>
        <v/>
      </c>
      <c r="BM54" s="47" t="s">
        <v>0</v>
      </c>
      <c r="BN54" s="151" t="str">
        <f>IF(AP54="","",IF(BA54="",IF(IFERROR(MATCH(AP54,natjecanje_noviKluboviAliasi,0),0)&gt;0,INDEX(natjecanje_kluboviAliasi,MATCH(AP54,natjecanje_noviKluboviAliasi,0)),AP54),BA54))</f>
        <v/>
      </c>
      <c r="BO54" s="47" t="s">
        <v>0</v>
      </c>
      <c r="BP54" s="58" t="str">
        <f t="shared" si="48"/>
        <v/>
      </c>
      <c r="BQ54" s="73" t="str">
        <f t="shared" si="49"/>
        <v/>
      </c>
      <c r="BR54" s="267" t="str">
        <f t="shared" si="50"/>
        <v/>
      </c>
      <c r="BS54" s="268" t="str">
        <f t="shared" si="51"/>
        <v/>
      </c>
      <c r="BT54" s="191" t="str">
        <f t="shared" si="52"/>
        <v/>
      </c>
      <c r="BU54" s="47" t="s">
        <v>0</v>
      </c>
      <c r="BV54" s="52" t="str">
        <f t="shared" si="53"/>
        <v/>
      </c>
      <c r="BW54" s="31" t="str">
        <f t="shared" si="54"/>
        <v/>
      </c>
      <c r="BX54" s="73" t="str">
        <f>IF(BW54="","",IFERROR(INDEX(imePrezime_id,MATCH(BV54&amp;" – "&amp;BW54,imePrezime_imePrezime,0)),"NEMA"))</f>
        <v/>
      </c>
      <c r="BY54" s="73" t="str">
        <f>IF(BX54&lt;&gt;"NEMA","",IFERROR(INDEX(imePrezimeAlias_imePrezimeId,MATCH(BV54&amp;" "&amp;BW54,imePrezimeAlias_alias,0)),"NEMA"))</f>
        <v/>
      </c>
      <c r="BZ54" s="31" t="str">
        <f>IF(BW54="","",IF(OR(BY54="",BY54="NEMA"),BV54,INDEX(imePrezime_ime,MATCH(BY54,imePrezime_id,0))))</f>
        <v/>
      </c>
      <c r="CA54" s="66" t="str">
        <f>IF(BW54="","",IF(OR(BY54="",BY54="NEMA"),BW54,INDEX(imePrezime_prezime,MATCH(BY54,imePrezime_id,0))))</f>
        <v/>
      </c>
      <c r="CB54" s="47" t="s">
        <v>0</v>
      </c>
      <c r="CC54" s="82" t="str">
        <f t="shared" si="55"/>
        <v/>
      </c>
      <c r="CD54" s="47" t="s">
        <v>0</v>
      </c>
      <c r="CE54" s="19" t="str">
        <f t="shared" si="56"/>
        <v/>
      </c>
      <c r="CF54" s="47" t="s">
        <v>0</v>
      </c>
      <c r="CG54" s="130"/>
      <c r="CH54" s="47" t="s">
        <v>0</v>
      </c>
      <c r="CI54" s="52" t="str">
        <f t="shared" si="57"/>
        <v/>
      </c>
      <c r="CJ54" s="73" t="str">
        <f>IF(CG54="","",MAX(CJ$10:CJ53)+1)</f>
        <v/>
      </c>
      <c r="CK54" s="53" t="str">
        <f t="shared" si="58"/>
        <v/>
      </c>
      <c r="CL54" s="47" t="s">
        <v>0</v>
      </c>
      <c r="CM54" s="19" t="str">
        <f t="shared" si="59"/>
        <v/>
      </c>
      <c r="CN54" s="47" t="s">
        <v>0</v>
      </c>
      <c r="CO54" s="108"/>
      <c r="CP54" s="110"/>
      <c r="CQ54" s="47"/>
      <c r="CR54" s="58" t="str">
        <f>IF(AND(BX54="NEMA",BY54="NEMA",OR(CG54="",CK54="NEMA")),MAX(CR$10:CR53)+1,"")</f>
        <v/>
      </c>
      <c r="CS54" s="53" t="str">
        <f t="shared" si="60"/>
        <v/>
      </c>
      <c r="CT54" t="s">
        <v>0</v>
      </c>
      <c r="CU54" s="133" t="str">
        <f>IF(O54="","",LEFT(INDEX(kategorija_oznaka,MATCH(Q54,kategorija_id,0)),1))</f>
        <v/>
      </c>
      <c r="CV54" t="s">
        <v>0</v>
      </c>
      <c r="CW54" s="52" t="str">
        <f>IF(CR54="","",IF(M54&lt;&gt;"CRO","","INSERT INTO osoba (id,reg_broj,oib,spol_id,dat_rodjenja) VALUES ("&amp;CR54&amp;",(SELECT max(os.reg_broj)+1 FROM osoba AS os),Null,'"&amp;CU54&amp;"',Null); INSERT INTO osoba_log (id,reg_broj,oib,spol_id,dat_rodjenja,dnevnik_id) SELECT id,reg_broj,oib,spol_id,dat_rodjenja,"&amp;dnevnik_id&amp;" FROM osoba WHERE id = "&amp;CR54&amp;";"))</f>
        <v/>
      </c>
      <c r="CX54" s="66" t="str">
        <f t="shared" si="61"/>
        <v/>
      </c>
      <c r="CY54" t="s">
        <v>0</v>
      </c>
      <c r="CZ54" s="19" t="str">
        <f t="shared" si="62"/>
        <v/>
      </c>
      <c r="DA54" s="47" t="s">
        <v>0</v>
      </c>
      <c r="DB54" s="52" t="str">
        <f t="shared" si="63"/>
        <v/>
      </c>
      <c r="DC54" s="66" t="str">
        <f t="shared" si="64"/>
        <v/>
      </c>
      <c r="DD54" s="47" t="s">
        <v>0</v>
      </c>
      <c r="DE54" s="52" t="str">
        <f t="shared" si="65"/>
        <v/>
      </c>
      <c r="DF54" s="53" t="str">
        <f>IF(DE54="","",IFERROR(MATCH(DE54,registar,0),"NEMA"))</f>
        <v/>
      </c>
      <c r="DG54" s="47" t="s">
        <v>0</v>
      </c>
      <c r="DH54" s="52" t="str">
        <f t="shared" si="66"/>
        <v/>
      </c>
      <c r="DI54" s="53" t="str">
        <f>IF(DH54="","",IFERROR(MATCH(DH54,imePrezime_imePrezimeKlub,0),"NEMA"))</f>
        <v/>
      </c>
      <c r="DJ54" s="47" t="s">
        <v>0</v>
      </c>
      <c r="DK54" s="52" t="str">
        <f t="shared" si="67"/>
        <v/>
      </c>
      <c r="DL54" s="53" t="str">
        <f>IF(DK54="","",IFERROR(MATCH(DK54,imePrezime_imePrezime,0),"NEMA"))</f>
        <v/>
      </c>
      <c r="DM54" s="47" t="s">
        <v>0</v>
      </c>
      <c r="DN54" s="58" t="str">
        <f t="shared" si="68"/>
        <v/>
      </c>
      <c r="DO54" s="53" t="str" cm="1">
        <f t="array" ref="DO54">IF(DN54&lt;&gt;"",INDEX(imePrezime_id,DN54,0),IF(CR54&lt;&gt;"",CR54,""))</f>
        <v/>
      </c>
      <c r="DP54" s="47" t="s">
        <v>0</v>
      </c>
      <c r="DQ54" s="58" t="str">
        <f t="shared" si="69"/>
        <v/>
      </c>
      <c r="DR54" s="73" t="str">
        <f>IF(BW54="","",IF(AJ54="",IF(IFERROR(INDEX(imePrezime_klub,MATCH(DO54,imePrezime_id,0)),"NEMA")="","klu",""),IF(OR(AND(AK54&lt;&gt;"",AK54&lt;&gt;"NEMA"),BI54&lt;&gt;""),"klu(ali)",IF(AND(AN54&lt;&gt;"",AN54&lt;&gt;AM54),"(raz-klu)","klu"))))</f>
        <v/>
      </c>
      <c r="DS54" s="73" t="str">
        <f t="shared" si="70"/>
        <v/>
      </c>
      <c r="DT54" s="73" t="str">
        <f t="shared" si="71"/>
        <v/>
      </c>
      <c r="DU54" s="66" t="str">
        <f t="shared" si="72"/>
        <v/>
      </c>
      <c r="DV54" s="47" t="s">
        <v>0</v>
      </c>
      <c r="DW54" s="58" t="str">
        <f>IF(BW54="","",MAX(DW$10:DW53)+1)</f>
        <v/>
      </c>
      <c r="DX54" s="73" t="str">
        <f t="shared" si="73"/>
        <v/>
      </c>
      <c r="DY54" s="73" t="str">
        <f t="shared" si="74"/>
        <v/>
      </c>
      <c r="DZ54" s="73" t="str">
        <f t="shared" si="75"/>
        <v/>
      </c>
      <c r="EA54" s="73" t="str">
        <f t="shared" si="76"/>
        <v/>
      </c>
      <c r="EB54" s="73" t="str">
        <f t="shared" si="77"/>
        <v/>
      </c>
      <c r="EC54" s="73" t="str">
        <f t="shared" si="78"/>
        <v/>
      </c>
      <c r="ED54" s="73" t="str">
        <f t="shared" si="79"/>
        <v/>
      </c>
      <c r="EE54" s="73" t="str">
        <f t="shared" si="80"/>
        <v/>
      </c>
      <c r="EF54" s="73" t="str">
        <f t="shared" si="81"/>
        <v/>
      </c>
      <c r="EG54" s="53" t="str">
        <f>IF(INDEX(natjecanjeKategorije_katAliasId,MATCH(Q54,natjecanjeKategorije_katRegId,0))="","",INDEX(natjecanjeKategorije_katAliasId,MATCH(Q54,natjecanjeKategorije_katRegId,0)))</f>
        <v/>
      </c>
      <c r="EH54" s="47" t="s">
        <v>0</v>
      </c>
      <c r="EI54" s="19" t="str">
        <f t="shared" si="82"/>
        <v/>
      </c>
      <c r="EJ54" s="47" t="s">
        <v>0</v>
      </c>
      <c r="EK54" s="19" t="str">
        <f t="shared" si="83"/>
        <v/>
      </c>
      <c r="EL54" s="47" t="s">
        <v>0</v>
      </c>
      <c r="EM54" s="208" t="str">
        <f t="shared" si="84"/>
        <v/>
      </c>
      <c r="EN54" s="47" t="s">
        <v>0</v>
      </c>
    </row>
    <row r="55" spans="1:144" x14ac:dyDescent="0.25">
      <c r="A55" t="s">
        <v>0</v>
      </c>
      <c r="B55" s="52" t="str">
        <f>IF(csv!F47="","",csv!T47)</f>
        <v/>
      </c>
      <c r="C55" s="31" t="s">
        <v>0</v>
      </c>
      <c r="D55" s="31" t="str">
        <f>IF(csv!F47="","",csv!F47)</f>
        <v/>
      </c>
      <c r="E55" s="31" t="str">
        <f>IF(csv!E47="","",csv!E47)</f>
        <v/>
      </c>
      <c r="F55" s="31" t="s">
        <v>0</v>
      </c>
      <c r="G55" s="73" t="str">
        <f>IF(csv!M47="","",csv!M47)</f>
        <v/>
      </c>
      <c r="H55" s="73" t="str">
        <f>IF(csv!N47="","",csv!N47)</f>
        <v/>
      </c>
      <c r="I55" s="31" t="s">
        <v>0</v>
      </c>
      <c r="J55" s="31" t="str">
        <f>IF(csv!P47="","",csv!P47)</f>
        <v/>
      </c>
      <c r="K55" s="31" t="str">
        <f>IF(csv!Q47="","",csv!Q47)</f>
        <v/>
      </c>
      <c r="L55" s="31" t="s">
        <v>0</v>
      </c>
      <c r="M55" s="66" t="str">
        <f>IF(csv!R47="","",csv!R47)</f>
        <v/>
      </c>
      <c r="N55" s="47" t="s">
        <v>0</v>
      </c>
      <c r="O55" s="52" t="str">
        <f t="shared" si="26"/>
        <v/>
      </c>
      <c r="P55" s="73" t="str">
        <f>IF(O55="","",IF(COUNTIF(O$10:O54,O55)=0,P54+1,P54))</f>
        <v/>
      </c>
      <c r="Q55" s="88" t="str">
        <f t="shared" si="27"/>
        <v/>
      </c>
      <c r="R55" s="89" t="str" cm="1">
        <f t="array" ref="R55">IF(S55="","",INDEX(natjecanjeStaze_naziv,MATCH(S55,natjecanjeStaze_stazaId,0)))</f>
        <v/>
      </c>
      <c r="S55" s="53" t="str">
        <f>IF(BW55="","",INDEX(natjecanjeStaze_stazaId,MATCH(O55,natjecanjeStaze_kategorija,0)))</f>
        <v/>
      </c>
      <c r="T55" s="47" t="s">
        <v>0</v>
      </c>
      <c r="U55" s="259" t="str">
        <f>IF(O55="","",INDEX(kategorija_oznaka,MATCH(Q55,kategorija_id,0)))</f>
        <v/>
      </c>
      <c r="V55" s="260" t="str">
        <f t="shared" si="28"/>
        <v/>
      </c>
      <c r="W55" s="47" t="s">
        <v>0</v>
      </c>
      <c r="X55" s="52" t="str">
        <f t="shared" si="29"/>
        <v/>
      </c>
      <c r="Y55" s="73" t="str">
        <f t="shared" si="30"/>
        <v/>
      </c>
      <c r="Z55" s="31" t="str">
        <f t="shared" si="31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32"/>
        <v/>
      </c>
      <c r="AF55" s="47" t="s">
        <v>0</v>
      </c>
      <c r="AG55" s="151" t="str">
        <f t="shared" si="33"/>
        <v/>
      </c>
      <c r="AH55" s="47" t="s">
        <v>0</v>
      </c>
      <c r="AI55" s="52" t="str">
        <f t="shared" si="34"/>
        <v/>
      </c>
      <c r="AJ55" s="31" t="str">
        <f t="shared" si="35"/>
        <v/>
      </c>
      <c r="AK55" s="73" t="str">
        <f t="shared" si="36"/>
        <v/>
      </c>
      <c r="AL55" s="73" t="str">
        <f t="shared" si="37"/>
        <v/>
      </c>
      <c r="AM55" s="31" t="str" cm="1">
        <f t="array" ref="AM55">IF(AK55="",""&amp;AJ55,IF(AK55="NEMA",AJ55,INDEX(klub_naziv,MATCH(INDEX(klubAlias_klubId,AK55),klub_id,0))))</f>
        <v/>
      </c>
      <c r="AN55" s="31" t="str" cm="1">
        <f t="array" ref="AN55">IFERROR(""&amp;INDEX(registarNatjecatelji,DL55,4),"")</f>
        <v/>
      </c>
      <c r="AO55" s="73" t="str">
        <f t="shared" si="38"/>
        <v/>
      </c>
      <c r="AP55" s="66" t="str">
        <f t="shared" si="39"/>
        <v/>
      </c>
      <c r="AQ55" s="47" t="s">
        <v>0</v>
      </c>
      <c r="AR55" s="52" t="str">
        <f>IF(V55&lt;&gt;"NEMA","",IF(IFERROR(MATCH(U55,U$10:U54,0),0)&lt;&gt;0,"",U55))</f>
        <v/>
      </c>
      <c r="AS55" s="73" t="str">
        <f>IF(AR55="","",IFERROR(INDEX(klubAlias_id,MATCH(AR55,klubAlias_alias,0)),"NEMA"))</f>
        <v/>
      </c>
      <c r="AT55" s="31" t="str">
        <f>IF(OR(AS55="",AS55&lt;&gt;"NEMA"),"",MAX(AT$10:AT54)+1)</f>
        <v/>
      </c>
      <c r="AU55" s="66" t="str">
        <f>IF(OR(AS55="",AS55&lt;&gt;"NEMA"),"",INDEX(klub_id,MATCH(AR55,klub_naziv,0)))</f>
        <v/>
      </c>
      <c r="AV55" s="47" t="s">
        <v>0</v>
      </c>
      <c r="AW55" s="19" t="str">
        <f t="shared" si="40"/>
        <v/>
      </c>
      <c r="AX55" s="47" t="s">
        <v>0</v>
      </c>
      <c r="AY55" s="82" t="str">
        <f>IF(AK55&lt;&gt;"NEMA","",IF(IFERROR(MATCH(AJ55,AJ$10:AJ54,0),0)&lt;&gt;0,"",AJ55))</f>
        <v/>
      </c>
      <c r="AZ55" s="47" t="s">
        <v>0</v>
      </c>
      <c r="BA55" s="130"/>
      <c r="BB55" s="47" t="s">
        <v>0</v>
      </c>
      <c r="BC55" s="58" t="str">
        <f t="shared" si="41"/>
        <v/>
      </c>
      <c r="BD55" s="31" t="str">
        <f t="shared" si="42"/>
        <v/>
      </c>
      <c r="BE55" s="31" t="str">
        <f>IF(BD55="","",MAX(BE$10:BE54)+1)</f>
        <v/>
      </c>
      <c r="BF55" s="31" t="str">
        <f t="shared" si="43"/>
        <v/>
      </c>
      <c r="BG55" s="31" t="str">
        <f t="shared" si="44"/>
        <v/>
      </c>
      <c r="BH55" s="31" t="str">
        <f>IF(BA55="","",MAX(BH$10:BH54)+1)</f>
        <v/>
      </c>
      <c r="BI55" s="31" t="str">
        <f t="shared" si="45"/>
        <v/>
      </c>
      <c r="BJ55" s="66" t="str">
        <f t="shared" si="46"/>
        <v/>
      </c>
      <c r="BK55" s="47" t="s">
        <v>0</v>
      </c>
      <c r="BL55" s="19" t="str">
        <f t="shared" si="47"/>
        <v/>
      </c>
      <c r="BM55" s="47" t="s">
        <v>0</v>
      </c>
      <c r="BN55" s="151" t="str">
        <f>IF(AP55="","",IF(BA55="",IF(IFERROR(MATCH(AP55,natjecanje_noviKluboviAliasi,0),0)&gt;0,INDEX(natjecanje_kluboviAliasi,MATCH(AP55,natjecanje_noviKluboviAliasi,0)),AP55),BA55))</f>
        <v/>
      </c>
      <c r="BO55" s="47" t="s">
        <v>0</v>
      </c>
      <c r="BP55" s="58" t="str">
        <f t="shared" si="48"/>
        <v/>
      </c>
      <c r="BQ55" s="73" t="str">
        <f t="shared" si="49"/>
        <v/>
      </c>
      <c r="BR55" s="267" t="str">
        <f t="shared" si="50"/>
        <v/>
      </c>
      <c r="BS55" s="268" t="str">
        <f t="shared" si="51"/>
        <v/>
      </c>
      <c r="BT55" s="191" t="str">
        <f t="shared" si="52"/>
        <v/>
      </c>
      <c r="BU55" s="47" t="s">
        <v>0</v>
      </c>
      <c r="BV55" s="52" t="str">
        <f t="shared" si="53"/>
        <v/>
      </c>
      <c r="BW55" s="31" t="str">
        <f t="shared" si="54"/>
        <v/>
      </c>
      <c r="BX55" s="73" t="str">
        <f>IF(BW55="","",IFERROR(INDEX(imePrezime_id,MATCH(BV55&amp;" – "&amp;BW55,imePrezime_imePrezime,0)),"NEMA"))</f>
        <v/>
      </c>
      <c r="BY55" s="73" t="str">
        <f>IF(BX55&lt;&gt;"NEMA","",IFERROR(INDEX(imePrezimeAlias_imePrezimeId,MATCH(BV55&amp;" "&amp;BW55,imePrezimeAlias_alias,0)),"NEMA"))</f>
        <v/>
      </c>
      <c r="BZ55" s="31" t="str">
        <f>IF(BW55="","",IF(OR(BY55="",BY55="NEMA"),BV55,INDEX(imePrezime_ime,MATCH(BY55,imePrezime_id,0))))</f>
        <v/>
      </c>
      <c r="CA55" s="66" t="str">
        <f>IF(BW55="","",IF(OR(BY55="",BY55="NEMA"),BW55,INDEX(imePrezime_prezime,MATCH(BY55,imePrezime_id,0))))</f>
        <v/>
      </c>
      <c r="CB55" s="47" t="s">
        <v>0</v>
      </c>
      <c r="CC55" s="82" t="str">
        <f t="shared" si="55"/>
        <v/>
      </c>
      <c r="CD55" s="47" t="s">
        <v>0</v>
      </c>
      <c r="CE55" s="19" t="str">
        <f t="shared" si="56"/>
        <v/>
      </c>
      <c r="CF55" s="47" t="s">
        <v>0</v>
      </c>
      <c r="CG55" s="130"/>
      <c r="CH55" s="47" t="s">
        <v>0</v>
      </c>
      <c r="CI55" s="52" t="str">
        <f t="shared" si="57"/>
        <v/>
      </c>
      <c r="CJ55" s="73" t="str">
        <f>IF(CG55="","",MAX(CJ$10:CJ54)+1)</f>
        <v/>
      </c>
      <c r="CK55" s="53" t="str">
        <f t="shared" si="58"/>
        <v/>
      </c>
      <c r="CL55" s="47" t="s">
        <v>0</v>
      </c>
      <c r="CM55" s="19" t="str">
        <f t="shared" si="59"/>
        <v/>
      </c>
      <c r="CN55" s="47" t="s">
        <v>0</v>
      </c>
      <c r="CO55" s="108"/>
      <c r="CP55" s="110"/>
      <c r="CQ55" s="47"/>
      <c r="CR55" s="58" t="str">
        <f>IF(AND(BX55="NEMA",BY55="NEMA",OR(CG55="",CK55="NEMA")),MAX(CR$10:CR54)+1,"")</f>
        <v/>
      </c>
      <c r="CS55" s="53" t="str">
        <f t="shared" si="60"/>
        <v/>
      </c>
      <c r="CT55" t="s">
        <v>0</v>
      </c>
      <c r="CU55" s="133" t="str">
        <f>IF(O55="","",LEFT(INDEX(kategorija_oznaka,MATCH(Q55,kategorija_id,0)),1))</f>
        <v/>
      </c>
      <c r="CV55" t="s">
        <v>0</v>
      </c>
      <c r="CW55" s="52" t="str">
        <f>IF(CR55="","",IF(M55&lt;&gt;"CRO","","INSERT INTO osoba (id,reg_broj,oib,spol_id,dat_rodjenja) VALUES ("&amp;CR55&amp;",(SELECT max(os.reg_broj)+1 FROM osoba AS os),Null,'"&amp;CU55&amp;"',Null); INSERT INTO osoba_log (id,reg_broj,oib,spol_id,dat_rodjenja,dnevnik_id) SELECT id,reg_broj,oib,spol_id,dat_rodjenja,"&amp;dnevnik_id&amp;" FROM osoba WHERE id = "&amp;CR55&amp;";"))</f>
        <v/>
      </c>
      <c r="CX55" s="66" t="str">
        <f t="shared" si="61"/>
        <v/>
      </c>
      <c r="CY55" t="s">
        <v>0</v>
      </c>
      <c r="CZ55" s="19" t="str">
        <f t="shared" si="62"/>
        <v/>
      </c>
      <c r="DA55" s="47" t="s">
        <v>0</v>
      </c>
      <c r="DB55" s="52" t="str">
        <f t="shared" si="63"/>
        <v/>
      </c>
      <c r="DC55" s="66" t="str">
        <f t="shared" si="64"/>
        <v/>
      </c>
      <c r="DD55" s="47" t="s">
        <v>0</v>
      </c>
      <c r="DE55" s="52" t="str">
        <f t="shared" si="65"/>
        <v/>
      </c>
      <c r="DF55" s="53" t="str">
        <f>IF(DE55="","",IFERROR(MATCH(DE55,registar,0),"NEMA"))</f>
        <v/>
      </c>
      <c r="DG55" s="47" t="s">
        <v>0</v>
      </c>
      <c r="DH55" s="52" t="str">
        <f t="shared" si="66"/>
        <v/>
      </c>
      <c r="DI55" s="53" t="str">
        <f>IF(DH55="","",IFERROR(MATCH(DH55,imePrezime_imePrezimeKlub,0),"NEMA"))</f>
        <v/>
      </c>
      <c r="DJ55" s="47" t="s">
        <v>0</v>
      </c>
      <c r="DK55" s="52" t="str">
        <f t="shared" si="67"/>
        <v/>
      </c>
      <c r="DL55" s="53" t="str">
        <f>IF(DK55="","",IFERROR(MATCH(DK55,imePrezime_imePrezime,0),"NEMA"))</f>
        <v/>
      </c>
      <c r="DM55" s="47" t="s">
        <v>0</v>
      </c>
      <c r="DN55" s="58" t="str">
        <f t="shared" si="68"/>
        <v/>
      </c>
      <c r="DO55" s="53" t="str" cm="1">
        <f t="array" ref="DO55">IF(DN55&lt;&gt;"",INDEX(imePrezime_id,DN55,0),IF(CR55&lt;&gt;"",CR55,""))</f>
        <v/>
      </c>
      <c r="DP55" s="47" t="s">
        <v>0</v>
      </c>
      <c r="DQ55" s="58" t="str">
        <f t="shared" si="69"/>
        <v/>
      </c>
      <c r="DR55" s="73" t="str">
        <f>IF(BW55="","",IF(AJ55="",IF(IFERROR(INDEX(imePrezime_klub,MATCH(DO55,imePrezime_id,0)),"NEMA")="","klu",""),IF(OR(AND(AK55&lt;&gt;"",AK55&lt;&gt;"NEMA"),BI55&lt;&gt;""),"klu(ali)",IF(AND(AN55&lt;&gt;"",AN55&lt;&gt;AM55),"(raz-klu)","klu"))))</f>
        <v/>
      </c>
      <c r="DS55" s="73" t="str">
        <f t="shared" si="70"/>
        <v/>
      </c>
      <c r="DT55" s="73" t="str">
        <f t="shared" si="71"/>
        <v/>
      </c>
      <c r="DU55" s="66" t="str">
        <f t="shared" si="72"/>
        <v/>
      </c>
      <c r="DV55" s="47" t="s">
        <v>0</v>
      </c>
      <c r="DW55" s="58" t="str">
        <f>IF(BW55="","",MAX(DW$10:DW54)+1)</f>
        <v/>
      </c>
      <c r="DX55" s="73" t="str">
        <f t="shared" si="73"/>
        <v/>
      </c>
      <c r="DY55" s="73" t="str">
        <f t="shared" si="74"/>
        <v/>
      </c>
      <c r="DZ55" s="73" t="str">
        <f t="shared" si="75"/>
        <v/>
      </c>
      <c r="EA55" s="73" t="str">
        <f t="shared" si="76"/>
        <v/>
      </c>
      <c r="EB55" s="73" t="str">
        <f t="shared" si="77"/>
        <v/>
      </c>
      <c r="EC55" s="73" t="str">
        <f t="shared" si="78"/>
        <v/>
      </c>
      <c r="ED55" s="73" t="str">
        <f t="shared" si="79"/>
        <v/>
      </c>
      <c r="EE55" s="73" t="str">
        <f t="shared" si="80"/>
        <v/>
      </c>
      <c r="EF55" s="73" t="str">
        <f t="shared" si="81"/>
        <v/>
      </c>
      <c r="EG55" s="53" t="str">
        <f>IF(INDEX(natjecanjeKategorije_katAliasId,MATCH(Q55,natjecanjeKategorije_katRegId,0))="","",INDEX(natjecanjeKategorije_katAliasId,MATCH(Q55,natjecanjeKategorije_katRegId,0)))</f>
        <v/>
      </c>
      <c r="EH55" s="47" t="s">
        <v>0</v>
      </c>
      <c r="EI55" s="19" t="str">
        <f t="shared" si="82"/>
        <v/>
      </c>
      <c r="EJ55" s="47" t="s">
        <v>0</v>
      </c>
      <c r="EK55" s="19" t="str">
        <f t="shared" si="83"/>
        <v/>
      </c>
      <c r="EL55" s="47" t="s">
        <v>0</v>
      </c>
      <c r="EM55" s="208" t="str">
        <f t="shared" si="84"/>
        <v/>
      </c>
      <c r="EN55" s="47" t="s">
        <v>0</v>
      </c>
    </row>
    <row r="56" spans="1:144" x14ac:dyDescent="0.25">
      <c r="A56" t="s">
        <v>0</v>
      </c>
      <c r="B56" s="52" t="str">
        <f>IF(csv!F48="","",csv!T48)</f>
        <v/>
      </c>
      <c r="C56" s="31" t="s">
        <v>0</v>
      </c>
      <c r="D56" s="31" t="str">
        <f>IF(csv!F48="","",csv!F48)</f>
        <v/>
      </c>
      <c r="E56" s="31" t="str">
        <f>IF(csv!E48="","",csv!E48)</f>
        <v/>
      </c>
      <c r="F56" s="31" t="s">
        <v>0</v>
      </c>
      <c r="G56" s="73" t="str">
        <f>IF(csv!M48="","",csv!M48)</f>
        <v/>
      </c>
      <c r="H56" s="73" t="str">
        <f>IF(csv!N48="","",csv!N48)</f>
        <v/>
      </c>
      <c r="I56" s="31" t="s">
        <v>0</v>
      </c>
      <c r="J56" s="31" t="str">
        <f>IF(csv!P48="","",csv!P48)</f>
        <v/>
      </c>
      <c r="K56" s="31" t="str">
        <f>IF(csv!Q48="","",csv!Q48)</f>
        <v/>
      </c>
      <c r="L56" s="31" t="s">
        <v>0</v>
      </c>
      <c r="M56" s="66" t="str">
        <f>IF(csv!R48="","",csv!R48)</f>
        <v/>
      </c>
      <c r="N56" s="47" t="s">
        <v>0</v>
      </c>
      <c r="O56" s="52" t="str">
        <f t="shared" si="26"/>
        <v/>
      </c>
      <c r="P56" s="73" t="str">
        <f>IF(O56="","",IF(COUNTIF(O$10:O55,O56)=0,P55+1,P55))</f>
        <v/>
      </c>
      <c r="Q56" s="88" t="str">
        <f t="shared" si="27"/>
        <v/>
      </c>
      <c r="R56" s="89" t="str" cm="1">
        <f t="array" ref="R56">IF(S56="","",INDEX(natjecanjeStaze_naziv,MATCH(S56,natjecanjeStaze_stazaId,0)))</f>
        <v/>
      </c>
      <c r="S56" s="53" t="str">
        <f>IF(BW56="","",INDEX(natjecanjeStaze_stazaId,MATCH(O56,natjecanjeStaze_kategorija,0)))</f>
        <v/>
      </c>
      <c r="T56" s="47" t="s">
        <v>0</v>
      </c>
      <c r="U56" s="259" t="str">
        <f>IF(O56="","",INDEX(kategorija_oznaka,MATCH(Q56,kategorija_id,0)))</f>
        <v/>
      </c>
      <c r="V56" s="260" t="str">
        <f t="shared" si="28"/>
        <v/>
      </c>
      <c r="W56" s="47" t="s">
        <v>0</v>
      </c>
      <c r="X56" s="52" t="str">
        <f t="shared" si="29"/>
        <v/>
      </c>
      <c r="Y56" s="73" t="str">
        <f t="shared" si="30"/>
        <v/>
      </c>
      <c r="Z56" s="31" t="str">
        <f t="shared" si="31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32"/>
        <v/>
      </c>
      <c r="AF56" s="47" t="s">
        <v>0</v>
      </c>
      <c r="AG56" s="151" t="str">
        <f t="shared" si="33"/>
        <v/>
      </c>
      <c r="AH56" s="47" t="s">
        <v>0</v>
      </c>
      <c r="AI56" s="52" t="str">
        <f t="shared" si="34"/>
        <v/>
      </c>
      <c r="AJ56" s="31" t="str">
        <f t="shared" si="35"/>
        <v/>
      </c>
      <c r="AK56" s="73" t="str">
        <f t="shared" si="36"/>
        <v/>
      </c>
      <c r="AL56" s="73" t="str">
        <f t="shared" si="37"/>
        <v/>
      </c>
      <c r="AM56" s="31" t="str" cm="1">
        <f t="array" ref="AM56">IF(AK56="",""&amp;AJ56,IF(AK56="NEMA",AJ56,INDEX(klub_naziv,MATCH(INDEX(klubAlias_klubId,AK56),klub_id,0))))</f>
        <v/>
      </c>
      <c r="AN56" s="31" t="str" cm="1">
        <f t="array" ref="AN56">IFERROR(""&amp;INDEX(registarNatjecatelji,DL56,4),"")</f>
        <v/>
      </c>
      <c r="AO56" s="73" t="str">
        <f t="shared" si="38"/>
        <v/>
      </c>
      <c r="AP56" s="66" t="str">
        <f t="shared" si="39"/>
        <v/>
      </c>
      <c r="AQ56" s="47" t="s">
        <v>0</v>
      </c>
      <c r="AR56" s="52" t="str">
        <f>IF(V56&lt;&gt;"NEMA","",IF(IFERROR(MATCH(U56,U$10:U55,0),0)&lt;&gt;0,"",U56))</f>
        <v/>
      </c>
      <c r="AS56" s="73" t="str">
        <f>IF(AR56="","",IFERROR(INDEX(klubAlias_id,MATCH(AR56,klubAlias_alias,0)),"NEMA"))</f>
        <v/>
      </c>
      <c r="AT56" s="31" t="str">
        <f>IF(OR(AS56="",AS56&lt;&gt;"NEMA"),"",MAX(AT$10:AT55)+1)</f>
        <v/>
      </c>
      <c r="AU56" s="66" t="str">
        <f>IF(OR(AS56="",AS56&lt;&gt;"NEMA"),"",INDEX(klub_id,MATCH(AR56,klub_naziv,0)))</f>
        <v/>
      </c>
      <c r="AV56" s="47" t="s">
        <v>0</v>
      </c>
      <c r="AW56" s="19" t="str">
        <f t="shared" si="40"/>
        <v/>
      </c>
      <c r="AX56" s="47" t="s">
        <v>0</v>
      </c>
      <c r="AY56" s="82" t="str">
        <f>IF(AK56&lt;&gt;"NEMA","",IF(IFERROR(MATCH(AJ56,AJ$10:AJ55,0),0)&lt;&gt;0,"",AJ56))</f>
        <v/>
      </c>
      <c r="AZ56" s="47" t="s">
        <v>0</v>
      </c>
      <c r="BA56" s="130"/>
      <c r="BB56" s="47" t="s">
        <v>0</v>
      </c>
      <c r="BC56" s="58" t="str">
        <f t="shared" si="41"/>
        <v/>
      </c>
      <c r="BD56" s="31" t="str">
        <f t="shared" si="42"/>
        <v/>
      </c>
      <c r="BE56" s="31" t="str">
        <f>IF(BD56="","",MAX(BE$10:BE55)+1)</f>
        <v/>
      </c>
      <c r="BF56" s="31" t="str">
        <f t="shared" si="43"/>
        <v/>
      </c>
      <c r="BG56" s="31" t="str">
        <f t="shared" si="44"/>
        <v/>
      </c>
      <c r="BH56" s="31" t="str">
        <f>IF(BA56="","",MAX(BH$10:BH55)+1)</f>
        <v/>
      </c>
      <c r="BI56" s="31" t="str">
        <f t="shared" si="45"/>
        <v/>
      </c>
      <c r="BJ56" s="66" t="str">
        <f t="shared" si="46"/>
        <v/>
      </c>
      <c r="BK56" s="47" t="s">
        <v>0</v>
      </c>
      <c r="BL56" s="19" t="str">
        <f t="shared" si="47"/>
        <v/>
      </c>
      <c r="BM56" s="47" t="s">
        <v>0</v>
      </c>
      <c r="BN56" s="151" t="str">
        <f>IF(AP56="","",IF(BA56="",IF(IFERROR(MATCH(AP56,natjecanje_noviKluboviAliasi,0),0)&gt;0,INDEX(natjecanje_kluboviAliasi,MATCH(AP56,natjecanje_noviKluboviAliasi,0)),AP56),BA56))</f>
        <v/>
      </c>
      <c r="BO56" s="47" t="s">
        <v>0</v>
      </c>
      <c r="BP56" s="58" t="str">
        <f t="shared" si="48"/>
        <v/>
      </c>
      <c r="BQ56" s="73" t="str">
        <f t="shared" si="49"/>
        <v/>
      </c>
      <c r="BR56" s="267" t="str">
        <f t="shared" si="50"/>
        <v/>
      </c>
      <c r="BS56" s="268" t="str">
        <f t="shared" si="51"/>
        <v/>
      </c>
      <c r="BT56" s="191" t="str">
        <f t="shared" si="52"/>
        <v/>
      </c>
      <c r="BU56" s="47" t="s">
        <v>0</v>
      </c>
      <c r="BV56" s="52" t="str">
        <f t="shared" si="53"/>
        <v/>
      </c>
      <c r="BW56" s="31" t="str">
        <f t="shared" si="54"/>
        <v/>
      </c>
      <c r="BX56" s="73" t="str">
        <f>IF(BW56="","",IFERROR(INDEX(imePrezime_id,MATCH(BV56&amp;" – "&amp;BW56,imePrezime_imePrezime,0)),"NEMA"))</f>
        <v/>
      </c>
      <c r="BY56" s="73" t="str">
        <f>IF(BX56&lt;&gt;"NEMA","",IFERROR(INDEX(imePrezimeAlias_imePrezimeId,MATCH(BV56&amp;" "&amp;BW56,imePrezimeAlias_alias,0)),"NEMA"))</f>
        <v/>
      </c>
      <c r="BZ56" s="31" t="str">
        <f>IF(BW56="","",IF(OR(BY56="",BY56="NEMA"),BV56,INDEX(imePrezime_ime,MATCH(BY56,imePrezime_id,0))))</f>
        <v/>
      </c>
      <c r="CA56" s="66" t="str">
        <f>IF(BW56="","",IF(OR(BY56="",BY56="NEMA"),BW56,INDEX(imePrezime_prezime,MATCH(BY56,imePrezime_id,0))))</f>
        <v/>
      </c>
      <c r="CB56" s="47" t="s">
        <v>0</v>
      </c>
      <c r="CC56" s="82" t="str">
        <f t="shared" si="55"/>
        <v/>
      </c>
      <c r="CD56" s="47" t="s">
        <v>0</v>
      </c>
      <c r="CE56" s="19" t="str">
        <f t="shared" si="56"/>
        <v/>
      </c>
      <c r="CF56" s="47" t="s">
        <v>0</v>
      </c>
      <c r="CG56" s="130"/>
      <c r="CH56" s="47" t="s">
        <v>0</v>
      </c>
      <c r="CI56" s="52" t="str">
        <f t="shared" si="57"/>
        <v/>
      </c>
      <c r="CJ56" s="73" t="str">
        <f>IF(CG56="","",MAX(CJ$10:CJ55)+1)</f>
        <v/>
      </c>
      <c r="CK56" s="53" t="str">
        <f t="shared" si="58"/>
        <v/>
      </c>
      <c r="CL56" s="47" t="s">
        <v>0</v>
      </c>
      <c r="CM56" s="19" t="str">
        <f t="shared" si="59"/>
        <v/>
      </c>
      <c r="CN56" s="47" t="s">
        <v>0</v>
      </c>
      <c r="CO56" s="108"/>
      <c r="CP56" s="110"/>
      <c r="CQ56" s="47"/>
      <c r="CR56" s="58" t="str">
        <f>IF(AND(BX56="NEMA",BY56="NEMA",OR(CG56="",CK56="NEMA")),MAX(CR$10:CR55)+1,"")</f>
        <v/>
      </c>
      <c r="CS56" s="53" t="str">
        <f t="shared" si="60"/>
        <v/>
      </c>
      <c r="CT56" t="s">
        <v>0</v>
      </c>
      <c r="CU56" s="133" t="str">
        <f>IF(O56="","",LEFT(INDEX(kategorija_oznaka,MATCH(Q56,kategorija_id,0)),1))</f>
        <v/>
      </c>
      <c r="CV56" t="s">
        <v>0</v>
      </c>
      <c r="CW56" s="52" t="str">
        <f>IF(CR56="","",IF(M56&lt;&gt;"CRO","","INSERT INTO osoba (id,reg_broj,oib,spol_id,dat_rodjenja) VALUES ("&amp;CR56&amp;",(SELECT max(os.reg_broj)+1 FROM osoba AS os),Null,'"&amp;CU56&amp;"',Null); INSERT INTO osoba_log (id,reg_broj,oib,spol_id,dat_rodjenja,dnevnik_id) SELECT id,reg_broj,oib,spol_id,dat_rodjenja,"&amp;dnevnik_id&amp;" FROM osoba WHERE id = "&amp;CR56&amp;";"))</f>
        <v/>
      </c>
      <c r="CX56" s="66" t="str">
        <f t="shared" si="61"/>
        <v/>
      </c>
      <c r="CY56" t="s">
        <v>0</v>
      </c>
      <c r="CZ56" s="19" t="str">
        <f t="shared" si="62"/>
        <v/>
      </c>
      <c r="DA56" s="47" t="s">
        <v>0</v>
      </c>
      <c r="DB56" s="52" t="str">
        <f t="shared" si="63"/>
        <v/>
      </c>
      <c r="DC56" s="66" t="str">
        <f t="shared" si="64"/>
        <v/>
      </c>
      <c r="DD56" s="47" t="s">
        <v>0</v>
      </c>
      <c r="DE56" s="52" t="str">
        <f t="shared" si="65"/>
        <v/>
      </c>
      <c r="DF56" s="53" t="str">
        <f>IF(DE56="","",IFERROR(MATCH(DE56,registar,0),"NEMA"))</f>
        <v/>
      </c>
      <c r="DG56" s="47" t="s">
        <v>0</v>
      </c>
      <c r="DH56" s="52" t="str">
        <f t="shared" si="66"/>
        <v/>
      </c>
      <c r="DI56" s="53" t="str">
        <f>IF(DH56="","",IFERROR(MATCH(DH56,imePrezime_imePrezimeKlub,0),"NEMA"))</f>
        <v/>
      </c>
      <c r="DJ56" s="47" t="s">
        <v>0</v>
      </c>
      <c r="DK56" s="52" t="str">
        <f t="shared" si="67"/>
        <v/>
      </c>
      <c r="DL56" s="53" t="str">
        <f>IF(DK56="","",IFERROR(MATCH(DK56,imePrezime_imePrezime,0),"NEMA"))</f>
        <v/>
      </c>
      <c r="DM56" s="47" t="s">
        <v>0</v>
      </c>
      <c r="DN56" s="58" t="str">
        <f t="shared" si="68"/>
        <v/>
      </c>
      <c r="DO56" s="53" t="str" cm="1">
        <f t="array" ref="DO56">IF(DN56&lt;&gt;"",INDEX(imePrezime_id,DN56,0),IF(CR56&lt;&gt;"",CR56,""))</f>
        <v/>
      </c>
      <c r="DP56" s="47" t="s">
        <v>0</v>
      </c>
      <c r="DQ56" s="58" t="str">
        <f t="shared" si="69"/>
        <v/>
      </c>
      <c r="DR56" s="73" t="str">
        <f>IF(BW56="","",IF(AJ56="",IF(IFERROR(INDEX(imePrezime_klub,MATCH(DO56,imePrezime_id,0)),"NEMA")="","klu",""),IF(OR(AND(AK56&lt;&gt;"",AK56&lt;&gt;"NEMA"),BI56&lt;&gt;""),"klu(ali)",IF(AND(AN56&lt;&gt;"",AN56&lt;&gt;AM56),"(raz-klu)","klu"))))</f>
        <v/>
      </c>
      <c r="DS56" s="73" t="str">
        <f t="shared" si="70"/>
        <v/>
      </c>
      <c r="DT56" s="73" t="str">
        <f t="shared" si="71"/>
        <v/>
      </c>
      <c r="DU56" s="66" t="str">
        <f t="shared" si="72"/>
        <v/>
      </c>
      <c r="DV56" s="47" t="s">
        <v>0</v>
      </c>
      <c r="DW56" s="58" t="str">
        <f>IF(BW56="","",MAX(DW$10:DW55)+1)</f>
        <v/>
      </c>
      <c r="DX56" s="73" t="str">
        <f t="shared" si="73"/>
        <v/>
      </c>
      <c r="DY56" s="73" t="str">
        <f t="shared" si="74"/>
        <v/>
      </c>
      <c r="DZ56" s="73" t="str">
        <f t="shared" si="75"/>
        <v/>
      </c>
      <c r="EA56" s="73" t="str">
        <f t="shared" si="76"/>
        <v/>
      </c>
      <c r="EB56" s="73" t="str">
        <f t="shared" si="77"/>
        <v/>
      </c>
      <c r="EC56" s="73" t="str">
        <f t="shared" si="78"/>
        <v/>
      </c>
      <c r="ED56" s="73" t="str">
        <f t="shared" si="79"/>
        <v/>
      </c>
      <c r="EE56" s="73" t="str">
        <f t="shared" si="80"/>
        <v/>
      </c>
      <c r="EF56" s="73" t="str">
        <f t="shared" si="81"/>
        <v/>
      </c>
      <c r="EG56" s="53" t="str">
        <f>IF(INDEX(natjecanjeKategorije_katAliasId,MATCH(Q56,natjecanjeKategorije_katRegId,0))="","",INDEX(natjecanjeKategorije_katAliasId,MATCH(Q56,natjecanjeKategorije_katRegId,0)))</f>
        <v/>
      </c>
      <c r="EH56" s="47" t="s">
        <v>0</v>
      </c>
      <c r="EI56" s="19" t="str">
        <f t="shared" si="82"/>
        <v/>
      </c>
      <c r="EJ56" s="47" t="s">
        <v>0</v>
      </c>
      <c r="EK56" s="19" t="str">
        <f t="shared" si="83"/>
        <v/>
      </c>
      <c r="EL56" s="47" t="s">
        <v>0</v>
      </c>
      <c r="EM56" s="208" t="str">
        <f t="shared" si="84"/>
        <v/>
      </c>
      <c r="EN56" s="47" t="s">
        <v>0</v>
      </c>
    </row>
    <row r="57" spans="1:144" x14ac:dyDescent="0.25">
      <c r="A57" t="s">
        <v>0</v>
      </c>
      <c r="B57" s="52" t="str">
        <f>IF(csv!F49="","",csv!T49)</f>
        <v/>
      </c>
      <c r="C57" s="31" t="s">
        <v>0</v>
      </c>
      <c r="D57" s="31" t="str">
        <f>IF(csv!F49="","",csv!F49)</f>
        <v/>
      </c>
      <c r="E57" s="31" t="str">
        <f>IF(csv!E49="","",csv!E49)</f>
        <v/>
      </c>
      <c r="F57" s="31" t="s">
        <v>0</v>
      </c>
      <c r="G57" s="73" t="str">
        <f>IF(csv!M49="","",csv!M49)</f>
        <v/>
      </c>
      <c r="H57" s="73" t="str">
        <f>IF(csv!N49="","",csv!N49)</f>
        <v/>
      </c>
      <c r="I57" s="31" t="s">
        <v>0</v>
      </c>
      <c r="J57" s="31" t="str">
        <f>IF(csv!P49="","",csv!P49)</f>
        <v/>
      </c>
      <c r="K57" s="31" t="str">
        <f>IF(csv!Q49="","",csv!Q49)</f>
        <v/>
      </c>
      <c r="L57" s="31" t="s">
        <v>0</v>
      </c>
      <c r="M57" s="66" t="str">
        <f>IF(csv!R49="","",csv!R49)</f>
        <v/>
      </c>
      <c r="N57" s="47" t="s">
        <v>0</v>
      </c>
      <c r="O57" s="52" t="str">
        <f t="shared" si="26"/>
        <v/>
      </c>
      <c r="P57" s="73" t="str">
        <f>IF(O57="","",IF(COUNTIF(O$10:O56,O57)=0,P56+1,P56))</f>
        <v/>
      </c>
      <c r="Q57" s="88" t="str">
        <f t="shared" si="27"/>
        <v/>
      </c>
      <c r="R57" s="89" t="str" cm="1">
        <f t="array" ref="R57">IF(S57="","",INDEX(natjecanjeStaze_naziv,MATCH(S57,natjecanjeStaze_stazaId,0)))</f>
        <v/>
      </c>
      <c r="S57" s="53" t="str">
        <f>IF(BW57="","",INDEX(natjecanjeStaze_stazaId,MATCH(O57,natjecanjeStaze_kategorija,0)))</f>
        <v/>
      </c>
      <c r="T57" s="47" t="s">
        <v>0</v>
      </c>
      <c r="U57" s="259" t="str">
        <f>IF(O57="","",INDEX(kategorija_oznaka,MATCH(Q57,kategorija_id,0)))</f>
        <v/>
      </c>
      <c r="V57" s="260" t="str">
        <f t="shared" si="28"/>
        <v/>
      </c>
      <c r="W57" s="47" t="s">
        <v>0</v>
      </c>
      <c r="X57" s="52" t="str">
        <f t="shared" si="29"/>
        <v/>
      </c>
      <c r="Y57" s="73" t="str">
        <f t="shared" si="30"/>
        <v/>
      </c>
      <c r="Z57" s="31" t="str">
        <f t="shared" si="31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32"/>
        <v/>
      </c>
      <c r="AF57" s="47" t="s">
        <v>0</v>
      </c>
      <c r="AG57" s="151" t="str">
        <f t="shared" si="33"/>
        <v/>
      </c>
      <c r="AH57" s="47" t="s">
        <v>0</v>
      </c>
      <c r="AI57" s="52" t="str">
        <f t="shared" si="34"/>
        <v/>
      </c>
      <c r="AJ57" s="31" t="str">
        <f t="shared" si="35"/>
        <v/>
      </c>
      <c r="AK57" s="73" t="str">
        <f t="shared" si="36"/>
        <v/>
      </c>
      <c r="AL57" s="73" t="str">
        <f t="shared" si="37"/>
        <v/>
      </c>
      <c r="AM57" s="31" t="str" cm="1">
        <f t="array" ref="AM57">IF(AK57="",""&amp;AJ57,IF(AK57="NEMA",AJ57,INDEX(klub_naziv,MATCH(INDEX(klubAlias_klubId,AK57),klub_id,0))))</f>
        <v/>
      </c>
      <c r="AN57" s="31" t="str" cm="1">
        <f t="array" ref="AN57">IFERROR(""&amp;INDEX(registarNatjecatelji,DL57,4),"")</f>
        <v/>
      </c>
      <c r="AO57" s="73" t="str">
        <f t="shared" si="38"/>
        <v/>
      </c>
      <c r="AP57" s="66" t="str">
        <f t="shared" si="39"/>
        <v/>
      </c>
      <c r="AQ57" s="47" t="s">
        <v>0</v>
      </c>
      <c r="AR57" s="52" t="str">
        <f>IF(V57&lt;&gt;"NEMA","",IF(IFERROR(MATCH(U57,U$10:U56,0),0)&lt;&gt;0,"",U57))</f>
        <v/>
      </c>
      <c r="AS57" s="73" t="str">
        <f>IF(AR57="","",IFERROR(INDEX(klubAlias_id,MATCH(AR57,klubAlias_alias,0)),"NEMA"))</f>
        <v/>
      </c>
      <c r="AT57" s="31" t="str">
        <f>IF(OR(AS57="",AS57&lt;&gt;"NEMA"),"",MAX(AT$10:AT56)+1)</f>
        <v/>
      </c>
      <c r="AU57" s="66" t="str">
        <f>IF(OR(AS57="",AS57&lt;&gt;"NEMA"),"",INDEX(klub_id,MATCH(AR57,klub_naziv,0)))</f>
        <v/>
      </c>
      <c r="AV57" s="47" t="s">
        <v>0</v>
      </c>
      <c r="AW57" s="19" t="str">
        <f t="shared" si="40"/>
        <v/>
      </c>
      <c r="AX57" s="47" t="s">
        <v>0</v>
      </c>
      <c r="AY57" s="82" t="str">
        <f>IF(AK57&lt;&gt;"NEMA","",IF(IFERROR(MATCH(AJ57,AJ$10:AJ56,0),0)&lt;&gt;0,"",AJ57))</f>
        <v/>
      </c>
      <c r="AZ57" s="47" t="s">
        <v>0</v>
      </c>
      <c r="BA57" s="130"/>
      <c r="BB57" s="47" t="s">
        <v>0</v>
      </c>
      <c r="BC57" s="58" t="str">
        <f t="shared" si="41"/>
        <v/>
      </c>
      <c r="BD57" s="31" t="str">
        <f t="shared" si="42"/>
        <v/>
      </c>
      <c r="BE57" s="31" t="str">
        <f>IF(BD57="","",MAX(BE$10:BE56)+1)</f>
        <v/>
      </c>
      <c r="BF57" s="31" t="str">
        <f t="shared" si="43"/>
        <v/>
      </c>
      <c r="BG57" s="31" t="str">
        <f t="shared" si="44"/>
        <v/>
      </c>
      <c r="BH57" s="31" t="str">
        <f>IF(BA57="","",MAX(BH$10:BH56)+1)</f>
        <v/>
      </c>
      <c r="BI57" s="31" t="str">
        <f t="shared" si="45"/>
        <v/>
      </c>
      <c r="BJ57" s="66" t="str">
        <f t="shared" si="46"/>
        <v/>
      </c>
      <c r="BK57" s="47" t="s">
        <v>0</v>
      </c>
      <c r="BL57" s="19" t="str">
        <f t="shared" si="47"/>
        <v/>
      </c>
      <c r="BM57" s="47" t="s">
        <v>0</v>
      </c>
      <c r="BN57" s="151" t="str">
        <f>IF(AP57="","",IF(BA57="",IF(IFERROR(MATCH(AP57,natjecanje_noviKluboviAliasi,0),0)&gt;0,INDEX(natjecanje_kluboviAliasi,MATCH(AP57,natjecanje_noviKluboviAliasi,0)),AP57),BA57))</f>
        <v/>
      </c>
      <c r="BO57" s="47" t="s">
        <v>0</v>
      </c>
      <c r="BP57" s="58" t="str">
        <f t="shared" si="48"/>
        <v/>
      </c>
      <c r="BQ57" s="73" t="str">
        <f t="shared" si="49"/>
        <v/>
      </c>
      <c r="BR57" s="267" t="str">
        <f t="shared" si="50"/>
        <v/>
      </c>
      <c r="BS57" s="268" t="str">
        <f t="shared" si="51"/>
        <v/>
      </c>
      <c r="BT57" s="191" t="str">
        <f t="shared" si="52"/>
        <v/>
      </c>
      <c r="BU57" s="47" t="s">
        <v>0</v>
      </c>
      <c r="BV57" s="52" t="str">
        <f t="shared" si="53"/>
        <v/>
      </c>
      <c r="BW57" s="31" t="str">
        <f t="shared" si="54"/>
        <v/>
      </c>
      <c r="BX57" s="73" t="str">
        <f>IF(BW57="","",IFERROR(INDEX(imePrezime_id,MATCH(BV57&amp;" – "&amp;BW57,imePrezime_imePrezime,0)),"NEMA"))</f>
        <v/>
      </c>
      <c r="BY57" s="73" t="str">
        <f>IF(BX57&lt;&gt;"NEMA","",IFERROR(INDEX(imePrezimeAlias_imePrezimeId,MATCH(BV57&amp;" "&amp;BW57,imePrezimeAlias_alias,0)),"NEMA"))</f>
        <v/>
      </c>
      <c r="BZ57" s="31" t="str">
        <f>IF(BW57="","",IF(OR(BY57="",BY57="NEMA"),BV57,INDEX(imePrezime_ime,MATCH(BY57,imePrezime_id,0))))</f>
        <v/>
      </c>
      <c r="CA57" s="66" t="str">
        <f>IF(BW57="","",IF(OR(BY57="",BY57="NEMA"),BW57,INDEX(imePrezime_prezime,MATCH(BY57,imePrezime_id,0))))</f>
        <v/>
      </c>
      <c r="CB57" s="47" t="s">
        <v>0</v>
      </c>
      <c r="CC57" s="82" t="str">
        <f t="shared" si="55"/>
        <v/>
      </c>
      <c r="CD57" s="47" t="s">
        <v>0</v>
      </c>
      <c r="CE57" s="19" t="str">
        <f t="shared" si="56"/>
        <v/>
      </c>
      <c r="CF57" s="47" t="s">
        <v>0</v>
      </c>
      <c r="CG57" s="130"/>
      <c r="CH57" s="47" t="s">
        <v>0</v>
      </c>
      <c r="CI57" s="52" t="str">
        <f t="shared" si="57"/>
        <v/>
      </c>
      <c r="CJ57" s="73" t="str">
        <f>IF(CG57="","",MAX(CJ$10:CJ56)+1)</f>
        <v/>
      </c>
      <c r="CK57" s="53" t="str">
        <f t="shared" si="58"/>
        <v/>
      </c>
      <c r="CL57" s="47" t="s">
        <v>0</v>
      </c>
      <c r="CM57" s="19" t="str">
        <f t="shared" si="59"/>
        <v/>
      </c>
      <c r="CN57" s="47" t="s">
        <v>0</v>
      </c>
      <c r="CO57" s="108"/>
      <c r="CP57" s="110"/>
      <c r="CQ57" s="47"/>
      <c r="CR57" s="58" t="str">
        <f>IF(AND(BX57="NEMA",BY57="NEMA",OR(CG57="",CK57="NEMA")),MAX(CR$10:CR56)+1,"")</f>
        <v/>
      </c>
      <c r="CS57" s="53" t="str">
        <f t="shared" si="60"/>
        <v/>
      </c>
      <c r="CT57" t="s">
        <v>0</v>
      </c>
      <c r="CU57" s="133" t="str">
        <f>IF(O57="","",LEFT(INDEX(kategorija_oznaka,MATCH(Q57,kategorija_id,0)),1))</f>
        <v/>
      </c>
      <c r="CV57" t="s">
        <v>0</v>
      </c>
      <c r="CW57" s="52" t="str">
        <f>IF(CR57="","",IF(M57&lt;&gt;"CRO","","INSERT INTO osoba (id,reg_broj,oib,spol_id,dat_rodjenja) VALUES ("&amp;CR57&amp;",(SELECT max(os.reg_broj)+1 FROM osoba AS os),Null,'"&amp;CU57&amp;"',Null); INSERT INTO osoba_log (id,reg_broj,oib,spol_id,dat_rodjenja,dnevnik_id) SELECT id,reg_broj,oib,spol_id,dat_rodjenja,"&amp;dnevnik_id&amp;" FROM osoba WHERE id = "&amp;CR57&amp;";"))</f>
        <v/>
      </c>
      <c r="CX57" s="66" t="str">
        <f t="shared" si="61"/>
        <v/>
      </c>
      <c r="CY57" t="s">
        <v>0</v>
      </c>
      <c r="CZ57" s="19" t="str">
        <f t="shared" si="62"/>
        <v/>
      </c>
      <c r="DA57" s="47" t="s">
        <v>0</v>
      </c>
      <c r="DB57" s="52" t="str">
        <f t="shared" si="63"/>
        <v/>
      </c>
      <c r="DC57" s="66" t="str">
        <f t="shared" si="64"/>
        <v/>
      </c>
      <c r="DD57" s="47" t="s">
        <v>0</v>
      </c>
      <c r="DE57" s="52" t="str">
        <f t="shared" si="65"/>
        <v/>
      </c>
      <c r="DF57" s="53" t="str">
        <f>IF(DE57="","",IFERROR(MATCH(DE57,registar,0),"NEMA"))</f>
        <v/>
      </c>
      <c r="DG57" s="47" t="s">
        <v>0</v>
      </c>
      <c r="DH57" s="52" t="str">
        <f t="shared" si="66"/>
        <v/>
      </c>
      <c r="DI57" s="53" t="str">
        <f>IF(DH57="","",IFERROR(MATCH(DH57,imePrezime_imePrezimeKlub,0),"NEMA"))</f>
        <v/>
      </c>
      <c r="DJ57" s="47" t="s">
        <v>0</v>
      </c>
      <c r="DK57" s="52" t="str">
        <f t="shared" si="67"/>
        <v/>
      </c>
      <c r="DL57" s="53" t="str">
        <f>IF(DK57="","",IFERROR(MATCH(DK57,imePrezime_imePrezime,0),"NEMA"))</f>
        <v/>
      </c>
      <c r="DM57" s="47" t="s">
        <v>0</v>
      </c>
      <c r="DN57" s="58" t="str">
        <f t="shared" si="68"/>
        <v/>
      </c>
      <c r="DO57" s="53" t="str" cm="1">
        <f t="array" ref="DO57">IF(DN57&lt;&gt;"",INDEX(imePrezime_id,DN57,0),IF(CR57&lt;&gt;"",CR57,""))</f>
        <v/>
      </c>
      <c r="DP57" s="47" t="s">
        <v>0</v>
      </c>
      <c r="DQ57" s="58" t="str">
        <f t="shared" si="69"/>
        <v/>
      </c>
      <c r="DR57" s="73" t="str">
        <f>IF(BW57="","",IF(AJ57="",IF(IFERROR(INDEX(imePrezime_klub,MATCH(DO57,imePrezime_id,0)),"NEMA")="","klu",""),IF(OR(AND(AK57&lt;&gt;"",AK57&lt;&gt;"NEMA"),BI57&lt;&gt;""),"klu(ali)",IF(AND(AN57&lt;&gt;"",AN57&lt;&gt;AM57),"(raz-klu)","klu"))))</f>
        <v/>
      </c>
      <c r="DS57" s="73" t="str">
        <f t="shared" si="70"/>
        <v/>
      </c>
      <c r="DT57" s="73" t="str">
        <f t="shared" si="71"/>
        <v/>
      </c>
      <c r="DU57" s="66" t="str">
        <f t="shared" si="72"/>
        <v/>
      </c>
      <c r="DV57" s="47" t="s">
        <v>0</v>
      </c>
      <c r="DW57" s="58" t="str">
        <f>IF(BW57="","",MAX(DW$10:DW56)+1)</f>
        <v/>
      </c>
      <c r="DX57" s="73" t="str">
        <f t="shared" si="73"/>
        <v/>
      </c>
      <c r="DY57" s="73" t="str">
        <f t="shared" si="74"/>
        <v/>
      </c>
      <c r="DZ57" s="73" t="str">
        <f t="shared" si="75"/>
        <v/>
      </c>
      <c r="EA57" s="73" t="str">
        <f t="shared" si="76"/>
        <v/>
      </c>
      <c r="EB57" s="73" t="str">
        <f t="shared" si="77"/>
        <v/>
      </c>
      <c r="EC57" s="73" t="str">
        <f t="shared" si="78"/>
        <v/>
      </c>
      <c r="ED57" s="73" t="str">
        <f t="shared" si="79"/>
        <v/>
      </c>
      <c r="EE57" s="73" t="str">
        <f t="shared" si="80"/>
        <v/>
      </c>
      <c r="EF57" s="73" t="str">
        <f t="shared" si="81"/>
        <v/>
      </c>
      <c r="EG57" s="53" t="str">
        <f>IF(INDEX(natjecanjeKategorije_katAliasId,MATCH(Q57,natjecanjeKategorije_katRegId,0))="","",INDEX(natjecanjeKategorije_katAliasId,MATCH(Q57,natjecanjeKategorije_katRegId,0)))</f>
        <v/>
      </c>
      <c r="EH57" s="47" t="s">
        <v>0</v>
      </c>
      <c r="EI57" s="19" t="str">
        <f t="shared" si="82"/>
        <v/>
      </c>
      <c r="EJ57" s="47" t="s">
        <v>0</v>
      </c>
      <c r="EK57" s="19" t="str">
        <f t="shared" si="83"/>
        <v/>
      </c>
      <c r="EL57" s="47" t="s">
        <v>0</v>
      </c>
      <c r="EM57" s="208" t="str">
        <f t="shared" si="84"/>
        <v/>
      </c>
      <c r="EN57" s="47" t="s">
        <v>0</v>
      </c>
    </row>
    <row r="58" spans="1:144" x14ac:dyDescent="0.25">
      <c r="A58" t="s">
        <v>0</v>
      </c>
      <c r="B58" s="52" t="str">
        <f>IF(csv!F50="","",csv!T50)</f>
        <v/>
      </c>
      <c r="C58" s="31" t="s">
        <v>0</v>
      </c>
      <c r="D58" s="31" t="str">
        <f>IF(csv!F50="","",csv!F50)</f>
        <v/>
      </c>
      <c r="E58" s="31" t="str">
        <f>IF(csv!E50="","",csv!E50)</f>
        <v/>
      </c>
      <c r="F58" s="31" t="s">
        <v>0</v>
      </c>
      <c r="G58" s="73" t="str">
        <f>IF(csv!M50="","",csv!M50)</f>
        <v/>
      </c>
      <c r="H58" s="73" t="str">
        <f>IF(csv!N50="","",csv!N50)</f>
        <v/>
      </c>
      <c r="I58" s="31" t="s">
        <v>0</v>
      </c>
      <c r="J58" s="31" t="str">
        <f>IF(csv!P50="","",csv!P50)</f>
        <v/>
      </c>
      <c r="K58" s="31" t="str">
        <f>IF(csv!Q50="","",csv!Q50)</f>
        <v/>
      </c>
      <c r="L58" s="31" t="s">
        <v>0</v>
      </c>
      <c r="M58" s="66" t="str">
        <f>IF(csv!R50="","",csv!R50)</f>
        <v/>
      </c>
      <c r="N58" s="47" t="s">
        <v>0</v>
      </c>
      <c r="O58" s="52" t="str">
        <f t="shared" si="26"/>
        <v/>
      </c>
      <c r="P58" s="73" t="str">
        <f>IF(O58="","",IF(COUNTIF(O$10:O57,O58)=0,P57+1,P57))</f>
        <v/>
      </c>
      <c r="Q58" s="88" t="str">
        <f t="shared" si="27"/>
        <v/>
      </c>
      <c r="R58" s="89" t="str" cm="1">
        <f t="array" ref="R58">IF(S58="","",INDEX(natjecanjeStaze_naziv,MATCH(S58,natjecanjeStaze_stazaId,0)))</f>
        <v/>
      </c>
      <c r="S58" s="53" t="str">
        <f>IF(BW58="","",INDEX(natjecanjeStaze_stazaId,MATCH(O58,natjecanjeStaze_kategorija,0)))</f>
        <v/>
      </c>
      <c r="T58" s="47" t="s">
        <v>0</v>
      </c>
      <c r="U58" s="259" t="str">
        <f>IF(O58="","",INDEX(kategorija_oznaka,MATCH(Q58,kategorija_id,0)))</f>
        <v/>
      </c>
      <c r="V58" s="260" t="str">
        <f t="shared" si="28"/>
        <v/>
      </c>
      <c r="W58" s="47" t="s">
        <v>0</v>
      </c>
      <c r="X58" s="52" t="str">
        <f t="shared" si="29"/>
        <v/>
      </c>
      <c r="Y58" s="73" t="str">
        <f t="shared" si="30"/>
        <v/>
      </c>
      <c r="Z58" s="31" t="str">
        <f t="shared" si="31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32"/>
        <v/>
      </c>
      <c r="AF58" s="47" t="s">
        <v>0</v>
      </c>
      <c r="AG58" s="151" t="str">
        <f t="shared" si="33"/>
        <v/>
      </c>
      <c r="AH58" s="47" t="s">
        <v>0</v>
      </c>
      <c r="AI58" s="52" t="str">
        <f t="shared" si="34"/>
        <v/>
      </c>
      <c r="AJ58" s="31" t="str">
        <f t="shared" si="35"/>
        <v/>
      </c>
      <c r="AK58" s="73" t="str">
        <f t="shared" si="36"/>
        <v/>
      </c>
      <c r="AL58" s="73" t="str">
        <f t="shared" si="37"/>
        <v/>
      </c>
      <c r="AM58" s="31" t="str" cm="1">
        <f t="array" ref="AM58">IF(AK58="",""&amp;AJ58,IF(AK58="NEMA",AJ58,INDEX(klub_naziv,MATCH(INDEX(klubAlias_klubId,AK58),klub_id,0))))</f>
        <v/>
      </c>
      <c r="AN58" s="31" t="str" cm="1">
        <f t="array" ref="AN58">IFERROR(""&amp;INDEX(registarNatjecatelji,DL58,4),"")</f>
        <v/>
      </c>
      <c r="AO58" s="73" t="str">
        <f t="shared" si="38"/>
        <v/>
      </c>
      <c r="AP58" s="66" t="str">
        <f t="shared" si="39"/>
        <v/>
      </c>
      <c r="AQ58" s="47" t="s">
        <v>0</v>
      </c>
      <c r="AR58" s="52" t="str">
        <f>IF(V58&lt;&gt;"NEMA","",IF(IFERROR(MATCH(U58,U$10:U57,0),0)&lt;&gt;0,"",U58))</f>
        <v/>
      </c>
      <c r="AS58" s="73" t="str">
        <f>IF(AR58="","",IFERROR(INDEX(klubAlias_id,MATCH(AR58,klubAlias_alias,0)),"NEMA"))</f>
        <v/>
      </c>
      <c r="AT58" s="31" t="str">
        <f>IF(OR(AS58="",AS58&lt;&gt;"NEMA"),"",MAX(AT$10:AT57)+1)</f>
        <v/>
      </c>
      <c r="AU58" s="66" t="str">
        <f>IF(OR(AS58="",AS58&lt;&gt;"NEMA"),"",INDEX(klub_id,MATCH(AR58,klub_naziv,0)))</f>
        <v/>
      </c>
      <c r="AV58" s="47" t="s">
        <v>0</v>
      </c>
      <c r="AW58" s="19" t="str">
        <f t="shared" si="40"/>
        <v/>
      </c>
      <c r="AX58" s="47" t="s">
        <v>0</v>
      </c>
      <c r="AY58" s="82" t="str">
        <f>IF(AK58&lt;&gt;"NEMA","",IF(IFERROR(MATCH(AJ58,AJ$10:AJ57,0),0)&lt;&gt;0,"",AJ58))</f>
        <v/>
      </c>
      <c r="AZ58" s="47" t="s">
        <v>0</v>
      </c>
      <c r="BA58" s="130"/>
      <c r="BB58" s="47" t="s">
        <v>0</v>
      </c>
      <c r="BC58" s="58" t="str">
        <f t="shared" si="41"/>
        <v/>
      </c>
      <c r="BD58" s="31" t="str">
        <f t="shared" si="42"/>
        <v/>
      </c>
      <c r="BE58" s="31" t="str">
        <f>IF(BD58="","",MAX(BE$10:BE57)+1)</f>
        <v/>
      </c>
      <c r="BF58" s="31" t="str">
        <f t="shared" si="43"/>
        <v/>
      </c>
      <c r="BG58" s="31" t="str">
        <f t="shared" si="44"/>
        <v/>
      </c>
      <c r="BH58" s="31" t="str">
        <f>IF(BA58="","",MAX(BH$10:BH57)+1)</f>
        <v/>
      </c>
      <c r="BI58" s="31" t="str">
        <f t="shared" si="45"/>
        <v/>
      </c>
      <c r="BJ58" s="66" t="str">
        <f t="shared" si="46"/>
        <v/>
      </c>
      <c r="BK58" s="47" t="s">
        <v>0</v>
      </c>
      <c r="BL58" s="19" t="str">
        <f t="shared" si="47"/>
        <v/>
      </c>
      <c r="BM58" s="47" t="s">
        <v>0</v>
      </c>
      <c r="BN58" s="151" t="str">
        <f>IF(AP58="","",IF(BA58="",IF(IFERROR(MATCH(AP58,natjecanje_noviKluboviAliasi,0),0)&gt;0,INDEX(natjecanje_kluboviAliasi,MATCH(AP58,natjecanje_noviKluboviAliasi,0)),AP58),BA58))</f>
        <v/>
      </c>
      <c r="BO58" s="47" t="s">
        <v>0</v>
      </c>
      <c r="BP58" s="58" t="str">
        <f t="shared" si="48"/>
        <v/>
      </c>
      <c r="BQ58" s="73" t="str">
        <f t="shared" si="49"/>
        <v/>
      </c>
      <c r="BR58" s="267" t="str">
        <f t="shared" si="50"/>
        <v/>
      </c>
      <c r="BS58" s="268" t="str">
        <f t="shared" si="51"/>
        <v/>
      </c>
      <c r="BT58" s="191" t="str">
        <f t="shared" si="52"/>
        <v/>
      </c>
      <c r="BU58" s="47" t="s">
        <v>0</v>
      </c>
      <c r="BV58" s="52" t="str">
        <f t="shared" si="53"/>
        <v/>
      </c>
      <c r="BW58" s="31" t="str">
        <f t="shared" si="54"/>
        <v/>
      </c>
      <c r="BX58" s="73" t="str">
        <f>IF(BW58="","",IFERROR(INDEX(imePrezime_id,MATCH(BV58&amp;" – "&amp;BW58,imePrezime_imePrezime,0)),"NEMA"))</f>
        <v/>
      </c>
      <c r="BY58" s="73" t="str">
        <f>IF(BX58&lt;&gt;"NEMA","",IFERROR(INDEX(imePrezimeAlias_imePrezimeId,MATCH(BV58&amp;" "&amp;BW58,imePrezimeAlias_alias,0)),"NEMA"))</f>
        <v/>
      </c>
      <c r="BZ58" s="31" t="str">
        <f>IF(BW58="","",IF(OR(BY58="",BY58="NEMA"),BV58,INDEX(imePrezime_ime,MATCH(BY58,imePrezime_id,0))))</f>
        <v/>
      </c>
      <c r="CA58" s="66" t="str">
        <f>IF(BW58="","",IF(OR(BY58="",BY58="NEMA"),BW58,INDEX(imePrezime_prezime,MATCH(BY58,imePrezime_id,0))))</f>
        <v/>
      </c>
      <c r="CB58" s="47" t="s">
        <v>0</v>
      </c>
      <c r="CC58" s="82" t="str">
        <f t="shared" si="55"/>
        <v/>
      </c>
      <c r="CD58" s="47" t="s">
        <v>0</v>
      </c>
      <c r="CE58" s="19" t="str">
        <f t="shared" si="56"/>
        <v/>
      </c>
      <c r="CF58" s="47" t="s">
        <v>0</v>
      </c>
      <c r="CG58" s="130"/>
      <c r="CH58" s="47" t="s">
        <v>0</v>
      </c>
      <c r="CI58" s="52" t="str">
        <f t="shared" si="57"/>
        <v/>
      </c>
      <c r="CJ58" s="73" t="str">
        <f>IF(CG58="","",MAX(CJ$10:CJ57)+1)</f>
        <v/>
      </c>
      <c r="CK58" s="53" t="str">
        <f t="shared" si="58"/>
        <v/>
      </c>
      <c r="CL58" s="47" t="s">
        <v>0</v>
      </c>
      <c r="CM58" s="19" t="str">
        <f t="shared" si="59"/>
        <v/>
      </c>
      <c r="CN58" s="47" t="s">
        <v>0</v>
      </c>
      <c r="CO58" s="108"/>
      <c r="CP58" s="110"/>
      <c r="CQ58" s="47"/>
      <c r="CR58" s="58" t="str">
        <f>IF(AND(BX58="NEMA",BY58="NEMA",OR(CG58="",CK58="NEMA")),MAX(CR$10:CR57)+1,"")</f>
        <v/>
      </c>
      <c r="CS58" s="53" t="str">
        <f t="shared" si="60"/>
        <v/>
      </c>
      <c r="CT58" t="s">
        <v>0</v>
      </c>
      <c r="CU58" s="133" t="str">
        <f>IF(O58="","",LEFT(INDEX(kategorija_oznaka,MATCH(Q58,kategorija_id,0)),1))</f>
        <v/>
      </c>
      <c r="CV58" t="s">
        <v>0</v>
      </c>
      <c r="CW58" s="52" t="str">
        <f>IF(CR58="","",IF(M58&lt;&gt;"CRO","","INSERT INTO osoba (id,reg_broj,oib,spol_id,dat_rodjenja) VALUES ("&amp;CR58&amp;",(SELECT max(os.reg_broj)+1 FROM osoba AS os),Null,'"&amp;CU58&amp;"',Null); INSERT INTO osoba_log (id,reg_broj,oib,spol_id,dat_rodjenja,dnevnik_id) SELECT id,reg_broj,oib,spol_id,dat_rodjenja,"&amp;dnevnik_id&amp;" FROM osoba WHERE id = "&amp;CR58&amp;";"))</f>
        <v/>
      </c>
      <c r="CX58" s="66" t="str">
        <f t="shared" si="61"/>
        <v/>
      </c>
      <c r="CY58" t="s">
        <v>0</v>
      </c>
      <c r="CZ58" s="19" t="str">
        <f t="shared" si="62"/>
        <v/>
      </c>
      <c r="DA58" s="47" t="s">
        <v>0</v>
      </c>
      <c r="DB58" s="52" t="str">
        <f t="shared" si="63"/>
        <v/>
      </c>
      <c r="DC58" s="66" t="str">
        <f t="shared" si="64"/>
        <v/>
      </c>
      <c r="DD58" s="47" t="s">
        <v>0</v>
      </c>
      <c r="DE58" s="52" t="str">
        <f t="shared" si="65"/>
        <v/>
      </c>
      <c r="DF58" s="53" t="str">
        <f>IF(DE58="","",IFERROR(MATCH(DE58,registar,0),"NEMA"))</f>
        <v/>
      </c>
      <c r="DG58" s="47" t="s">
        <v>0</v>
      </c>
      <c r="DH58" s="52" t="str">
        <f t="shared" si="66"/>
        <v/>
      </c>
      <c r="DI58" s="53" t="str">
        <f>IF(DH58="","",IFERROR(MATCH(DH58,imePrezime_imePrezimeKlub,0),"NEMA"))</f>
        <v/>
      </c>
      <c r="DJ58" s="47" t="s">
        <v>0</v>
      </c>
      <c r="DK58" s="52" t="str">
        <f t="shared" si="67"/>
        <v/>
      </c>
      <c r="DL58" s="53" t="str">
        <f>IF(DK58="","",IFERROR(MATCH(DK58,imePrezime_imePrezime,0),"NEMA"))</f>
        <v/>
      </c>
      <c r="DM58" s="47" t="s">
        <v>0</v>
      </c>
      <c r="DN58" s="58" t="str">
        <f t="shared" si="68"/>
        <v/>
      </c>
      <c r="DO58" s="53" t="str" cm="1">
        <f t="array" ref="DO58">IF(DN58&lt;&gt;"",INDEX(imePrezime_id,DN58,0),IF(CR58&lt;&gt;"",CR58,""))</f>
        <v/>
      </c>
      <c r="DP58" s="47" t="s">
        <v>0</v>
      </c>
      <c r="DQ58" s="58" t="str">
        <f t="shared" si="69"/>
        <v/>
      </c>
      <c r="DR58" s="73" t="str">
        <f>IF(BW58="","",IF(AJ58="",IF(IFERROR(INDEX(imePrezime_klub,MATCH(DO58,imePrezime_id,0)),"NEMA")="","klu",""),IF(OR(AND(AK58&lt;&gt;"",AK58&lt;&gt;"NEMA"),BI58&lt;&gt;""),"klu(ali)",IF(AND(AN58&lt;&gt;"",AN58&lt;&gt;AM58),"(raz-klu)","klu"))))</f>
        <v/>
      </c>
      <c r="DS58" s="73" t="str">
        <f t="shared" si="70"/>
        <v/>
      </c>
      <c r="DT58" s="73" t="str">
        <f t="shared" si="71"/>
        <v/>
      </c>
      <c r="DU58" s="66" t="str">
        <f t="shared" si="72"/>
        <v/>
      </c>
      <c r="DV58" s="47" t="s">
        <v>0</v>
      </c>
      <c r="DW58" s="58" t="str">
        <f>IF(BW58="","",MAX(DW$10:DW57)+1)</f>
        <v/>
      </c>
      <c r="DX58" s="73" t="str">
        <f t="shared" si="73"/>
        <v/>
      </c>
      <c r="DY58" s="73" t="str">
        <f t="shared" si="74"/>
        <v/>
      </c>
      <c r="DZ58" s="73" t="str">
        <f t="shared" si="75"/>
        <v/>
      </c>
      <c r="EA58" s="73" t="str">
        <f t="shared" si="76"/>
        <v/>
      </c>
      <c r="EB58" s="73" t="str">
        <f t="shared" si="77"/>
        <v/>
      </c>
      <c r="EC58" s="73" t="str">
        <f t="shared" si="78"/>
        <v/>
      </c>
      <c r="ED58" s="73" t="str">
        <f t="shared" si="79"/>
        <v/>
      </c>
      <c r="EE58" s="73" t="str">
        <f t="shared" si="80"/>
        <v/>
      </c>
      <c r="EF58" s="73" t="str">
        <f t="shared" si="81"/>
        <v/>
      </c>
      <c r="EG58" s="53" t="str">
        <f>IF(INDEX(natjecanjeKategorije_katAliasId,MATCH(Q58,natjecanjeKategorije_katRegId,0))="","",INDEX(natjecanjeKategorije_katAliasId,MATCH(Q58,natjecanjeKategorije_katRegId,0)))</f>
        <v/>
      </c>
      <c r="EH58" s="47" t="s">
        <v>0</v>
      </c>
      <c r="EI58" s="19" t="str">
        <f t="shared" si="82"/>
        <v/>
      </c>
      <c r="EJ58" s="47" t="s">
        <v>0</v>
      </c>
      <c r="EK58" s="19" t="str">
        <f t="shared" si="83"/>
        <v/>
      </c>
      <c r="EL58" s="47" t="s">
        <v>0</v>
      </c>
      <c r="EM58" s="208" t="str">
        <f t="shared" si="84"/>
        <v/>
      </c>
      <c r="EN58" s="47" t="s">
        <v>0</v>
      </c>
    </row>
    <row r="59" spans="1:144" x14ac:dyDescent="0.25">
      <c r="A59" t="s">
        <v>0</v>
      </c>
      <c r="B59" s="52" t="str">
        <f>IF(csv!F51="","",csv!T51)</f>
        <v/>
      </c>
      <c r="C59" s="31" t="s">
        <v>0</v>
      </c>
      <c r="D59" s="31" t="str">
        <f>IF(csv!F51="","",csv!F51)</f>
        <v/>
      </c>
      <c r="E59" s="31" t="str">
        <f>IF(csv!E51="","",csv!E51)</f>
        <v/>
      </c>
      <c r="F59" s="31" t="s">
        <v>0</v>
      </c>
      <c r="G59" s="73" t="str">
        <f>IF(csv!M51="","",csv!M51)</f>
        <v/>
      </c>
      <c r="H59" s="73" t="str">
        <f>IF(csv!N51="","",csv!N51)</f>
        <v/>
      </c>
      <c r="I59" s="31" t="s">
        <v>0</v>
      </c>
      <c r="J59" s="31" t="str">
        <f>IF(csv!P51="","",csv!P51)</f>
        <v/>
      </c>
      <c r="K59" s="31" t="str">
        <f>IF(csv!Q51="","",csv!Q51)</f>
        <v/>
      </c>
      <c r="L59" s="31" t="s">
        <v>0</v>
      </c>
      <c r="M59" s="66" t="str">
        <f>IF(csv!R51="","",csv!R51)</f>
        <v/>
      </c>
      <c r="N59" s="47" t="s">
        <v>0</v>
      </c>
      <c r="O59" s="52" t="str">
        <f t="shared" si="26"/>
        <v/>
      </c>
      <c r="P59" s="73" t="str">
        <f>IF(O59="","",IF(COUNTIF(O$10:O58,O59)=0,P58+1,P58))</f>
        <v/>
      </c>
      <c r="Q59" s="88" t="str">
        <f t="shared" si="27"/>
        <v/>
      </c>
      <c r="R59" s="89" t="str" cm="1">
        <f t="array" ref="R59">IF(S59="","",INDEX(natjecanjeStaze_naziv,MATCH(S59,natjecanjeStaze_stazaId,0)))</f>
        <v/>
      </c>
      <c r="S59" s="53" t="str">
        <f>IF(BW59="","",INDEX(natjecanjeStaze_stazaId,MATCH(O59,natjecanjeStaze_kategorija,0)))</f>
        <v/>
      </c>
      <c r="T59" s="47" t="s">
        <v>0</v>
      </c>
      <c r="U59" s="259" t="str">
        <f>IF(O59="","",INDEX(kategorija_oznaka,MATCH(Q59,kategorija_id,0)))</f>
        <v/>
      </c>
      <c r="V59" s="260" t="str">
        <f t="shared" si="28"/>
        <v/>
      </c>
      <c r="W59" s="47" t="s">
        <v>0</v>
      </c>
      <c r="X59" s="52" t="str">
        <f t="shared" si="29"/>
        <v/>
      </c>
      <c r="Y59" s="73" t="str">
        <f t="shared" si="30"/>
        <v/>
      </c>
      <c r="Z59" s="31" t="str">
        <f t="shared" si="31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32"/>
        <v/>
      </c>
      <c r="AF59" s="47" t="s">
        <v>0</v>
      </c>
      <c r="AG59" s="151" t="str">
        <f t="shared" si="33"/>
        <v/>
      </c>
      <c r="AH59" s="47" t="s">
        <v>0</v>
      </c>
      <c r="AI59" s="52" t="str">
        <f t="shared" si="34"/>
        <v/>
      </c>
      <c r="AJ59" s="31" t="str">
        <f t="shared" si="35"/>
        <v/>
      </c>
      <c r="AK59" s="73" t="str">
        <f t="shared" si="36"/>
        <v/>
      </c>
      <c r="AL59" s="73" t="str">
        <f t="shared" si="37"/>
        <v/>
      </c>
      <c r="AM59" s="31" t="str" cm="1">
        <f t="array" ref="AM59">IF(AK59="",""&amp;AJ59,IF(AK59="NEMA",AJ59,INDEX(klub_naziv,MATCH(INDEX(klubAlias_klubId,AK59),klub_id,0))))</f>
        <v/>
      </c>
      <c r="AN59" s="31" t="str" cm="1">
        <f t="array" ref="AN59">IFERROR(""&amp;INDEX(registarNatjecatelji,DL59,4),"")</f>
        <v/>
      </c>
      <c r="AO59" s="73" t="str">
        <f t="shared" si="38"/>
        <v/>
      </c>
      <c r="AP59" s="66" t="str">
        <f t="shared" si="39"/>
        <v/>
      </c>
      <c r="AQ59" s="47" t="s">
        <v>0</v>
      </c>
      <c r="AR59" s="52" t="str">
        <f>IF(V59&lt;&gt;"NEMA","",IF(IFERROR(MATCH(U59,U$10:U58,0),0)&lt;&gt;0,"",U59))</f>
        <v/>
      </c>
      <c r="AS59" s="73" t="str">
        <f>IF(AR59="","",IFERROR(INDEX(klubAlias_id,MATCH(AR59,klubAlias_alias,0)),"NEMA"))</f>
        <v/>
      </c>
      <c r="AT59" s="31" t="str">
        <f>IF(OR(AS59="",AS59&lt;&gt;"NEMA"),"",MAX(AT$10:AT58)+1)</f>
        <v/>
      </c>
      <c r="AU59" s="66" t="str">
        <f>IF(OR(AS59="",AS59&lt;&gt;"NEMA"),"",INDEX(klub_id,MATCH(AR59,klub_naziv,0)))</f>
        <v/>
      </c>
      <c r="AV59" s="47" t="s">
        <v>0</v>
      </c>
      <c r="AW59" s="19" t="str">
        <f t="shared" si="40"/>
        <v/>
      </c>
      <c r="AX59" s="47" t="s">
        <v>0</v>
      </c>
      <c r="AY59" s="82" t="str">
        <f>IF(AK59&lt;&gt;"NEMA","",IF(IFERROR(MATCH(AJ59,AJ$10:AJ58,0),0)&lt;&gt;0,"",AJ59))</f>
        <v/>
      </c>
      <c r="AZ59" s="47" t="s">
        <v>0</v>
      </c>
      <c r="BA59" s="130"/>
      <c r="BB59" s="47" t="s">
        <v>0</v>
      </c>
      <c r="BC59" s="58" t="str">
        <f t="shared" si="41"/>
        <v/>
      </c>
      <c r="BD59" s="31" t="str">
        <f t="shared" si="42"/>
        <v/>
      </c>
      <c r="BE59" s="31" t="str">
        <f>IF(BD59="","",MAX(BE$10:BE58)+1)</f>
        <v/>
      </c>
      <c r="BF59" s="31" t="str">
        <f t="shared" si="43"/>
        <v/>
      </c>
      <c r="BG59" s="31" t="str">
        <f t="shared" si="44"/>
        <v/>
      </c>
      <c r="BH59" s="31" t="str">
        <f>IF(BA59="","",MAX(BH$10:BH58)+1)</f>
        <v/>
      </c>
      <c r="BI59" s="31" t="str">
        <f t="shared" si="45"/>
        <v/>
      </c>
      <c r="BJ59" s="66" t="str">
        <f t="shared" si="46"/>
        <v/>
      </c>
      <c r="BK59" s="47" t="s">
        <v>0</v>
      </c>
      <c r="BL59" s="19" t="str">
        <f t="shared" si="47"/>
        <v/>
      </c>
      <c r="BM59" s="47" t="s">
        <v>0</v>
      </c>
      <c r="BN59" s="151" t="str">
        <f>IF(AP59="","",IF(BA59="",IF(IFERROR(MATCH(AP59,natjecanje_noviKluboviAliasi,0),0)&gt;0,INDEX(natjecanje_kluboviAliasi,MATCH(AP59,natjecanje_noviKluboviAliasi,0)),AP59),BA59))</f>
        <v/>
      </c>
      <c r="BO59" s="47" t="s">
        <v>0</v>
      </c>
      <c r="BP59" s="58" t="str">
        <f t="shared" si="48"/>
        <v/>
      </c>
      <c r="BQ59" s="73" t="str">
        <f t="shared" si="49"/>
        <v/>
      </c>
      <c r="BR59" s="267" t="str">
        <f t="shared" si="50"/>
        <v/>
      </c>
      <c r="BS59" s="268" t="str">
        <f t="shared" si="51"/>
        <v/>
      </c>
      <c r="BT59" s="191" t="str">
        <f t="shared" si="52"/>
        <v/>
      </c>
      <c r="BU59" s="47" t="s">
        <v>0</v>
      </c>
      <c r="BV59" s="52" t="str">
        <f t="shared" si="53"/>
        <v/>
      </c>
      <c r="BW59" s="31" t="str">
        <f t="shared" si="54"/>
        <v/>
      </c>
      <c r="BX59" s="73" t="str">
        <f>IF(BW59="","",IFERROR(INDEX(imePrezime_id,MATCH(BV59&amp;" – "&amp;BW59,imePrezime_imePrezime,0)),"NEMA"))</f>
        <v/>
      </c>
      <c r="BY59" s="73" t="str">
        <f>IF(BX59&lt;&gt;"NEMA","",IFERROR(INDEX(imePrezimeAlias_imePrezimeId,MATCH(BV59&amp;" "&amp;BW59,imePrezimeAlias_alias,0)),"NEMA"))</f>
        <v/>
      </c>
      <c r="BZ59" s="31" t="str">
        <f>IF(BW59="","",IF(OR(BY59="",BY59="NEMA"),BV59,INDEX(imePrezime_ime,MATCH(BY59,imePrezime_id,0))))</f>
        <v/>
      </c>
      <c r="CA59" s="66" t="str">
        <f>IF(BW59="","",IF(OR(BY59="",BY59="NEMA"),BW59,INDEX(imePrezime_prezime,MATCH(BY59,imePrezime_id,0))))</f>
        <v/>
      </c>
      <c r="CB59" s="47" t="s">
        <v>0</v>
      </c>
      <c r="CC59" s="82" t="str">
        <f t="shared" si="55"/>
        <v/>
      </c>
      <c r="CD59" s="47" t="s">
        <v>0</v>
      </c>
      <c r="CE59" s="19" t="str">
        <f t="shared" si="56"/>
        <v/>
      </c>
      <c r="CF59" s="47" t="s">
        <v>0</v>
      </c>
      <c r="CG59" s="130"/>
      <c r="CH59" s="47" t="s">
        <v>0</v>
      </c>
      <c r="CI59" s="52" t="str">
        <f t="shared" si="57"/>
        <v/>
      </c>
      <c r="CJ59" s="73" t="str">
        <f>IF(CG59="","",MAX(CJ$10:CJ58)+1)</f>
        <v/>
      </c>
      <c r="CK59" s="53" t="str">
        <f t="shared" si="58"/>
        <v/>
      </c>
      <c r="CL59" s="47" t="s">
        <v>0</v>
      </c>
      <c r="CM59" s="19" t="str">
        <f t="shared" si="59"/>
        <v/>
      </c>
      <c r="CN59" s="47" t="s">
        <v>0</v>
      </c>
      <c r="CO59" s="108"/>
      <c r="CP59" s="110"/>
      <c r="CQ59" s="47"/>
      <c r="CR59" s="58" t="str">
        <f>IF(AND(BX59="NEMA",BY59="NEMA",OR(CG59="",CK59="NEMA")),MAX(CR$10:CR58)+1,"")</f>
        <v/>
      </c>
      <c r="CS59" s="53" t="str">
        <f t="shared" si="60"/>
        <v/>
      </c>
      <c r="CT59" t="s">
        <v>0</v>
      </c>
      <c r="CU59" s="133" t="str">
        <f>IF(O59="","",LEFT(INDEX(kategorija_oznaka,MATCH(Q59,kategorija_id,0)),1))</f>
        <v/>
      </c>
      <c r="CV59" t="s">
        <v>0</v>
      </c>
      <c r="CW59" s="52" t="str">
        <f>IF(CR59="","",IF(M59&lt;&gt;"CRO","","INSERT INTO osoba (id,reg_broj,oib,spol_id,dat_rodjenja) VALUES ("&amp;CR59&amp;",(SELECT max(os.reg_broj)+1 FROM osoba AS os),Null,'"&amp;CU59&amp;"',Null); INSERT INTO osoba_log (id,reg_broj,oib,spol_id,dat_rodjenja,dnevnik_id) SELECT id,reg_broj,oib,spol_id,dat_rodjenja,"&amp;dnevnik_id&amp;" FROM osoba WHERE id = "&amp;CR59&amp;";"))</f>
        <v/>
      </c>
      <c r="CX59" s="66" t="str">
        <f t="shared" si="61"/>
        <v/>
      </c>
      <c r="CY59" t="s">
        <v>0</v>
      </c>
      <c r="CZ59" s="19" t="str">
        <f t="shared" si="62"/>
        <v/>
      </c>
      <c r="DA59" s="47" t="s">
        <v>0</v>
      </c>
      <c r="DB59" s="52" t="str">
        <f t="shared" si="63"/>
        <v/>
      </c>
      <c r="DC59" s="66" t="str">
        <f t="shared" si="64"/>
        <v/>
      </c>
      <c r="DD59" s="47" t="s">
        <v>0</v>
      </c>
      <c r="DE59" s="52" t="str">
        <f t="shared" si="65"/>
        <v/>
      </c>
      <c r="DF59" s="53" t="str">
        <f>IF(DE59="","",IFERROR(MATCH(DE59,registar,0),"NEMA"))</f>
        <v/>
      </c>
      <c r="DG59" s="47" t="s">
        <v>0</v>
      </c>
      <c r="DH59" s="52" t="str">
        <f t="shared" si="66"/>
        <v/>
      </c>
      <c r="DI59" s="53" t="str">
        <f>IF(DH59="","",IFERROR(MATCH(DH59,imePrezime_imePrezimeKlub,0),"NEMA"))</f>
        <v/>
      </c>
      <c r="DJ59" s="47" t="s">
        <v>0</v>
      </c>
      <c r="DK59" s="52" t="str">
        <f t="shared" si="67"/>
        <v/>
      </c>
      <c r="DL59" s="53" t="str">
        <f>IF(DK59="","",IFERROR(MATCH(DK59,imePrezime_imePrezime,0),"NEMA"))</f>
        <v/>
      </c>
      <c r="DM59" s="47" t="s">
        <v>0</v>
      </c>
      <c r="DN59" s="58" t="str">
        <f t="shared" si="68"/>
        <v/>
      </c>
      <c r="DO59" s="53" t="str" cm="1">
        <f t="array" ref="DO59">IF(DN59&lt;&gt;"",INDEX(imePrezime_id,DN59,0),IF(CR59&lt;&gt;"",CR59,""))</f>
        <v/>
      </c>
      <c r="DP59" s="47" t="s">
        <v>0</v>
      </c>
      <c r="DQ59" s="58" t="str">
        <f t="shared" si="69"/>
        <v/>
      </c>
      <c r="DR59" s="73" t="str">
        <f>IF(BW59="","",IF(AJ59="",IF(IFERROR(INDEX(imePrezime_klub,MATCH(DO59,imePrezime_id,0)),"NEMA")="","klu",""),IF(OR(AND(AK59&lt;&gt;"",AK59&lt;&gt;"NEMA"),BI59&lt;&gt;""),"klu(ali)",IF(AND(AN59&lt;&gt;"",AN59&lt;&gt;AM59),"(raz-klu)","klu"))))</f>
        <v/>
      </c>
      <c r="DS59" s="73" t="str">
        <f t="shared" si="70"/>
        <v/>
      </c>
      <c r="DT59" s="73" t="str">
        <f t="shared" si="71"/>
        <v/>
      </c>
      <c r="DU59" s="66" t="str">
        <f t="shared" si="72"/>
        <v/>
      </c>
      <c r="DV59" s="47" t="s">
        <v>0</v>
      </c>
      <c r="DW59" s="58" t="str">
        <f>IF(BW59="","",MAX(DW$10:DW58)+1)</f>
        <v/>
      </c>
      <c r="DX59" s="73" t="str">
        <f t="shared" si="73"/>
        <v/>
      </c>
      <c r="DY59" s="73" t="str">
        <f t="shared" si="74"/>
        <v/>
      </c>
      <c r="DZ59" s="73" t="str">
        <f t="shared" si="75"/>
        <v/>
      </c>
      <c r="EA59" s="73" t="str">
        <f t="shared" si="76"/>
        <v/>
      </c>
      <c r="EB59" s="73" t="str">
        <f t="shared" si="77"/>
        <v/>
      </c>
      <c r="EC59" s="73" t="str">
        <f t="shared" si="78"/>
        <v/>
      </c>
      <c r="ED59" s="73" t="str">
        <f t="shared" si="79"/>
        <v/>
      </c>
      <c r="EE59" s="73" t="str">
        <f t="shared" si="80"/>
        <v/>
      </c>
      <c r="EF59" s="73" t="str">
        <f t="shared" si="81"/>
        <v/>
      </c>
      <c r="EG59" s="53" t="str">
        <f>IF(INDEX(natjecanjeKategorije_katAliasId,MATCH(Q59,natjecanjeKategorije_katRegId,0))="","",INDEX(natjecanjeKategorije_katAliasId,MATCH(Q59,natjecanjeKategorije_katRegId,0)))</f>
        <v/>
      </c>
      <c r="EH59" s="47" t="s">
        <v>0</v>
      </c>
      <c r="EI59" s="19" t="str">
        <f t="shared" si="82"/>
        <v/>
      </c>
      <c r="EJ59" s="47" t="s">
        <v>0</v>
      </c>
      <c r="EK59" s="19" t="str">
        <f t="shared" si="83"/>
        <v/>
      </c>
      <c r="EL59" s="47" t="s">
        <v>0</v>
      </c>
      <c r="EM59" s="208" t="str">
        <f t="shared" si="84"/>
        <v/>
      </c>
      <c r="EN59" s="47" t="s">
        <v>0</v>
      </c>
    </row>
    <row r="60" spans="1:144" x14ac:dyDescent="0.25">
      <c r="A60" t="s">
        <v>0</v>
      </c>
      <c r="B60" s="52" t="str">
        <f>IF(csv!F52="","",csv!T52)</f>
        <v/>
      </c>
      <c r="C60" s="31" t="s">
        <v>0</v>
      </c>
      <c r="D60" s="31" t="str">
        <f>IF(csv!F52="","",csv!F52)</f>
        <v/>
      </c>
      <c r="E60" s="31" t="str">
        <f>IF(csv!E52="","",csv!E52)</f>
        <v/>
      </c>
      <c r="F60" s="31" t="s">
        <v>0</v>
      </c>
      <c r="G60" s="73" t="str">
        <f>IF(csv!M52="","",csv!M52)</f>
        <v/>
      </c>
      <c r="H60" s="73" t="str">
        <f>IF(csv!N52="","",csv!N52)</f>
        <v/>
      </c>
      <c r="I60" s="31" t="s">
        <v>0</v>
      </c>
      <c r="J60" s="31" t="str">
        <f>IF(csv!P52="","",csv!P52)</f>
        <v/>
      </c>
      <c r="K60" s="31" t="str">
        <f>IF(csv!Q52="","",csv!Q52)</f>
        <v/>
      </c>
      <c r="L60" s="31" t="s">
        <v>0</v>
      </c>
      <c r="M60" s="66" t="str">
        <f>IF(csv!R52="","",csv!R52)</f>
        <v/>
      </c>
      <c r="N60" s="47" t="s">
        <v>0</v>
      </c>
      <c r="O60" s="52" t="str">
        <f t="shared" si="26"/>
        <v/>
      </c>
      <c r="P60" s="73" t="str">
        <f>IF(O60="","",IF(COUNTIF(O$10:O59,O60)=0,P59+1,P59))</f>
        <v/>
      </c>
      <c r="Q60" s="88" t="str">
        <f t="shared" si="27"/>
        <v/>
      </c>
      <c r="R60" s="89" t="str" cm="1">
        <f t="array" ref="R60">IF(S60="","",INDEX(natjecanjeStaze_naziv,MATCH(S60,natjecanjeStaze_stazaId,0)))</f>
        <v/>
      </c>
      <c r="S60" s="53" t="str">
        <f>IF(BW60="","",INDEX(natjecanjeStaze_stazaId,MATCH(O60,natjecanjeStaze_kategorija,0)))</f>
        <v/>
      </c>
      <c r="T60" s="47" t="s">
        <v>0</v>
      </c>
      <c r="U60" s="259" t="str">
        <f>IF(O60="","",INDEX(kategorija_oznaka,MATCH(Q60,kategorija_id,0)))</f>
        <v/>
      </c>
      <c r="V60" s="260" t="str">
        <f t="shared" si="28"/>
        <v/>
      </c>
      <c r="W60" s="47" t="s">
        <v>0</v>
      </c>
      <c r="X60" s="52" t="str">
        <f t="shared" si="29"/>
        <v/>
      </c>
      <c r="Y60" s="73" t="str">
        <f t="shared" si="30"/>
        <v/>
      </c>
      <c r="Z60" s="31" t="str">
        <f t="shared" si="31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32"/>
        <v/>
      </c>
      <c r="AF60" s="47" t="s">
        <v>0</v>
      </c>
      <c r="AG60" s="151" t="str">
        <f t="shared" si="33"/>
        <v/>
      </c>
      <c r="AH60" s="47" t="s">
        <v>0</v>
      </c>
      <c r="AI60" s="52" t="str">
        <f t="shared" si="34"/>
        <v/>
      </c>
      <c r="AJ60" s="31" t="str">
        <f t="shared" si="35"/>
        <v/>
      </c>
      <c r="AK60" s="73" t="str">
        <f t="shared" si="36"/>
        <v/>
      </c>
      <c r="AL60" s="73" t="str">
        <f t="shared" si="37"/>
        <v/>
      </c>
      <c r="AM60" s="31" t="str" cm="1">
        <f t="array" ref="AM60">IF(AK60="",""&amp;AJ60,IF(AK60="NEMA",AJ60,INDEX(klub_naziv,MATCH(INDEX(klubAlias_klubId,AK60),klub_id,0))))</f>
        <v/>
      </c>
      <c r="AN60" s="31" t="str" cm="1">
        <f t="array" ref="AN60">IFERROR(""&amp;INDEX(registarNatjecatelji,DL60,4),"")</f>
        <v/>
      </c>
      <c r="AO60" s="73" t="str">
        <f t="shared" si="38"/>
        <v/>
      </c>
      <c r="AP60" s="66" t="str">
        <f t="shared" si="39"/>
        <v/>
      </c>
      <c r="AQ60" s="47" t="s">
        <v>0</v>
      </c>
      <c r="AR60" s="52" t="str">
        <f>IF(V60&lt;&gt;"NEMA","",IF(IFERROR(MATCH(U60,U$10:U59,0),0)&lt;&gt;0,"",U60))</f>
        <v/>
      </c>
      <c r="AS60" s="73" t="str">
        <f>IF(AR60="","",IFERROR(INDEX(klubAlias_id,MATCH(AR60,klubAlias_alias,0)),"NEMA"))</f>
        <v/>
      </c>
      <c r="AT60" s="31" t="str">
        <f>IF(OR(AS60="",AS60&lt;&gt;"NEMA"),"",MAX(AT$10:AT59)+1)</f>
        <v/>
      </c>
      <c r="AU60" s="66" t="str">
        <f>IF(OR(AS60="",AS60&lt;&gt;"NEMA"),"",INDEX(klub_id,MATCH(AR60,klub_naziv,0)))</f>
        <v/>
      </c>
      <c r="AV60" s="47" t="s">
        <v>0</v>
      </c>
      <c r="AW60" s="19" t="str">
        <f t="shared" si="40"/>
        <v/>
      </c>
      <c r="AX60" s="47" t="s">
        <v>0</v>
      </c>
      <c r="AY60" s="82" t="str">
        <f>IF(AK60&lt;&gt;"NEMA","",IF(IFERROR(MATCH(AJ60,AJ$10:AJ59,0),0)&lt;&gt;0,"",AJ60))</f>
        <v/>
      </c>
      <c r="AZ60" s="47" t="s">
        <v>0</v>
      </c>
      <c r="BA60" s="130"/>
      <c r="BB60" s="47" t="s">
        <v>0</v>
      </c>
      <c r="BC60" s="58" t="str">
        <f t="shared" si="41"/>
        <v/>
      </c>
      <c r="BD60" s="31" t="str">
        <f t="shared" si="42"/>
        <v/>
      </c>
      <c r="BE60" s="31" t="str">
        <f>IF(BD60="","",MAX(BE$10:BE59)+1)</f>
        <v/>
      </c>
      <c r="BF60" s="31" t="str">
        <f t="shared" si="43"/>
        <v/>
      </c>
      <c r="BG60" s="31" t="str">
        <f t="shared" si="44"/>
        <v/>
      </c>
      <c r="BH60" s="31" t="str">
        <f>IF(BA60="","",MAX(BH$10:BH59)+1)</f>
        <v/>
      </c>
      <c r="BI60" s="31" t="str">
        <f t="shared" si="45"/>
        <v/>
      </c>
      <c r="BJ60" s="66" t="str">
        <f t="shared" si="46"/>
        <v/>
      </c>
      <c r="BK60" s="47" t="s">
        <v>0</v>
      </c>
      <c r="BL60" s="19" t="str">
        <f t="shared" si="47"/>
        <v/>
      </c>
      <c r="BM60" s="47" t="s">
        <v>0</v>
      </c>
      <c r="BN60" s="151" t="str">
        <f>IF(AP60="","",IF(BA60="",IF(IFERROR(MATCH(AP60,natjecanje_noviKluboviAliasi,0),0)&gt;0,INDEX(natjecanje_kluboviAliasi,MATCH(AP60,natjecanje_noviKluboviAliasi,0)),AP60),BA60))</f>
        <v/>
      </c>
      <c r="BO60" s="47" t="s">
        <v>0</v>
      </c>
      <c r="BP60" s="58" t="str">
        <f t="shared" si="48"/>
        <v/>
      </c>
      <c r="BQ60" s="73" t="str">
        <f t="shared" si="49"/>
        <v/>
      </c>
      <c r="BR60" s="267" t="str">
        <f t="shared" si="50"/>
        <v/>
      </c>
      <c r="BS60" s="268" t="str">
        <f t="shared" si="51"/>
        <v/>
      </c>
      <c r="BT60" s="191" t="str">
        <f t="shared" si="52"/>
        <v/>
      </c>
      <c r="BU60" s="47" t="s">
        <v>0</v>
      </c>
      <c r="BV60" s="52" t="str">
        <f t="shared" si="53"/>
        <v/>
      </c>
      <c r="BW60" s="31" t="str">
        <f t="shared" si="54"/>
        <v/>
      </c>
      <c r="BX60" s="73" t="str">
        <f>IF(BW60="","",IFERROR(INDEX(imePrezime_id,MATCH(BV60&amp;" – "&amp;BW60,imePrezime_imePrezime,0)),"NEMA"))</f>
        <v/>
      </c>
      <c r="BY60" s="73" t="str">
        <f>IF(BX60&lt;&gt;"NEMA","",IFERROR(INDEX(imePrezimeAlias_imePrezimeId,MATCH(BV60&amp;" "&amp;BW60,imePrezimeAlias_alias,0)),"NEMA"))</f>
        <v/>
      </c>
      <c r="BZ60" s="31" t="str">
        <f>IF(BW60="","",IF(OR(BY60="",BY60="NEMA"),BV60,INDEX(imePrezime_ime,MATCH(BY60,imePrezime_id,0))))</f>
        <v/>
      </c>
      <c r="CA60" s="66" t="str">
        <f>IF(BW60="","",IF(OR(BY60="",BY60="NEMA"),BW60,INDEX(imePrezime_prezime,MATCH(BY60,imePrezime_id,0))))</f>
        <v/>
      </c>
      <c r="CB60" s="47" t="s">
        <v>0</v>
      </c>
      <c r="CC60" s="82" t="str">
        <f t="shared" si="55"/>
        <v/>
      </c>
      <c r="CD60" s="47" t="s">
        <v>0</v>
      </c>
      <c r="CE60" s="19" t="str">
        <f t="shared" si="56"/>
        <v/>
      </c>
      <c r="CF60" s="47" t="s">
        <v>0</v>
      </c>
      <c r="CG60" s="130"/>
      <c r="CH60" s="47" t="s">
        <v>0</v>
      </c>
      <c r="CI60" s="52" t="str">
        <f t="shared" si="57"/>
        <v/>
      </c>
      <c r="CJ60" s="73" t="str">
        <f>IF(CG60="","",MAX(CJ$10:CJ59)+1)</f>
        <v/>
      </c>
      <c r="CK60" s="53" t="str">
        <f t="shared" si="58"/>
        <v/>
      </c>
      <c r="CL60" s="47" t="s">
        <v>0</v>
      </c>
      <c r="CM60" s="19" t="str">
        <f t="shared" si="59"/>
        <v/>
      </c>
      <c r="CN60" s="47" t="s">
        <v>0</v>
      </c>
      <c r="CO60" s="108"/>
      <c r="CP60" s="110"/>
      <c r="CQ60" s="47"/>
      <c r="CR60" s="58" t="str">
        <f>IF(AND(BX60="NEMA",BY60="NEMA",OR(CG60="",CK60="NEMA")),MAX(CR$10:CR59)+1,"")</f>
        <v/>
      </c>
      <c r="CS60" s="53" t="str">
        <f t="shared" si="60"/>
        <v/>
      </c>
      <c r="CT60" t="s">
        <v>0</v>
      </c>
      <c r="CU60" s="133" t="str">
        <f>IF(O60="","",LEFT(INDEX(kategorija_oznaka,MATCH(Q60,kategorija_id,0)),1))</f>
        <v/>
      </c>
      <c r="CV60" t="s">
        <v>0</v>
      </c>
      <c r="CW60" s="52" t="str">
        <f>IF(CR60="","",IF(M60&lt;&gt;"CRO","","INSERT INTO osoba (id,reg_broj,oib,spol_id,dat_rodjenja) VALUES ("&amp;CR60&amp;",(SELECT max(os.reg_broj)+1 FROM osoba AS os),Null,'"&amp;CU60&amp;"',Null); INSERT INTO osoba_log (id,reg_broj,oib,spol_id,dat_rodjenja,dnevnik_id) SELECT id,reg_broj,oib,spol_id,dat_rodjenja,"&amp;dnevnik_id&amp;" FROM osoba WHERE id = "&amp;CR60&amp;";"))</f>
        <v/>
      </c>
      <c r="CX60" s="66" t="str">
        <f t="shared" si="61"/>
        <v/>
      </c>
      <c r="CY60" t="s">
        <v>0</v>
      </c>
      <c r="CZ60" s="19" t="str">
        <f t="shared" si="62"/>
        <v/>
      </c>
      <c r="DA60" s="47" t="s">
        <v>0</v>
      </c>
      <c r="DB60" s="52" t="str">
        <f t="shared" si="63"/>
        <v/>
      </c>
      <c r="DC60" s="66" t="str">
        <f t="shared" si="64"/>
        <v/>
      </c>
      <c r="DD60" s="47" t="s">
        <v>0</v>
      </c>
      <c r="DE60" s="52" t="str">
        <f t="shared" si="65"/>
        <v/>
      </c>
      <c r="DF60" s="53" t="str">
        <f>IF(DE60="","",IFERROR(MATCH(DE60,registar,0),"NEMA"))</f>
        <v/>
      </c>
      <c r="DG60" s="47" t="s">
        <v>0</v>
      </c>
      <c r="DH60" s="52" t="str">
        <f t="shared" si="66"/>
        <v/>
      </c>
      <c r="DI60" s="53" t="str">
        <f>IF(DH60="","",IFERROR(MATCH(DH60,imePrezime_imePrezimeKlub,0),"NEMA"))</f>
        <v/>
      </c>
      <c r="DJ60" s="47" t="s">
        <v>0</v>
      </c>
      <c r="DK60" s="52" t="str">
        <f t="shared" si="67"/>
        <v/>
      </c>
      <c r="DL60" s="53" t="str">
        <f>IF(DK60="","",IFERROR(MATCH(DK60,imePrezime_imePrezime,0),"NEMA"))</f>
        <v/>
      </c>
      <c r="DM60" s="47" t="s">
        <v>0</v>
      </c>
      <c r="DN60" s="58" t="str">
        <f t="shared" si="68"/>
        <v/>
      </c>
      <c r="DO60" s="53" t="str" cm="1">
        <f t="array" ref="DO60">IF(DN60&lt;&gt;"",INDEX(imePrezime_id,DN60,0),IF(CR60&lt;&gt;"",CR60,""))</f>
        <v/>
      </c>
      <c r="DP60" s="47" t="s">
        <v>0</v>
      </c>
      <c r="DQ60" s="58" t="str">
        <f t="shared" si="69"/>
        <v/>
      </c>
      <c r="DR60" s="73" t="str">
        <f>IF(BW60="","",IF(AJ60="",IF(IFERROR(INDEX(imePrezime_klub,MATCH(DO60,imePrezime_id,0)),"NEMA")="","klu",""),IF(OR(AND(AK60&lt;&gt;"",AK60&lt;&gt;"NEMA"),BI60&lt;&gt;""),"klu(ali)",IF(AND(AN60&lt;&gt;"",AN60&lt;&gt;AM60),"(raz-klu)","klu"))))</f>
        <v/>
      </c>
      <c r="DS60" s="73" t="str">
        <f t="shared" si="70"/>
        <v/>
      </c>
      <c r="DT60" s="73" t="str">
        <f t="shared" si="71"/>
        <v/>
      </c>
      <c r="DU60" s="66" t="str">
        <f t="shared" si="72"/>
        <v/>
      </c>
      <c r="DV60" s="47" t="s">
        <v>0</v>
      </c>
      <c r="DW60" s="58" t="str">
        <f>IF(BW60="","",MAX(DW$10:DW59)+1)</f>
        <v/>
      </c>
      <c r="DX60" s="73" t="str">
        <f t="shared" si="73"/>
        <v/>
      </c>
      <c r="DY60" s="73" t="str">
        <f t="shared" si="74"/>
        <v/>
      </c>
      <c r="DZ60" s="73" t="str">
        <f t="shared" si="75"/>
        <v/>
      </c>
      <c r="EA60" s="73" t="str">
        <f t="shared" si="76"/>
        <v/>
      </c>
      <c r="EB60" s="73" t="str">
        <f t="shared" si="77"/>
        <v/>
      </c>
      <c r="EC60" s="73" t="str">
        <f t="shared" si="78"/>
        <v/>
      </c>
      <c r="ED60" s="73" t="str">
        <f t="shared" si="79"/>
        <v/>
      </c>
      <c r="EE60" s="73" t="str">
        <f t="shared" si="80"/>
        <v/>
      </c>
      <c r="EF60" s="73" t="str">
        <f t="shared" si="81"/>
        <v/>
      </c>
      <c r="EG60" s="53" t="str">
        <f>IF(INDEX(natjecanjeKategorije_katAliasId,MATCH(Q60,natjecanjeKategorije_katRegId,0))="","",INDEX(natjecanjeKategorije_katAliasId,MATCH(Q60,natjecanjeKategorije_katRegId,0)))</f>
        <v/>
      </c>
      <c r="EH60" s="47" t="s">
        <v>0</v>
      </c>
      <c r="EI60" s="19" t="str">
        <f t="shared" si="82"/>
        <v/>
      </c>
      <c r="EJ60" s="47" t="s">
        <v>0</v>
      </c>
      <c r="EK60" s="19" t="str">
        <f t="shared" si="83"/>
        <v/>
      </c>
      <c r="EL60" s="47" t="s">
        <v>0</v>
      </c>
      <c r="EM60" s="208" t="str">
        <f t="shared" si="84"/>
        <v/>
      </c>
      <c r="EN60" s="47" t="s">
        <v>0</v>
      </c>
    </row>
    <row r="61" spans="1:144" x14ac:dyDescent="0.25">
      <c r="A61" t="s">
        <v>0</v>
      </c>
      <c r="B61" s="52" t="str">
        <f>IF(csv!F53="","",csv!T53)</f>
        <v/>
      </c>
      <c r="C61" s="31" t="s">
        <v>0</v>
      </c>
      <c r="D61" s="31" t="str">
        <f>IF(csv!F53="","",csv!F53)</f>
        <v/>
      </c>
      <c r="E61" s="31" t="str">
        <f>IF(csv!E53="","",csv!E53)</f>
        <v/>
      </c>
      <c r="F61" s="31" t="s">
        <v>0</v>
      </c>
      <c r="G61" s="73" t="str">
        <f>IF(csv!M53="","",csv!M53)</f>
        <v/>
      </c>
      <c r="H61" s="73" t="str">
        <f>IF(csv!N53="","",csv!N53)</f>
        <v/>
      </c>
      <c r="I61" s="31" t="s">
        <v>0</v>
      </c>
      <c r="J61" s="31" t="str">
        <f>IF(csv!P53="","",csv!P53)</f>
        <v/>
      </c>
      <c r="K61" s="31" t="str">
        <f>IF(csv!Q53="","",csv!Q53)</f>
        <v/>
      </c>
      <c r="L61" s="31" t="s">
        <v>0</v>
      </c>
      <c r="M61" s="66" t="str">
        <f>IF(csv!R53="","",csv!R53)</f>
        <v/>
      </c>
      <c r="N61" s="47" t="s">
        <v>0</v>
      </c>
      <c r="O61" s="52" t="str">
        <f t="shared" si="26"/>
        <v/>
      </c>
      <c r="P61" s="73" t="str">
        <f>IF(O61="","",IF(COUNTIF(O$10:O60,O61)=0,P60+1,P60))</f>
        <v/>
      </c>
      <c r="Q61" s="88" t="str">
        <f t="shared" si="27"/>
        <v/>
      </c>
      <c r="R61" s="89" t="str" cm="1">
        <f t="array" ref="R61">IF(S61="","",INDEX(natjecanjeStaze_naziv,MATCH(S61,natjecanjeStaze_stazaId,0)))</f>
        <v/>
      </c>
      <c r="S61" s="53" t="str">
        <f>IF(BW61="","",INDEX(natjecanjeStaze_stazaId,MATCH(O61,natjecanjeStaze_kategorija,0)))</f>
        <v/>
      </c>
      <c r="T61" s="47" t="s">
        <v>0</v>
      </c>
      <c r="U61" s="259" t="str">
        <f>IF(O61="","",INDEX(kategorija_oznaka,MATCH(Q61,kategorija_id,0)))</f>
        <v/>
      </c>
      <c r="V61" s="260" t="str">
        <f t="shared" si="28"/>
        <v/>
      </c>
      <c r="W61" s="47" t="s">
        <v>0</v>
      </c>
      <c r="X61" s="52" t="str">
        <f t="shared" si="29"/>
        <v/>
      </c>
      <c r="Y61" s="73" t="str">
        <f t="shared" si="30"/>
        <v/>
      </c>
      <c r="Z61" s="31" t="str">
        <f t="shared" si="31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32"/>
        <v/>
      </c>
      <c r="AF61" s="47" t="s">
        <v>0</v>
      </c>
      <c r="AG61" s="151" t="str">
        <f t="shared" si="33"/>
        <v/>
      </c>
      <c r="AH61" s="47" t="s">
        <v>0</v>
      </c>
      <c r="AI61" s="52" t="str">
        <f t="shared" si="34"/>
        <v/>
      </c>
      <c r="AJ61" s="31" t="str">
        <f t="shared" si="35"/>
        <v/>
      </c>
      <c r="AK61" s="73" t="str">
        <f t="shared" si="36"/>
        <v/>
      </c>
      <c r="AL61" s="73" t="str">
        <f t="shared" si="37"/>
        <v/>
      </c>
      <c r="AM61" s="31" t="str" cm="1">
        <f t="array" ref="AM61">IF(AK61="",""&amp;AJ61,IF(AK61="NEMA",AJ61,INDEX(klub_naziv,MATCH(INDEX(klubAlias_klubId,AK61),klub_id,0))))</f>
        <v/>
      </c>
      <c r="AN61" s="31" t="str" cm="1">
        <f t="array" ref="AN61">IFERROR(""&amp;INDEX(registarNatjecatelji,DL61,4),"")</f>
        <v/>
      </c>
      <c r="AO61" s="73" t="str">
        <f t="shared" si="38"/>
        <v/>
      </c>
      <c r="AP61" s="66" t="str">
        <f t="shared" si="39"/>
        <v/>
      </c>
      <c r="AQ61" s="47" t="s">
        <v>0</v>
      </c>
      <c r="AR61" s="52" t="str">
        <f>IF(V61&lt;&gt;"NEMA","",IF(IFERROR(MATCH(U61,U$10:U60,0),0)&lt;&gt;0,"",U61))</f>
        <v/>
      </c>
      <c r="AS61" s="73" t="str">
        <f>IF(AR61="","",IFERROR(INDEX(klubAlias_id,MATCH(AR61,klubAlias_alias,0)),"NEMA"))</f>
        <v/>
      </c>
      <c r="AT61" s="31" t="str">
        <f>IF(OR(AS61="",AS61&lt;&gt;"NEMA"),"",MAX(AT$10:AT60)+1)</f>
        <v/>
      </c>
      <c r="AU61" s="66" t="str">
        <f>IF(OR(AS61="",AS61&lt;&gt;"NEMA"),"",INDEX(klub_id,MATCH(AR61,klub_naziv,0)))</f>
        <v/>
      </c>
      <c r="AV61" s="47" t="s">
        <v>0</v>
      </c>
      <c r="AW61" s="19" t="str">
        <f t="shared" si="40"/>
        <v/>
      </c>
      <c r="AX61" s="47" t="s">
        <v>0</v>
      </c>
      <c r="AY61" s="82" t="str">
        <f>IF(AK61&lt;&gt;"NEMA","",IF(IFERROR(MATCH(AJ61,AJ$10:AJ60,0),0)&lt;&gt;0,"",AJ61))</f>
        <v/>
      </c>
      <c r="AZ61" s="47" t="s">
        <v>0</v>
      </c>
      <c r="BA61" s="130"/>
      <c r="BB61" s="47" t="s">
        <v>0</v>
      </c>
      <c r="BC61" s="58" t="str">
        <f t="shared" si="41"/>
        <v/>
      </c>
      <c r="BD61" s="31" t="str">
        <f t="shared" si="42"/>
        <v/>
      </c>
      <c r="BE61" s="31" t="str">
        <f>IF(BD61="","",MAX(BE$10:BE60)+1)</f>
        <v/>
      </c>
      <c r="BF61" s="31" t="str">
        <f t="shared" si="43"/>
        <v/>
      </c>
      <c r="BG61" s="31" t="str">
        <f t="shared" si="44"/>
        <v/>
      </c>
      <c r="BH61" s="31" t="str">
        <f>IF(BA61="","",MAX(BH$10:BH60)+1)</f>
        <v/>
      </c>
      <c r="BI61" s="31" t="str">
        <f t="shared" si="45"/>
        <v/>
      </c>
      <c r="BJ61" s="66" t="str">
        <f t="shared" si="46"/>
        <v/>
      </c>
      <c r="BK61" s="47" t="s">
        <v>0</v>
      </c>
      <c r="BL61" s="19" t="str">
        <f t="shared" si="47"/>
        <v/>
      </c>
      <c r="BM61" s="47" t="s">
        <v>0</v>
      </c>
      <c r="BN61" s="151" t="str">
        <f>IF(AP61="","",IF(BA61="",IF(IFERROR(MATCH(AP61,natjecanje_noviKluboviAliasi,0),0)&gt;0,INDEX(natjecanje_kluboviAliasi,MATCH(AP61,natjecanje_noviKluboviAliasi,0)),AP61),BA61))</f>
        <v/>
      </c>
      <c r="BO61" s="47" t="s">
        <v>0</v>
      </c>
      <c r="BP61" s="58" t="str">
        <f t="shared" si="48"/>
        <v/>
      </c>
      <c r="BQ61" s="73" t="str">
        <f t="shared" si="49"/>
        <v/>
      </c>
      <c r="BR61" s="267" t="str">
        <f t="shared" si="50"/>
        <v/>
      </c>
      <c r="BS61" s="268" t="str">
        <f t="shared" si="51"/>
        <v/>
      </c>
      <c r="BT61" s="191" t="str">
        <f t="shared" si="52"/>
        <v/>
      </c>
      <c r="BU61" s="47" t="s">
        <v>0</v>
      </c>
      <c r="BV61" s="52" t="str">
        <f t="shared" si="53"/>
        <v/>
      </c>
      <c r="BW61" s="31" t="str">
        <f t="shared" si="54"/>
        <v/>
      </c>
      <c r="BX61" s="73" t="str">
        <f>IF(BW61="","",IFERROR(INDEX(imePrezime_id,MATCH(BV61&amp;" – "&amp;BW61,imePrezime_imePrezime,0)),"NEMA"))</f>
        <v/>
      </c>
      <c r="BY61" s="73" t="str">
        <f>IF(BX61&lt;&gt;"NEMA","",IFERROR(INDEX(imePrezimeAlias_imePrezimeId,MATCH(BV61&amp;" "&amp;BW61,imePrezimeAlias_alias,0)),"NEMA"))</f>
        <v/>
      </c>
      <c r="BZ61" s="31" t="str">
        <f>IF(BW61="","",IF(OR(BY61="",BY61="NEMA"),BV61,INDEX(imePrezime_ime,MATCH(BY61,imePrezime_id,0))))</f>
        <v/>
      </c>
      <c r="CA61" s="66" t="str">
        <f>IF(BW61="","",IF(OR(BY61="",BY61="NEMA"),BW61,INDEX(imePrezime_prezime,MATCH(BY61,imePrezime_id,0))))</f>
        <v/>
      </c>
      <c r="CB61" s="47" t="s">
        <v>0</v>
      </c>
      <c r="CC61" s="82" t="str">
        <f t="shared" si="55"/>
        <v/>
      </c>
      <c r="CD61" s="47" t="s">
        <v>0</v>
      </c>
      <c r="CE61" s="19" t="str">
        <f t="shared" si="56"/>
        <v/>
      </c>
      <c r="CF61" s="47" t="s">
        <v>0</v>
      </c>
      <c r="CG61" s="130"/>
      <c r="CH61" s="47" t="s">
        <v>0</v>
      </c>
      <c r="CI61" s="52" t="str">
        <f t="shared" si="57"/>
        <v/>
      </c>
      <c r="CJ61" s="73" t="str">
        <f>IF(CG61="","",MAX(CJ$10:CJ60)+1)</f>
        <v/>
      </c>
      <c r="CK61" s="53" t="str">
        <f t="shared" si="58"/>
        <v/>
      </c>
      <c r="CL61" s="47" t="s">
        <v>0</v>
      </c>
      <c r="CM61" s="19" t="str">
        <f t="shared" si="59"/>
        <v/>
      </c>
      <c r="CN61" s="47" t="s">
        <v>0</v>
      </c>
      <c r="CO61" s="108"/>
      <c r="CP61" s="110"/>
      <c r="CQ61" s="47"/>
      <c r="CR61" s="58" t="str">
        <f>IF(AND(BX61="NEMA",BY61="NEMA",OR(CG61="",CK61="NEMA")),MAX(CR$10:CR60)+1,"")</f>
        <v/>
      </c>
      <c r="CS61" s="53" t="str">
        <f t="shared" si="60"/>
        <v/>
      </c>
      <c r="CT61" t="s">
        <v>0</v>
      </c>
      <c r="CU61" s="133" t="str">
        <f>IF(O61="","",LEFT(INDEX(kategorija_oznaka,MATCH(Q61,kategorija_id,0)),1))</f>
        <v/>
      </c>
      <c r="CV61" t="s">
        <v>0</v>
      </c>
      <c r="CW61" s="52" t="str">
        <f>IF(CR61="","",IF(M61&lt;&gt;"CRO","","INSERT INTO osoba (id,reg_broj,oib,spol_id,dat_rodjenja) VALUES ("&amp;CR61&amp;",(SELECT max(os.reg_broj)+1 FROM osoba AS os),Null,'"&amp;CU61&amp;"',Null); INSERT INTO osoba_log (id,reg_broj,oib,spol_id,dat_rodjenja,dnevnik_id) SELECT id,reg_broj,oib,spol_id,dat_rodjenja,"&amp;dnevnik_id&amp;" FROM osoba WHERE id = "&amp;CR61&amp;";"))</f>
        <v/>
      </c>
      <c r="CX61" s="66" t="str">
        <f t="shared" si="61"/>
        <v/>
      </c>
      <c r="CY61" t="s">
        <v>0</v>
      </c>
      <c r="CZ61" s="19" t="str">
        <f t="shared" si="62"/>
        <v/>
      </c>
      <c r="DA61" s="47" t="s">
        <v>0</v>
      </c>
      <c r="DB61" s="52" t="str">
        <f t="shared" si="63"/>
        <v/>
      </c>
      <c r="DC61" s="66" t="str">
        <f t="shared" si="64"/>
        <v/>
      </c>
      <c r="DD61" s="47" t="s">
        <v>0</v>
      </c>
      <c r="DE61" s="52" t="str">
        <f t="shared" si="65"/>
        <v/>
      </c>
      <c r="DF61" s="53" t="str">
        <f>IF(DE61="","",IFERROR(MATCH(DE61,registar,0),"NEMA"))</f>
        <v/>
      </c>
      <c r="DG61" s="47" t="s">
        <v>0</v>
      </c>
      <c r="DH61" s="52" t="str">
        <f t="shared" si="66"/>
        <v/>
      </c>
      <c r="DI61" s="53" t="str">
        <f>IF(DH61="","",IFERROR(MATCH(DH61,imePrezime_imePrezimeKlub,0),"NEMA"))</f>
        <v/>
      </c>
      <c r="DJ61" s="47" t="s">
        <v>0</v>
      </c>
      <c r="DK61" s="52" t="str">
        <f t="shared" si="67"/>
        <v/>
      </c>
      <c r="DL61" s="53" t="str">
        <f>IF(DK61="","",IFERROR(MATCH(DK61,imePrezime_imePrezime,0),"NEMA"))</f>
        <v/>
      </c>
      <c r="DM61" s="47" t="s">
        <v>0</v>
      </c>
      <c r="DN61" s="58" t="str">
        <f t="shared" si="68"/>
        <v/>
      </c>
      <c r="DO61" s="53" t="str" cm="1">
        <f t="array" ref="DO61">IF(DN61&lt;&gt;"",INDEX(imePrezime_id,DN61,0),IF(CR61&lt;&gt;"",CR61,""))</f>
        <v/>
      </c>
      <c r="DP61" s="47" t="s">
        <v>0</v>
      </c>
      <c r="DQ61" s="58" t="str">
        <f t="shared" si="69"/>
        <v/>
      </c>
      <c r="DR61" s="73" t="str">
        <f>IF(BW61="","",IF(AJ61="",IF(IFERROR(INDEX(imePrezime_klub,MATCH(DO61,imePrezime_id,0)),"NEMA")="","klu",""),IF(OR(AND(AK61&lt;&gt;"",AK61&lt;&gt;"NEMA"),BI61&lt;&gt;""),"klu(ali)",IF(AND(AN61&lt;&gt;"",AN61&lt;&gt;AM61),"(raz-klu)","klu"))))</f>
        <v/>
      </c>
      <c r="DS61" s="73" t="str">
        <f t="shared" si="70"/>
        <v/>
      </c>
      <c r="DT61" s="73" t="str">
        <f t="shared" si="71"/>
        <v/>
      </c>
      <c r="DU61" s="66" t="str">
        <f t="shared" si="72"/>
        <v/>
      </c>
      <c r="DV61" s="47" t="s">
        <v>0</v>
      </c>
      <c r="DW61" s="58" t="str">
        <f>IF(BW61="","",MAX(DW$10:DW60)+1)</f>
        <v/>
      </c>
      <c r="DX61" s="73" t="str">
        <f t="shared" si="73"/>
        <v/>
      </c>
      <c r="DY61" s="73" t="str">
        <f t="shared" si="74"/>
        <v/>
      </c>
      <c r="DZ61" s="73" t="str">
        <f t="shared" si="75"/>
        <v/>
      </c>
      <c r="EA61" s="73" t="str">
        <f t="shared" si="76"/>
        <v/>
      </c>
      <c r="EB61" s="73" t="str">
        <f t="shared" si="77"/>
        <v/>
      </c>
      <c r="EC61" s="73" t="str">
        <f t="shared" si="78"/>
        <v/>
      </c>
      <c r="ED61" s="73" t="str">
        <f t="shared" si="79"/>
        <v/>
      </c>
      <c r="EE61" s="73" t="str">
        <f t="shared" si="80"/>
        <v/>
      </c>
      <c r="EF61" s="73" t="str">
        <f t="shared" si="81"/>
        <v/>
      </c>
      <c r="EG61" s="53" t="str">
        <f>IF(INDEX(natjecanjeKategorije_katAliasId,MATCH(Q61,natjecanjeKategorije_katRegId,0))="","",INDEX(natjecanjeKategorije_katAliasId,MATCH(Q61,natjecanjeKategorije_katRegId,0)))</f>
        <v/>
      </c>
      <c r="EH61" s="47" t="s">
        <v>0</v>
      </c>
      <c r="EI61" s="19" t="str">
        <f t="shared" si="82"/>
        <v/>
      </c>
      <c r="EJ61" s="47" t="s">
        <v>0</v>
      </c>
      <c r="EK61" s="19" t="str">
        <f t="shared" si="83"/>
        <v/>
      </c>
      <c r="EL61" s="47" t="s">
        <v>0</v>
      </c>
      <c r="EM61" s="208" t="str">
        <f t="shared" si="84"/>
        <v/>
      </c>
      <c r="EN61" s="47" t="s">
        <v>0</v>
      </c>
    </row>
    <row r="62" spans="1:144" x14ac:dyDescent="0.25">
      <c r="A62" t="s">
        <v>0</v>
      </c>
      <c r="B62" s="52" t="str">
        <f>IF(csv!F54="","",csv!T54)</f>
        <v/>
      </c>
      <c r="C62" s="31" t="s">
        <v>0</v>
      </c>
      <c r="D62" s="31" t="str">
        <f>IF(csv!F54="","",csv!F54)</f>
        <v/>
      </c>
      <c r="E62" s="31" t="str">
        <f>IF(csv!E54="","",csv!E54)</f>
        <v/>
      </c>
      <c r="F62" s="31" t="s">
        <v>0</v>
      </c>
      <c r="G62" s="73" t="str">
        <f>IF(csv!M54="","",csv!M54)</f>
        <v/>
      </c>
      <c r="H62" s="73" t="str">
        <f>IF(csv!N54="","",csv!N54)</f>
        <v/>
      </c>
      <c r="I62" s="31" t="s">
        <v>0</v>
      </c>
      <c r="J62" s="31" t="str">
        <f>IF(csv!P54="","",csv!P54)</f>
        <v/>
      </c>
      <c r="K62" s="31" t="str">
        <f>IF(csv!Q54="","",csv!Q54)</f>
        <v/>
      </c>
      <c r="L62" s="31" t="s">
        <v>0</v>
      </c>
      <c r="M62" s="66" t="str">
        <f>IF(csv!R54="","",csv!R54)</f>
        <v/>
      </c>
      <c r="N62" s="47" t="s">
        <v>0</v>
      </c>
      <c r="O62" s="52" t="str">
        <f t="shared" si="26"/>
        <v/>
      </c>
      <c r="P62" s="73" t="str">
        <f>IF(O62="","",IF(COUNTIF(O$10:O61,O62)=0,P61+1,P61))</f>
        <v/>
      </c>
      <c r="Q62" s="88" t="str">
        <f t="shared" si="27"/>
        <v/>
      </c>
      <c r="R62" s="89" t="str" cm="1">
        <f t="array" ref="R62">IF(S62="","",INDEX(natjecanjeStaze_naziv,MATCH(S62,natjecanjeStaze_stazaId,0)))</f>
        <v/>
      </c>
      <c r="S62" s="53" t="str">
        <f>IF(BW62="","",INDEX(natjecanjeStaze_stazaId,MATCH(O62,natjecanjeStaze_kategorija,0)))</f>
        <v/>
      </c>
      <c r="T62" s="47" t="s">
        <v>0</v>
      </c>
      <c r="U62" s="259" t="str">
        <f>IF(O62="","",INDEX(kategorija_oznaka,MATCH(Q62,kategorija_id,0)))</f>
        <v/>
      </c>
      <c r="V62" s="260" t="str">
        <f t="shared" si="28"/>
        <v/>
      </c>
      <c r="W62" s="47" t="s">
        <v>0</v>
      </c>
      <c r="X62" s="52" t="str">
        <f t="shared" si="29"/>
        <v/>
      </c>
      <c r="Y62" s="73" t="str">
        <f t="shared" si="30"/>
        <v/>
      </c>
      <c r="Z62" s="31" t="str">
        <f t="shared" si="31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32"/>
        <v/>
      </c>
      <c r="AF62" s="47" t="s">
        <v>0</v>
      </c>
      <c r="AG62" s="151" t="str">
        <f t="shared" si="33"/>
        <v/>
      </c>
      <c r="AH62" s="47" t="s">
        <v>0</v>
      </c>
      <c r="AI62" s="52" t="str">
        <f t="shared" si="34"/>
        <v/>
      </c>
      <c r="AJ62" s="31" t="str">
        <f t="shared" si="35"/>
        <v/>
      </c>
      <c r="AK62" s="73" t="str">
        <f t="shared" si="36"/>
        <v/>
      </c>
      <c r="AL62" s="73" t="str">
        <f t="shared" si="37"/>
        <v/>
      </c>
      <c r="AM62" s="31" t="str" cm="1">
        <f t="array" ref="AM62">IF(AK62="",""&amp;AJ62,IF(AK62="NEMA",AJ62,INDEX(klub_naziv,MATCH(INDEX(klubAlias_klubId,AK62),klub_id,0))))</f>
        <v/>
      </c>
      <c r="AN62" s="31" t="str" cm="1">
        <f t="array" ref="AN62">IFERROR(""&amp;INDEX(registarNatjecatelji,DL62,4),"")</f>
        <v/>
      </c>
      <c r="AO62" s="73" t="str">
        <f t="shared" si="38"/>
        <v/>
      </c>
      <c r="AP62" s="66" t="str">
        <f t="shared" si="39"/>
        <v/>
      </c>
      <c r="AQ62" s="47" t="s">
        <v>0</v>
      </c>
      <c r="AR62" s="52" t="str">
        <f>IF(V62&lt;&gt;"NEMA","",IF(IFERROR(MATCH(U62,U$10:U61,0),0)&lt;&gt;0,"",U62))</f>
        <v/>
      </c>
      <c r="AS62" s="73" t="str">
        <f>IF(AR62="","",IFERROR(INDEX(klubAlias_id,MATCH(AR62,klubAlias_alias,0)),"NEMA"))</f>
        <v/>
      </c>
      <c r="AT62" s="31" t="str">
        <f>IF(OR(AS62="",AS62&lt;&gt;"NEMA"),"",MAX(AT$10:AT61)+1)</f>
        <v/>
      </c>
      <c r="AU62" s="66" t="str">
        <f>IF(OR(AS62="",AS62&lt;&gt;"NEMA"),"",INDEX(klub_id,MATCH(AR62,klub_naziv,0)))</f>
        <v/>
      </c>
      <c r="AV62" s="47" t="s">
        <v>0</v>
      </c>
      <c r="AW62" s="19" t="str">
        <f t="shared" si="40"/>
        <v/>
      </c>
      <c r="AX62" s="47" t="s">
        <v>0</v>
      </c>
      <c r="AY62" s="82" t="str">
        <f>IF(AK62&lt;&gt;"NEMA","",IF(IFERROR(MATCH(AJ62,AJ$10:AJ61,0),0)&lt;&gt;0,"",AJ62))</f>
        <v/>
      </c>
      <c r="AZ62" s="47" t="s">
        <v>0</v>
      </c>
      <c r="BA62" s="130"/>
      <c r="BB62" s="47" t="s">
        <v>0</v>
      </c>
      <c r="BC62" s="58" t="str">
        <f t="shared" si="41"/>
        <v/>
      </c>
      <c r="BD62" s="31" t="str">
        <f t="shared" si="42"/>
        <v/>
      </c>
      <c r="BE62" s="31" t="str">
        <f>IF(BD62="","",MAX(BE$10:BE61)+1)</f>
        <v/>
      </c>
      <c r="BF62" s="31" t="str">
        <f t="shared" si="43"/>
        <v/>
      </c>
      <c r="BG62" s="31" t="str">
        <f t="shared" si="44"/>
        <v/>
      </c>
      <c r="BH62" s="31" t="str">
        <f>IF(BA62="","",MAX(BH$10:BH61)+1)</f>
        <v/>
      </c>
      <c r="BI62" s="31" t="str">
        <f t="shared" si="45"/>
        <v/>
      </c>
      <c r="BJ62" s="66" t="str">
        <f t="shared" si="46"/>
        <v/>
      </c>
      <c r="BK62" s="47" t="s">
        <v>0</v>
      </c>
      <c r="BL62" s="19" t="str">
        <f t="shared" si="47"/>
        <v/>
      </c>
      <c r="BM62" s="47" t="s">
        <v>0</v>
      </c>
      <c r="BN62" s="151" t="str">
        <f>IF(AP62="","",IF(BA62="",IF(IFERROR(MATCH(AP62,natjecanje_noviKluboviAliasi,0),0)&gt;0,INDEX(natjecanje_kluboviAliasi,MATCH(AP62,natjecanje_noviKluboviAliasi,0)),AP62),BA62))</f>
        <v/>
      </c>
      <c r="BO62" s="47" t="s">
        <v>0</v>
      </c>
      <c r="BP62" s="58" t="str">
        <f t="shared" si="48"/>
        <v/>
      </c>
      <c r="BQ62" s="73" t="str">
        <f t="shared" si="49"/>
        <v/>
      </c>
      <c r="BR62" s="267" t="str">
        <f t="shared" si="50"/>
        <v/>
      </c>
      <c r="BS62" s="268" t="str">
        <f t="shared" si="51"/>
        <v/>
      </c>
      <c r="BT62" s="191" t="str">
        <f t="shared" si="52"/>
        <v/>
      </c>
      <c r="BU62" s="47" t="s">
        <v>0</v>
      </c>
      <c r="BV62" s="52" t="str">
        <f t="shared" si="53"/>
        <v/>
      </c>
      <c r="BW62" s="31" t="str">
        <f t="shared" si="54"/>
        <v/>
      </c>
      <c r="BX62" s="73" t="str">
        <f>IF(BW62="","",IFERROR(INDEX(imePrezime_id,MATCH(BV62&amp;" – "&amp;BW62,imePrezime_imePrezime,0)),"NEMA"))</f>
        <v/>
      </c>
      <c r="BY62" s="73" t="str">
        <f>IF(BX62&lt;&gt;"NEMA","",IFERROR(INDEX(imePrezimeAlias_imePrezimeId,MATCH(BV62&amp;" "&amp;BW62,imePrezimeAlias_alias,0)),"NEMA"))</f>
        <v/>
      </c>
      <c r="BZ62" s="31" t="str">
        <f>IF(BW62="","",IF(OR(BY62="",BY62="NEMA"),BV62,INDEX(imePrezime_ime,MATCH(BY62,imePrezime_id,0))))</f>
        <v/>
      </c>
      <c r="CA62" s="66" t="str">
        <f>IF(BW62="","",IF(OR(BY62="",BY62="NEMA"),BW62,INDEX(imePrezime_prezime,MATCH(BY62,imePrezime_id,0))))</f>
        <v/>
      </c>
      <c r="CB62" s="47" t="s">
        <v>0</v>
      </c>
      <c r="CC62" s="82" t="str">
        <f t="shared" si="55"/>
        <v/>
      </c>
      <c r="CD62" s="47" t="s">
        <v>0</v>
      </c>
      <c r="CE62" s="19" t="str">
        <f t="shared" si="56"/>
        <v/>
      </c>
      <c r="CF62" s="47" t="s">
        <v>0</v>
      </c>
      <c r="CG62" s="130"/>
      <c r="CH62" s="47" t="s">
        <v>0</v>
      </c>
      <c r="CI62" s="52" t="str">
        <f t="shared" si="57"/>
        <v/>
      </c>
      <c r="CJ62" s="73" t="str">
        <f>IF(CG62="","",MAX(CJ$10:CJ61)+1)</f>
        <v/>
      </c>
      <c r="CK62" s="53" t="str">
        <f t="shared" si="58"/>
        <v/>
      </c>
      <c r="CL62" s="47" t="s">
        <v>0</v>
      </c>
      <c r="CM62" s="19" t="str">
        <f t="shared" si="59"/>
        <v/>
      </c>
      <c r="CN62" s="47" t="s">
        <v>0</v>
      </c>
      <c r="CO62" s="108"/>
      <c r="CP62" s="110"/>
      <c r="CQ62" s="47"/>
      <c r="CR62" s="58" t="str">
        <f>IF(AND(BX62="NEMA",BY62="NEMA",OR(CG62="",CK62="NEMA")),MAX(CR$10:CR61)+1,"")</f>
        <v/>
      </c>
      <c r="CS62" s="53" t="str">
        <f t="shared" si="60"/>
        <v/>
      </c>
      <c r="CT62" t="s">
        <v>0</v>
      </c>
      <c r="CU62" s="133" t="str">
        <f>IF(O62="","",LEFT(INDEX(kategorija_oznaka,MATCH(Q62,kategorija_id,0)),1))</f>
        <v/>
      </c>
      <c r="CV62" t="s">
        <v>0</v>
      </c>
      <c r="CW62" s="52" t="str">
        <f>IF(CR62="","",IF(M62&lt;&gt;"CRO","","INSERT INTO osoba (id,reg_broj,oib,spol_id,dat_rodjenja) VALUES ("&amp;CR62&amp;",(SELECT max(os.reg_broj)+1 FROM osoba AS os),Null,'"&amp;CU62&amp;"',Null); INSERT INTO osoba_log (id,reg_broj,oib,spol_id,dat_rodjenja,dnevnik_id) SELECT id,reg_broj,oib,spol_id,dat_rodjenja,"&amp;dnevnik_id&amp;" FROM osoba WHERE id = "&amp;CR62&amp;";"))</f>
        <v/>
      </c>
      <c r="CX62" s="66" t="str">
        <f t="shared" si="61"/>
        <v/>
      </c>
      <c r="CY62" t="s">
        <v>0</v>
      </c>
      <c r="CZ62" s="19" t="str">
        <f t="shared" si="62"/>
        <v/>
      </c>
      <c r="DA62" s="47" t="s">
        <v>0</v>
      </c>
      <c r="DB62" s="52" t="str">
        <f t="shared" si="63"/>
        <v/>
      </c>
      <c r="DC62" s="66" t="str">
        <f t="shared" si="64"/>
        <v/>
      </c>
      <c r="DD62" s="47" t="s">
        <v>0</v>
      </c>
      <c r="DE62" s="52" t="str">
        <f t="shared" si="65"/>
        <v/>
      </c>
      <c r="DF62" s="53" t="str">
        <f>IF(DE62="","",IFERROR(MATCH(DE62,registar,0),"NEMA"))</f>
        <v/>
      </c>
      <c r="DG62" s="47" t="s">
        <v>0</v>
      </c>
      <c r="DH62" s="52" t="str">
        <f t="shared" si="66"/>
        <v/>
      </c>
      <c r="DI62" s="53" t="str">
        <f>IF(DH62="","",IFERROR(MATCH(DH62,imePrezime_imePrezimeKlub,0),"NEMA"))</f>
        <v/>
      </c>
      <c r="DJ62" s="47" t="s">
        <v>0</v>
      </c>
      <c r="DK62" s="52" t="str">
        <f t="shared" si="67"/>
        <v/>
      </c>
      <c r="DL62" s="53" t="str">
        <f>IF(DK62="","",IFERROR(MATCH(DK62,imePrezime_imePrezime,0),"NEMA"))</f>
        <v/>
      </c>
      <c r="DM62" s="47" t="s">
        <v>0</v>
      </c>
      <c r="DN62" s="58" t="str">
        <f t="shared" si="68"/>
        <v/>
      </c>
      <c r="DO62" s="53" t="str" cm="1">
        <f t="array" ref="DO62">IF(DN62&lt;&gt;"",INDEX(imePrezime_id,DN62,0),IF(CR62&lt;&gt;"",CR62,""))</f>
        <v/>
      </c>
      <c r="DP62" s="47" t="s">
        <v>0</v>
      </c>
      <c r="DQ62" s="58" t="str">
        <f t="shared" si="69"/>
        <v/>
      </c>
      <c r="DR62" s="73" t="str">
        <f>IF(BW62="","",IF(AJ62="",IF(IFERROR(INDEX(imePrezime_klub,MATCH(DO62,imePrezime_id,0)),"NEMA")="","klu",""),IF(OR(AND(AK62&lt;&gt;"",AK62&lt;&gt;"NEMA"),BI62&lt;&gt;""),"klu(ali)",IF(AND(AN62&lt;&gt;"",AN62&lt;&gt;AM62),"(raz-klu)","klu"))))</f>
        <v/>
      </c>
      <c r="DS62" s="73" t="str">
        <f t="shared" si="70"/>
        <v/>
      </c>
      <c r="DT62" s="73" t="str">
        <f t="shared" si="71"/>
        <v/>
      </c>
      <c r="DU62" s="66" t="str">
        <f t="shared" si="72"/>
        <v/>
      </c>
      <c r="DV62" s="47" t="s">
        <v>0</v>
      </c>
      <c r="DW62" s="58" t="str">
        <f>IF(BW62="","",MAX(DW$10:DW61)+1)</f>
        <v/>
      </c>
      <c r="DX62" s="73" t="str">
        <f t="shared" si="73"/>
        <v/>
      </c>
      <c r="DY62" s="73" t="str">
        <f t="shared" si="74"/>
        <v/>
      </c>
      <c r="DZ62" s="73" t="str">
        <f t="shared" si="75"/>
        <v/>
      </c>
      <c r="EA62" s="73" t="str">
        <f t="shared" si="76"/>
        <v/>
      </c>
      <c r="EB62" s="73" t="str">
        <f t="shared" si="77"/>
        <v/>
      </c>
      <c r="EC62" s="73" t="str">
        <f t="shared" si="78"/>
        <v/>
      </c>
      <c r="ED62" s="73" t="str">
        <f t="shared" si="79"/>
        <v/>
      </c>
      <c r="EE62" s="73" t="str">
        <f t="shared" si="80"/>
        <v/>
      </c>
      <c r="EF62" s="73" t="str">
        <f t="shared" si="81"/>
        <v/>
      </c>
      <c r="EG62" s="53" t="str">
        <f>IF(INDEX(natjecanjeKategorije_katAliasId,MATCH(Q62,natjecanjeKategorije_katRegId,0))="","",INDEX(natjecanjeKategorije_katAliasId,MATCH(Q62,natjecanjeKategorije_katRegId,0)))</f>
        <v/>
      </c>
      <c r="EH62" s="47" t="s">
        <v>0</v>
      </c>
      <c r="EI62" s="19" t="str">
        <f t="shared" si="82"/>
        <v/>
      </c>
      <c r="EJ62" s="47" t="s">
        <v>0</v>
      </c>
      <c r="EK62" s="19" t="str">
        <f t="shared" si="83"/>
        <v/>
      </c>
      <c r="EL62" s="47" t="s">
        <v>0</v>
      </c>
      <c r="EM62" s="208" t="str">
        <f t="shared" si="84"/>
        <v/>
      </c>
      <c r="EN62" s="47" t="s">
        <v>0</v>
      </c>
    </row>
    <row r="63" spans="1:144" x14ac:dyDescent="0.25">
      <c r="A63" t="s">
        <v>0</v>
      </c>
      <c r="B63" s="52" t="str">
        <f>IF(csv!F55="","",csv!T55)</f>
        <v/>
      </c>
      <c r="C63" s="31" t="s">
        <v>0</v>
      </c>
      <c r="D63" s="31" t="str">
        <f>IF(csv!F55="","",csv!F55)</f>
        <v/>
      </c>
      <c r="E63" s="31" t="str">
        <f>IF(csv!E55="","",csv!E55)</f>
        <v/>
      </c>
      <c r="F63" s="31" t="s">
        <v>0</v>
      </c>
      <c r="G63" s="73" t="str">
        <f>IF(csv!M55="","",csv!M55)</f>
        <v/>
      </c>
      <c r="H63" s="73" t="str">
        <f>IF(csv!N55="","",csv!N55)</f>
        <v/>
      </c>
      <c r="I63" s="31" t="s">
        <v>0</v>
      </c>
      <c r="J63" s="31" t="str">
        <f>IF(csv!P55="","",csv!P55)</f>
        <v/>
      </c>
      <c r="K63" s="31" t="str">
        <f>IF(csv!Q55="","",csv!Q55)</f>
        <v/>
      </c>
      <c r="L63" s="31" t="s">
        <v>0</v>
      </c>
      <c r="M63" s="66" t="str">
        <f>IF(csv!R55="","",csv!R55)</f>
        <v/>
      </c>
      <c r="N63" s="47" t="s">
        <v>0</v>
      </c>
      <c r="O63" s="52" t="str">
        <f t="shared" si="26"/>
        <v/>
      </c>
      <c r="P63" s="73" t="str">
        <f>IF(O63="","",IF(COUNTIF(O$10:O62,O63)=0,P62+1,P62))</f>
        <v/>
      </c>
      <c r="Q63" s="88" t="str">
        <f t="shared" si="27"/>
        <v/>
      </c>
      <c r="R63" s="89" t="str" cm="1">
        <f t="array" ref="R63">IF(S63="","",INDEX(natjecanjeStaze_naziv,MATCH(S63,natjecanjeStaze_stazaId,0)))</f>
        <v/>
      </c>
      <c r="S63" s="53" t="str">
        <f>IF(BW63="","",INDEX(natjecanjeStaze_stazaId,MATCH(O63,natjecanjeStaze_kategorija,0)))</f>
        <v/>
      </c>
      <c r="T63" s="47" t="s">
        <v>0</v>
      </c>
      <c r="U63" s="259" t="str">
        <f>IF(O63="","",INDEX(kategorija_oznaka,MATCH(Q63,kategorija_id,0)))</f>
        <v/>
      </c>
      <c r="V63" s="260" t="str">
        <f t="shared" si="28"/>
        <v/>
      </c>
      <c r="W63" s="47" t="s">
        <v>0</v>
      </c>
      <c r="X63" s="52" t="str">
        <f t="shared" si="29"/>
        <v/>
      </c>
      <c r="Y63" s="73" t="str">
        <f t="shared" si="30"/>
        <v/>
      </c>
      <c r="Z63" s="31" t="str">
        <f t="shared" si="31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32"/>
        <v/>
      </c>
      <c r="AF63" s="47" t="s">
        <v>0</v>
      </c>
      <c r="AG63" s="151" t="str">
        <f t="shared" si="33"/>
        <v/>
      </c>
      <c r="AH63" s="47" t="s">
        <v>0</v>
      </c>
      <c r="AI63" s="52" t="str">
        <f t="shared" si="34"/>
        <v/>
      </c>
      <c r="AJ63" s="31" t="str">
        <f t="shared" si="35"/>
        <v/>
      </c>
      <c r="AK63" s="73" t="str">
        <f t="shared" si="36"/>
        <v/>
      </c>
      <c r="AL63" s="73" t="str">
        <f t="shared" si="37"/>
        <v/>
      </c>
      <c r="AM63" s="31" t="str" cm="1">
        <f t="array" ref="AM63">IF(AK63="",""&amp;AJ63,IF(AK63="NEMA",AJ63,INDEX(klub_naziv,MATCH(INDEX(klubAlias_klubId,AK63),klub_id,0))))</f>
        <v/>
      </c>
      <c r="AN63" s="31" t="str" cm="1">
        <f t="array" ref="AN63">IFERROR(""&amp;INDEX(registarNatjecatelji,DL63,4),"")</f>
        <v/>
      </c>
      <c r="AO63" s="73" t="str">
        <f t="shared" si="38"/>
        <v/>
      </c>
      <c r="AP63" s="66" t="str">
        <f t="shared" si="39"/>
        <v/>
      </c>
      <c r="AQ63" s="47" t="s">
        <v>0</v>
      </c>
      <c r="AR63" s="52" t="str">
        <f>IF(V63&lt;&gt;"NEMA","",IF(IFERROR(MATCH(U63,U$10:U62,0),0)&lt;&gt;0,"",U63))</f>
        <v/>
      </c>
      <c r="AS63" s="73" t="str">
        <f>IF(AR63="","",IFERROR(INDEX(klubAlias_id,MATCH(AR63,klubAlias_alias,0)),"NEMA"))</f>
        <v/>
      </c>
      <c r="AT63" s="31" t="str">
        <f>IF(OR(AS63="",AS63&lt;&gt;"NEMA"),"",MAX(AT$10:AT62)+1)</f>
        <v/>
      </c>
      <c r="AU63" s="66" t="str">
        <f>IF(OR(AS63="",AS63&lt;&gt;"NEMA"),"",INDEX(klub_id,MATCH(AR63,klub_naziv,0)))</f>
        <v/>
      </c>
      <c r="AV63" s="47" t="s">
        <v>0</v>
      </c>
      <c r="AW63" s="19" t="str">
        <f t="shared" si="40"/>
        <v/>
      </c>
      <c r="AX63" s="47" t="s">
        <v>0</v>
      </c>
      <c r="AY63" s="82" t="str">
        <f>IF(AK63&lt;&gt;"NEMA","",IF(IFERROR(MATCH(AJ63,AJ$10:AJ62,0),0)&lt;&gt;0,"",AJ63))</f>
        <v/>
      </c>
      <c r="AZ63" s="47" t="s">
        <v>0</v>
      </c>
      <c r="BA63" s="130"/>
      <c r="BB63" s="47" t="s">
        <v>0</v>
      </c>
      <c r="BC63" s="58" t="str">
        <f t="shared" si="41"/>
        <v/>
      </c>
      <c r="BD63" s="31" t="str">
        <f t="shared" si="42"/>
        <v/>
      </c>
      <c r="BE63" s="31" t="str">
        <f>IF(BD63="","",MAX(BE$10:BE62)+1)</f>
        <v/>
      </c>
      <c r="BF63" s="31" t="str">
        <f t="shared" si="43"/>
        <v/>
      </c>
      <c r="BG63" s="31" t="str">
        <f t="shared" si="44"/>
        <v/>
      </c>
      <c r="BH63" s="31" t="str">
        <f>IF(BA63="","",MAX(BH$10:BH62)+1)</f>
        <v/>
      </c>
      <c r="BI63" s="31" t="str">
        <f t="shared" si="45"/>
        <v/>
      </c>
      <c r="BJ63" s="66" t="str">
        <f t="shared" si="46"/>
        <v/>
      </c>
      <c r="BK63" s="47" t="s">
        <v>0</v>
      </c>
      <c r="BL63" s="19" t="str">
        <f t="shared" si="47"/>
        <v/>
      </c>
      <c r="BM63" s="47" t="s">
        <v>0</v>
      </c>
      <c r="BN63" s="151" t="str">
        <f>IF(AP63="","",IF(BA63="",IF(IFERROR(MATCH(AP63,natjecanje_noviKluboviAliasi,0),0)&gt;0,INDEX(natjecanje_kluboviAliasi,MATCH(AP63,natjecanje_noviKluboviAliasi,0)),AP63),BA63))</f>
        <v/>
      </c>
      <c r="BO63" s="47" t="s">
        <v>0</v>
      </c>
      <c r="BP63" s="58" t="str">
        <f t="shared" si="48"/>
        <v/>
      </c>
      <c r="BQ63" s="73" t="str">
        <f t="shared" si="49"/>
        <v/>
      </c>
      <c r="BR63" s="267" t="str">
        <f t="shared" si="50"/>
        <v/>
      </c>
      <c r="BS63" s="268" t="str">
        <f t="shared" si="51"/>
        <v/>
      </c>
      <c r="BT63" s="191" t="str">
        <f t="shared" si="52"/>
        <v/>
      </c>
      <c r="BU63" s="47" t="s">
        <v>0</v>
      </c>
      <c r="BV63" s="52" t="str">
        <f t="shared" si="53"/>
        <v/>
      </c>
      <c r="BW63" s="31" t="str">
        <f t="shared" si="54"/>
        <v/>
      </c>
      <c r="BX63" s="73" t="str">
        <f>IF(BW63="","",IFERROR(INDEX(imePrezime_id,MATCH(BV63&amp;" – "&amp;BW63,imePrezime_imePrezime,0)),"NEMA"))</f>
        <v/>
      </c>
      <c r="BY63" s="73" t="str">
        <f>IF(BX63&lt;&gt;"NEMA","",IFERROR(INDEX(imePrezimeAlias_imePrezimeId,MATCH(BV63&amp;" "&amp;BW63,imePrezimeAlias_alias,0)),"NEMA"))</f>
        <v/>
      </c>
      <c r="BZ63" s="31" t="str">
        <f>IF(BW63="","",IF(OR(BY63="",BY63="NEMA"),BV63,INDEX(imePrezime_ime,MATCH(BY63,imePrezime_id,0))))</f>
        <v/>
      </c>
      <c r="CA63" s="66" t="str">
        <f>IF(BW63="","",IF(OR(BY63="",BY63="NEMA"),BW63,INDEX(imePrezime_prezime,MATCH(BY63,imePrezime_id,0))))</f>
        <v/>
      </c>
      <c r="CB63" s="47" t="s">
        <v>0</v>
      </c>
      <c r="CC63" s="82" t="str">
        <f t="shared" si="55"/>
        <v/>
      </c>
      <c r="CD63" s="47" t="s">
        <v>0</v>
      </c>
      <c r="CE63" s="19" t="str">
        <f t="shared" si="56"/>
        <v/>
      </c>
      <c r="CF63" s="47" t="s">
        <v>0</v>
      </c>
      <c r="CG63" s="130"/>
      <c r="CH63" s="47" t="s">
        <v>0</v>
      </c>
      <c r="CI63" s="52" t="str">
        <f t="shared" si="57"/>
        <v/>
      </c>
      <c r="CJ63" s="73" t="str">
        <f>IF(CG63="","",MAX(CJ$10:CJ62)+1)</f>
        <v/>
      </c>
      <c r="CK63" s="53" t="str">
        <f t="shared" si="58"/>
        <v/>
      </c>
      <c r="CL63" s="47" t="s">
        <v>0</v>
      </c>
      <c r="CM63" s="19" t="str">
        <f t="shared" si="59"/>
        <v/>
      </c>
      <c r="CN63" s="47" t="s">
        <v>0</v>
      </c>
      <c r="CO63" s="108"/>
      <c r="CP63" s="110"/>
      <c r="CQ63" s="47"/>
      <c r="CR63" s="58" t="str">
        <f>IF(AND(BX63="NEMA",BY63="NEMA",OR(CG63="",CK63="NEMA")),MAX(CR$10:CR62)+1,"")</f>
        <v/>
      </c>
      <c r="CS63" s="53" t="str">
        <f t="shared" si="60"/>
        <v/>
      </c>
      <c r="CT63" t="s">
        <v>0</v>
      </c>
      <c r="CU63" s="133" t="str">
        <f>IF(O63="","",LEFT(INDEX(kategorija_oznaka,MATCH(Q63,kategorija_id,0)),1))</f>
        <v/>
      </c>
      <c r="CV63" t="s">
        <v>0</v>
      </c>
      <c r="CW63" s="52" t="str">
        <f>IF(CR63="","",IF(M63&lt;&gt;"CRO","","INSERT INTO osoba (id,reg_broj,oib,spol_id,dat_rodjenja) VALUES ("&amp;CR63&amp;",(SELECT max(os.reg_broj)+1 FROM osoba AS os),Null,'"&amp;CU63&amp;"',Null); INSERT INTO osoba_log (id,reg_broj,oib,spol_id,dat_rodjenja,dnevnik_id) SELECT id,reg_broj,oib,spol_id,dat_rodjenja,"&amp;dnevnik_id&amp;" FROM osoba WHERE id = "&amp;CR63&amp;";"))</f>
        <v/>
      </c>
      <c r="CX63" s="66" t="str">
        <f t="shared" si="61"/>
        <v/>
      </c>
      <c r="CY63" t="s">
        <v>0</v>
      </c>
      <c r="CZ63" s="19" t="str">
        <f t="shared" si="62"/>
        <v/>
      </c>
      <c r="DA63" s="47" t="s">
        <v>0</v>
      </c>
      <c r="DB63" s="52" t="str">
        <f t="shared" si="63"/>
        <v/>
      </c>
      <c r="DC63" s="66" t="str">
        <f t="shared" si="64"/>
        <v/>
      </c>
      <c r="DD63" s="47" t="s">
        <v>0</v>
      </c>
      <c r="DE63" s="52" t="str">
        <f t="shared" si="65"/>
        <v/>
      </c>
      <c r="DF63" s="53" t="str">
        <f>IF(DE63="","",IFERROR(MATCH(DE63,registar,0),"NEMA"))</f>
        <v/>
      </c>
      <c r="DG63" s="47" t="s">
        <v>0</v>
      </c>
      <c r="DH63" s="52" t="str">
        <f t="shared" si="66"/>
        <v/>
      </c>
      <c r="DI63" s="53" t="str">
        <f>IF(DH63="","",IFERROR(MATCH(DH63,imePrezime_imePrezimeKlub,0),"NEMA"))</f>
        <v/>
      </c>
      <c r="DJ63" s="47" t="s">
        <v>0</v>
      </c>
      <c r="DK63" s="52" t="str">
        <f t="shared" si="67"/>
        <v/>
      </c>
      <c r="DL63" s="53" t="str">
        <f>IF(DK63="","",IFERROR(MATCH(DK63,imePrezime_imePrezime,0),"NEMA"))</f>
        <v/>
      </c>
      <c r="DM63" s="47" t="s">
        <v>0</v>
      </c>
      <c r="DN63" s="58" t="str">
        <f t="shared" si="68"/>
        <v/>
      </c>
      <c r="DO63" s="53" t="str" cm="1">
        <f t="array" ref="DO63">IF(DN63&lt;&gt;"",INDEX(imePrezime_id,DN63,0),IF(CR63&lt;&gt;"",CR63,""))</f>
        <v/>
      </c>
      <c r="DP63" s="47" t="s">
        <v>0</v>
      </c>
      <c r="DQ63" s="58" t="str">
        <f t="shared" si="69"/>
        <v/>
      </c>
      <c r="DR63" s="73" t="str">
        <f>IF(BW63="","",IF(AJ63="",IF(IFERROR(INDEX(imePrezime_klub,MATCH(DO63,imePrezime_id,0)),"NEMA")="","klu",""),IF(OR(AND(AK63&lt;&gt;"",AK63&lt;&gt;"NEMA"),BI63&lt;&gt;""),"klu(ali)",IF(AND(AN63&lt;&gt;"",AN63&lt;&gt;AM63),"(raz-klu)","klu"))))</f>
        <v/>
      </c>
      <c r="DS63" s="73" t="str">
        <f t="shared" si="70"/>
        <v/>
      </c>
      <c r="DT63" s="73" t="str">
        <f t="shared" si="71"/>
        <v/>
      </c>
      <c r="DU63" s="66" t="str">
        <f t="shared" si="72"/>
        <v/>
      </c>
      <c r="DV63" s="47" t="s">
        <v>0</v>
      </c>
      <c r="DW63" s="58" t="str">
        <f>IF(BW63="","",MAX(DW$10:DW62)+1)</f>
        <v/>
      </c>
      <c r="DX63" s="73" t="str">
        <f t="shared" si="73"/>
        <v/>
      </c>
      <c r="DY63" s="73" t="str">
        <f t="shared" si="74"/>
        <v/>
      </c>
      <c r="DZ63" s="73" t="str">
        <f t="shared" si="75"/>
        <v/>
      </c>
      <c r="EA63" s="73" t="str">
        <f t="shared" si="76"/>
        <v/>
      </c>
      <c r="EB63" s="73" t="str">
        <f t="shared" si="77"/>
        <v/>
      </c>
      <c r="EC63" s="73" t="str">
        <f t="shared" si="78"/>
        <v/>
      </c>
      <c r="ED63" s="73" t="str">
        <f t="shared" si="79"/>
        <v/>
      </c>
      <c r="EE63" s="73" t="str">
        <f t="shared" si="80"/>
        <v/>
      </c>
      <c r="EF63" s="73" t="str">
        <f t="shared" si="81"/>
        <v/>
      </c>
      <c r="EG63" s="53" t="str">
        <f>IF(INDEX(natjecanjeKategorije_katAliasId,MATCH(Q63,natjecanjeKategorije_katRegId,0))="","",INDEX(natjecanjeKategorije_katAliasId,MATCH(Q63,natjecanjeKategorije_katRegId,0)))</f>
        <v/>
      </c>
      <c r="EH63" s="47" t="s">
        <v>0</v>
      </c>
      <c r="EI63" s="19" t="str">
        <f t="shared" si="82"/>
        <v/>
      </c>
      <c r="EJ63" s="47" t="s">
        <v>0</v>
      </c>
      <c r="EK63" s="19" t="str">
        <f t="shared" si="83"/>
        <v/>
      </c>
      <c r="EL63" s="47" t="s">
        <v>0</v>
      </c>
      <c r="EM63" s="208" t="str">
        <f t="shared" si="84"/>
        <v/>
      </c>
      <c r="EN63" s="47" t="s">
        <v>0</v>
      </c>
    </row>
    <row r="64" spans="1:144" x14ac:dyDescent="0.25">
      <c r="A64" t="s">
        <v>0</v>
      </c>
      <c r="B64" s="52" t="str">
        <f>IF(csv!F56="","",csv!T56)</f>
        <v/>
      </c>
      <c r="C64" s="31" t="s">
        <v>0</v>
      </c>
      <c r="D64" s="31" t="str">
        <f>IF(csv!F56="","",csv!F56)</f>
        <v/>
      </c>
      <c r="E64" s="31" t="str">
        <f>IF(csv!E56="","",csv!E56)</f>
        <v/>
      </c>
      <c r="F64" s="31" t="s">
        <v>0</v>
      </c>
      <c r="G64" s="73" t="str">
        <f>IF(csv!M56="","",csv!M56)</f>
        <v/>
      </c>
      <c r="H64" s="73" t="str">
        <f>IF(csv!N56="","",csv!N56)</f>
        <v/>
      </c>
      <c r="I64" s="31" t="s">
        <v>0</v>
      </c>
      <c r="J64" s="31" t="str">
        <f>IF(csv!P56="","",csv!P56)</f>
        <v/>
      </c>
      <c r="K64" s="31" t="str">
        <f>IF(csv!Q56="","",csv!Q56)</f>
        <v/>
      </c>
      <c r="L64" s="31" t="s">
        <v>0</v>
      </c>
      <c r="M64" s="66" t="str">
        <f>IF(csv!R56="","",csv!R56)</f>
        <v/>
      </c>
      <c r="N64" s="47" t="s">
        <v>0</v>
      </c>
      <c r="O64" s="52" t="str">
        <f t="shared" si="26"/>
        <v/>
      </c>
      <c r="P64" s="73" t="str">
        <f>IF(O64="","",IF(COUNTIF(O$10:O63,O64)=0,P63+1,P63))</f>
        <v/>
      </c>
      <c r="Q64" s="88" t="str">
        <f t="shared" si="27"/>
        <v/>
      </c>
      <c r="R64" s="89" t="str" cm="1">
        <f t="array" ref="R64">IF(S64="","",INDEX(natjecanjeStaze_naziv,MATCH(S64,natjecanjeStaze_stazaId,0)))</f>
        <v/>
      </c>
      <c r="S64" s="53" t="str">
        <f>IF(BW64="","",INDEX(natjecanjeStaze_stazaId,MATCH(O64,natjecanjeStaze_kategorija,0)))</f>
        <v/>
      </c>
      <c r="T64" s="47" t="s">
        <v>0</v>
      </c>
      <c r="U64" s="259" t="str">
        <f>IF(O64="","",INDEX(kategorija_oznaka,MATCH(Q64,kategorija_id,0)))</f>
        <v/>
      </c>
      <c r="V64" s="260" t="str">
        <f t="shared" si="28"/>
        <v/>
      </c>
      <c r="W64" s="47" t="s">
        <v>0</v>
      </c>
      <c r="X64" s="52" t="str">
        <f t="shared" si="29"/>
        <v/>
      </c>
      <c r="Y64" s="73" t="str">
        <f t="shared" si="30"/>
        <v/>
      </c>
      <c r="Z64" s="31" t="str">
        <f t="shared" si="31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32"/>
        <v/>
      </c>
      <c r="AF64" s="47" t="s">
        <v>0</v>
      </c>
      <c r="AG64" s="151" t="str">
        <f t="shared" si="33"/>
        <v/>
      </c>
      <c r="AH64" s="47" t="s">
        <v>0</v>
      </c>
      <c r="AI64" s="52" t="str">
        <f t="shared" si="34"/>
        <v/>
      </c>
      <c r="AJ64" s="31" t="str">
        <f t="shared" si="35"/>
        <v/>
      </c>
      <c r="AK64" s="73" t="str">
        <f t="shared" si="36"/>
        <v/>
      </c>
      <c r="AL64" s="73" t="str">
        <f t="shared" si="37"/>
        <v/>
      </c>
      <c r="AM64" s="31" t="str" cm="1">
        <f t="array" ref="AM64">IF(AK64="",""&amp;AJ64,IF(AK64="NEMA",AJ64,INDEX(klub_naziv,MATCH(INDEX(klubAlias_klubId,AK64),klub_id,0))))</f>
        <v/>
      </c>
      <c r="AN64" s="31" t="str" cm="1">
        <f t="array" ref="AN64">IFERROR(""&amp;INDEX(registarNatjecatelji,DL64,4),"")</f>
        <v/>
      </c>
      <c r="AO64" s="73" t="str">
        <f t="shared" si="38"/>
        <v/>
      </c>
      <c r="AP64" s="66" t="str">
        <f t="shared" si="39"/>
        <v/>
      </c>
      <c r="AQ64" s="47" t="s">
        <v>0</v>
      </c>
      <c r="AR64" s="52" t="str">
        <f>IF(V64&lt;&gt;"NEMA","",IF(IFERROR(MATCH(U64,U$10:U63,0),0)&lt;&gt;0,"",U64))</f>
        <v/>
      </c>
      <c r="AS64" s="73" t="str">
        <f>IF(AR64="","",IFERROR(INDEX(klubAlias_id,MATCH(AR64,klubAlias_alias,0)),"NEMA"))</f>
        <v/>
      </c>
      <c r="AT64" s="31" t="str">
        <f>IF(OR(AS64="",AS64&lt;&gt;"NEMA"),"",MAX(AT$10:AT63)+1)</f>
        <v/>
      </c>
      <c r="AU64" s="66" t="str">
        <f>IF(OR(AS64="",AS64&lt;&gt;"NEMA"),"",INDEX(klub_id,MATCH(AR64,klub_naziv,0)))</f>
        <v/>
      </c>
      <c r="AV64" s="47" t="s">
        <v>0</v>
      </c>
      <c r="AW64" s="19" t="str">
        <f t="shared" si="40"/>
        <v/>
      </c>
      <c r="AX64" s="47" t="s">
        <v>0</v>
      </c>
      <c r="AY64" s="82" t="str">
        <f>IF(AK64&lt;&gt;"NEMA","",IF(IFERROR(MATCH(AJ64,AJ$10:AJ63,0),0)&lt;&gt;0,"",AJ64))</f>
        <v/>
      </c>
      <c r="AZ64" s="47" t="s">
        <v>0</v>
      </c>
      <c r="BA64" s="130"/>
      <c r="BB64" s="47" t="s">
        <v>0</v>
      </c>
      <c r="BC64" s="58" t="str">
        <f t="shared" si="41"/>
        <v/>
      </c>
      <c r="BD64" s="31" t="str">
        <f t="shared" si="42"/>
        <v/>
      </c>
      <c r="BE64" s="31" t="str">
        <f>IF(BD64="","",MAX(BE$10:BE63)+1)</f>
        <v/>
      </c>
      <c r="BF64" s="31" t="str">
        <f t="shared" si="43"/>
        <v/>
      </c>
      <c r="BG64" s="31" t="str">
        <f t="shared" si="44"/>
        <v/>
      </c>
      <c r="BH64" s="31" t="str">
        <f>IF(BA64="","",MAX(BH$10:BH63)+1)</f>
        <v/>
      </c>
      <c r="BI64" s="31" t="str">
        <f t="shared" si="45"/>
        <v/>
      </c>
      <c r="BJ64" s="66" t="str">
        <f t="shared" si="46"/>
        <v/>
      </c>
      <c r="BK64" s="47" t="s">
        <v>0</v>
      </c>
      <c r="BL64" s="19" t="str">
        <f t="shared" si="47"/>
        <v/>
      </c>
      <c r="BM64" s="47" t="s">
        <v>0</v>
      </c>
      <c r="BN64" s="151" t="str">
        <f>IF(AP64="","",IF(BA64="",IF(IFERROR(MATCH(AP64,natjecanje_noviKluboviAliasi,0),0)&gt;0,INDEX(natjecanje_kluboviAliasi,MATCH(AP64,natjecanje_noviKluboviAliasi,0)),AP64),BA64))</f>
        <v/>
      </c>
      <c r="BO64" s="47" t="s">
        <v>0</v>
      </c>
      <c r="BP64" s="58" t="str">
        <f t="shared" si="48"/>
        <v/>
      </c>
      <c r="BQ64" s="73" t="str">
        <f t="shared" si="49"/>
        <v/>
      </c>
      <c r="BR64" s="267" t="str">
        <f t="shared" si="50"/>
        <v/>
      </c>
      <c r="BS64" s="268" t="str">
        <f t="shared" si="51"/>
        <v/>
      </c>
      <c r="BT64" s="191" t="str">
        <f t="shared" si="52"/>
        <v/>
      </c>
      <c r="BU64" s="47" t="s">
        <v>0</v>
      </c>
      <c r="BV64" s="52" t="str">
        <f t="shared" si="53"/>
        <v/>
      </c>
      <c r="BW64" s="31" t="str">
        <f t="shared" si="54"/>
        <v/>
      </c>
      <c r="BX64" s="73" t="str">
        <f>IF(BW64="","",IFERROR(INDEX(imePrezime_id,MATCH(BV64&amp;" – "&amp;BW64,imePrezime_imePrezime,0)),"NEMA"))</f>
        <v/>
      </c>
      <c r="BY64" s="73" t="str">
        <f>IF(BX64&lt;&gt;"NEMA","",IFERROR(INDEX(imePrezimeAlias_imePrezimeId,MATCH(BV64&amp;" "&amp;BW64,imePrezimeAlias_alias,0)),"NEMA"))</f>
        <v/>
      </c>
      <c r="BZ64" s="31" t="str">
        <f>IF(BW64="","",IF(OR(BY64="",BY64="NEMA"),BV64,INDEX(imePrezime_ime,MATCH(BY64,imePrezime_id,0))))</f>
        <v/>
      </c>
      <c r="CA64" s="66" t="str">
        <f>IF(BW64="","",IF(OR(BY64="",BY64="NEMA"),BW64,INDEX(imePrezime_prezime,MATCH(BY64,imePrezime_id,0))))</f>
        <v/>
      </c>
      <c r="CB64" s="47" t="s">
        <v>0</v>
      </c>
      <c r="CC64" s="82" t="str">
        <f t="shared" si="55"/>
        <v/>
      </c>
      <c r="CD64" s="47" t="s">
        <v>0</v>
      </c>
      <c r="CE64" s="19" t="str">
        <f t="shared" si="56"/>
        <v/>
      </c>
      <c r="CF64" s="47" t="s">
        <v>0</v>
      </c>
      <c r="CG64" s="130"/>
      <c r="CH64" s="47" t="s">
        <v>0</v>
      </c>
      <c r="CI64" s="52" t="str">
        <f t="shared" si="57"/>
        <v/>
      </c>
      <c r="CJ64" s="73" t="str">
        <f>IF(CG64="","",MAX(CJ$10:CJ63)+1)</f>
        <v/>
      </c>
      <c r="CK64" s="53" t="str">
        <f t="shared" si="58"/>
        <v/>
      </c>
      <c r="CL64" s="47" t="s">
        <v>0</v>
      </c>
      <c r="CM64" s="19" t="str">
        <f t="shared" si="59"/>
        <v/>
      </c>
      <c r="CN64" s="47" t="s">
        <v>0</v>
      </c>
      <c r="CO64" s="108"/>
      <c r="CP64" s="110"/>
      <c r="CQ64" s="47"/>
      <c r="CR64" s="58" t="str">
        <f>IF(AND(BX64="NEMA",BY64="NEMA",OR(CG64="",CK64="NEMA")),MAX(CR$10:CR63)+1,"")</f>
        <v/>
      </c>
      <c r="CS64" s="53" t="str">
        <f t="shared" si="60"/>
        <v/>
      </c>
      <c r="CT64" t="s">
        <v>0</v>
      </c>
      <c r="CU64" s="133" t="str">
        <f>IF(O64="","",LEFT(INDEX(kategorija_oznaka,MATCH(Q64,kategorija_id,0)),1))</f>
        <v/>
      </c>
      <c r="CV64" t="s">
        <v>0</v>
      </c>
      <c r="CW64" s="52" t="str">
        <f>IF(CR64="","",IF(M64&lt;&gt;"CRO","","INSERT INTO osoba (id,reg_broj,oib,spol_id,dat_rodjenja) VALUES ("&amp;CR64&amp;",(SELECT max(os.reg_broj)+1 FROM osoba AS os),Null,'"&amp;CU64&amp;"',Null); INSERT INTO osoba_log (id,reg_broj,oib,spol_id,dat_rodjenja,dnevnik_id) SELECT id,reg_broj,oib,spol_id,dat_rodjenja,"&amp;dnevnik_id&amp;" FROM osoba WHERE id = "&amp;CR64&amp;";"))</f>
        <v/>
      </c>
      <c r="CX64" s="66" t="str">
        <f t="shared" si="61"/>
        <v/>
      </c>
      <c r="CY64" t="s">
        <v>0</v>
      </c>
      <c r="CZ64" s="19" t="str">
        <f t="shared" si="62"/>
        <v/>
      </c>
      <c r="DA64" s="47" t="s">
        <v>0</v>
      </c>
      <c r="DB64" s="52" t="str">
        <f t="shared" si="63"/>
        <v/>
      </c>
      <c r="DC64" s="66" t="str">
        <f t="shared" si="64"/>
        <v/>
      </c>
      <c r="DD64" s="47" t="s">
        <v>0</v>
      </c>
      <c r="DE64" s="52" t="str">
        <f t="shared" si="65"/>
        <v/>
      </c>
      <c r="DF64" s="53" t="str">
        <f>IF(DE64="","",IFERROR(MATCH(DE64,registar,0),"NEMA"))</f>
        <v/>
      </c>
      <c r="DG64" s="47" t="s">
        <v>0</v>
      </c>
      <c r="DH64" s="52" t="str">
        <f t="shared" si="66"/>
        <v/>
      </c>
      <c r="DI64" s="53" t="str">
        <f>IF(DH64="","",IFERROR(MATCH(DH64,imePrezime_imePrezimeKlub,0),"NEMA"))</f>
        <v/>
      </c>
      <c r="DJ64" s="47" t="s">
        <v>0</v>
      </c>
      <c r="DK64" s="52" t="str">
        <f t="shared" si="67"/>
        <v/>
      </c>
      <c r="DL64" s="53" t="str">
        <f>IF(DK64="","",IFERROR(MATCH(DK64,imePrezime_imePrezime,0),"NEMA"))</f>
        <v/>
      </c>
      <c r="DM64" s="47" t="s">
        <v>0</v>
      </c>
      <c r="DN64" s="58" t="str">
        <f t="shared" si="68"/>
        <v/>
      </c>
      <c r="DO64" s="53" t="str" cm="1">
        <f t="array" ref="DO64">IF(DN64&lt;&gt;"",INDEX(imePrezime_id,DN64,0),IF(CR64&lt;&gt;"",CR64,""))</f>
        <v/>
      </c>
      <c r="DP64" s="47" t="s">
        <v>0</v>
      </c>
      <c r="DQ64" s="58" t="str">
        <f t="shared" si="69"/>
        <v/>
      </c>
      <c r="DR64" s="73" t="str">
        <f>IF(BW64="","",IF(AJ64="",IF(IFERROR(INDEX(imePrezime_klub,MATCH(DO64,imePrezime_id,0)),"NEMA")="","klu",""),IF(OR(AND(AK64&lt;&gt;"",AK64&lt;&gt;"NEMA"),BI64&lt;&gt;""),"klu(ali)",IF(AND(AN64&lt;&gt;"",AN64&lt;&gt;AM64),"(raz-klu)","klu"))))</f>
        <v/>
      </c>
      <c r="DS64" s="73" t="str">
        <f t="shared" si="70"/>
        <v/>
      </c>
      <c r="DT64" s="73" t="str">
        <f t="shared" si="71"/>
        <v/>
      </c>
      <c r="DU64" s="66" t="str">
        <f t="shared" si="72"/>
        <v/>
      </c>
      <c r="DV64" s="47" t="s">
        <v>0</v>
      </c>
      <c r="DW64" s="58" t="str">
        <f>IF(BW64="","",MAX(DW$10:DW63)+1)</f>
        <v/>
      </c>
      <c r="DX64" s="73" t="str">
        <f t="shared" si="73"/>
        <v/>
      </c>
      <c r="DY64" s="73" t="str">
        <f t="shared" si="74"/>
        <v/>
      </c>
      <c r="DZ64" s="73" t="str">
        <f t="shared" si="75"/>
        <v/>
      </c>
      <c r="EA64" s="73" t="str">
        <f t="shared" si="76"/>
        <v/>
      </c>
      <c r="EB64" s="73" t="str">
        <f t="shared" si="77"/>
        <v/>
      </c>
      <c r="EC64" s="73" t="str">
        <f t="shared" si="78"/>
        <v/>
      </c>
      <c r="ED64" s="73" t="str">
        <f t="shared" si="79"/>
        <v/>
      </c>
      <c r="EE64" s="73" t="str">
        <f t="shared" si="80"/>
        <v/>
      </c>
      <c r="EF64" s="73" t="str">
        <f t="shared" si="81"/>
        <v/>
      </c>
      <c r="EG64" s="53" t="str">
        <f>IF(INDEX(natjecanjeKategorije_katAliasId,MATCH(Q64,natjecanjeKategorije_katRegId,0))="","",INDEX(natjecanjeKategorije_katAliasId,MATCH(Q64,natjecanjeKategorije_katRegId,0)))</f>
        <v/>
      </c>
      <c r="EH64" s="47" t="s">
        <v>0</v>
      </c>
      <c r="EI64" s="19" t="str">
        <f t="shared" si="82"/>
        <v/>
      </c>
      <c r="EJ64" s="47" t="s">
        <v>0</v>
      </c>
      <c r="EK64" s="19" t="str">
        <f t="shared" si="83"/>
        <v/>
      </c>
      <c r="EL64" s="47" t="s">
        <v>0</v>
      </c>
      <c r="EM64" s="208" t="str">
        <f t="shared" si="84"/>
        <v/>
      </c>
      <c r="EN64" s="47" t="s">
        <v>0</v>
      </c>
    </row>
    <row r="65" spans="1:144" x14ac:dyDescent="0.25">
      <c r="A65" t="s">
        <v>0</v>
      </c>
      <c r="B65" s="52" t="str">
        <f>IF(csv!F57="","",csv!T57)</f>
        <v/>
      </c>
      <c r="C65" s="31" t="s">
        <v>0</v>
      </c>
      <c r="D65" s="31" t="str">
        <f>IF(csv!F57="","",csv!F57)</f>
        <v/>
      </c>
      <c r="E65" s="31" t="str">
        <f>IF(csv!E57="","",csv!E57)</f>
        <v/>
      </c>
      <c r="F65" s="31" t="s">
        <v>0</v>
      </c>
      <c r="G65" s="73" t="str">
        <f>IF(csv!M57="","",csv!M57)</f>
        <v/>
      </c>
      <c r="H65" s="73" t="str">
        <f>IF(csv!N57="","",csv!N57)</f>
        <v/>
      </c>
      <c r="I65" s="31" t="s">
        <v>0</v>
      </c>
      <c r="J65" s="31" t="str">
        <f>IF(csv!P57="","",csv!P57)</f>
        <v/>
      </c>
      <c r="K65" s="31" t="str">
        <f>IF(csv!Q57="","",csv!Q57)</f>
        <v/>
      </c>
      <c r="L65" s="31" t="s">
        <v>0</v>
      </c>
      <c r="M65" s="66" t="str">
        <f>IF(csv!R57="","",csv!R57)</f>
        <v/>
      </c>
      <c r="N65" s="47" t="s">
        <v>0</v>
      </c>
      <c r="O65" s="52" t="str">
        <f t="shared" si="26"/>
        <v/>
      </c>
      <c r="P65" s="73" t="str">
        <f>IF(O65="","",IF(COUNTIF(O$10:O64,O65)=0,P64+1,P64))</f>
        <v/>
      </c>
      <c r="Q65" s="88" t="str">
        <f t="shared" si="27"/>
        <v/>
      </c>
      <c r="R65" s="89" t="str" cm="1">
        <f t="array" ref="R65">IF(S65="","",INDEX(natjecanjeStaze_naziv,MATCH(S65,natjecanjeStaze_stazaId,0)))</f>
        <v/>
      </c>
      <c r="S65" s="53" t="str">
        <f>IF(BW65="","",INDEX(natjecanjeStaze_stazaId,MATCH(O65,natjecanjeStaze_kategorija,0)))</f>
        <v/>
      </c>
      <c r="T65" s="47" t="s">
        <v>0</v>
      </c>
      <c r="U65" s="259" t="str">
        <f>IF(O65="","",INDEX(kategorija_oznaka,MATCH(Q65,kategorija_id,0)))</f>
        <v/>
      </c>
      <c r="V65" s="260" t="str">
        <f t="shared" si="28"/>
        <v/>
      </c>
      <c r="W65" s="47" t="s">
        <v>0</v>
      </c>
      <c r="X65" s="52" t="str">
        <f t="shared" si="29"/>
        <v/>
      </c>
      <c r="Y65" s="73" t="str">
        <f t="shared" si="30"/>
        <v/>
      </c>
      <c r="Z65" s="31" t="str">
        <f t="shared" si="31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32"/>
        <v/>
      </c>
      <c r="AF65" s="47" t="s">
        <v>0</v>
      </c>
      <c r="AG65" s="151" t="str">
        <f t="shared" si="33"/>
        <v/>
      </c>
      <c r="AH65" s="47" t="s">
        <v>0</v>
      </c>
      <c r="AI65" s="52" t="str">
        <f t="shared" si="34"/>
        <v/>
      </c>
      <c r="AJ65" s="31" t="str">
        <f t="shared" si="35"/>
        <v/>
      </c>
      <c r="AK65" s="73" t="str">
        <f t="shared" si="36"/>
        <v/>
      </c>
      <c r="AL65" s="73" t="str">
        <f t="shared" si="37"/>
        <v/>
      </c>
      <c r="AM65" s="31" t="str" cm="1">
        <f t="array" ref="AM65">IF(AK65="",""&amp;AJ65,IF(AK65="NEMA",AJ65,INDEX(klub_naziv,MATCH(INDEX(klubAlias_klubId,AK65),klub_id,0))))</f>
        <v/>
      </c>
      <c r="AN65" s="31" t="str" cm="1">
        <f t="array" ref="AN65">IFERROR(""&amp;INDEX(registarNatjecatelji,DL65,4),"")</f>
        <v/>
      </c>
      <c r="AO65" s="73" t="str">
        <f t="shared" si="38"/>
        <v/>
      </c>
      <c r="AP65" s="66" t="str">
        <f t="shared" si="39"/>
        <v/>
      </c>
      <c r="AQ65" s="47" t="s">
        <v>0</v>
      </c>
      <c r="AR65" s="52" t="str">
        <f>IF(V65&lt;&gt;"NEMA","",IF(IFERROR(MATCH(U65,U$10:U64,0),0)&lt;&gt;0,"",U65))</f>
        <v/>
      </c>
      <c r="AS65" s="73" t="str">
        <f>IF(AR65="","",IFERROR(INDEX(klubAlias_id,MATCH(AR65,klubAlias_alias,0)),"NEMA"))</f>
        <v/>
      </c>
      <c r="AT65" s="31" t="str">
        <f>IF(OR(AS65="",AS65&lt;&gt;"NEMA"),"",MAX(AT$10:AT64)+1)</f>
        <v/>
      </c>
      <c r="AU65" s="66" t="str">
        <f>IF(OR(AS65="",AS65&lt;&gt;"NEMA"),"",INDEX(klub_id,MATCH(AR65,klub_naziv,0)))</f>
        <v/>
      </c>
      <c r="AV65" s="47" t="s">
        <v>0</v>
      </c>
      <c r="AW65" s="19" t="str">
        <f t="shared" si="40"/>
        <v/>
      </c>
      <c r="AX65" s="47" t="s">
        <v>0</v>
      </c>
      <c r="AY65" s="82" t="str">
        <f>IF(AK65&lt;&gt;"NEMA","",IF(IFERROR(MATCH(AJ65,AJ$10:AJ64,0),0)&lt;&gt;0,"",AJ65))</f>
        <v/>
      </c>
      <c r="AZ65" s="47" t="s">
        <v>0</v>
      </c>
      <c r="BA65" s="130"/>
      <c r="BB65" s="47" t="s">
        <v>0</v>
      </c>
      <c r="BC65" s="58" t="str">
        <f t="shared" si="41"/>
        <v/>
      </c>
      <c r="BD65" s="31" t="str">
        <f t="shared" si="42"/>
        <v/>
      </c>
      <c r="BE65" s="31" t="str">
        <f>IF(BD65="","",MAX(BE$10:BE64)+1)</f>
        <v/>
      </c>
      <c r="BF65" s="31" t="str">
        <f t="shared" si="43"/>
        <v/>
      </c>
      <c r="BG65" s="31" t="str">
        <f t="shared" si="44"/>
        <v/>
      </c>
      <c r="BH65" s="31" t="str">
        <f>IF(BA65="","",MAX(BH$10:BH64)+1)</f>
        <v/>
      </c>
      <c r="BI65" s="31" t="str">
        <f t="shared" si="45"/>
        <v/>
      </c>
      <c r="BJ65" s="66" t="str">
        <f t="shared" si="46"/>
        <v/>
      </c>
      <c r="BK65" s="47" t="s">
        <v>0</v>
      </c>
      <c r="BL65" s="19" t="str">
        <f t="shared" si="47"/>
        <v/>
      </c>
      <c r="BM65" s="47" t="s">
        <v>0</v>
      </c>
      <c r="BN65" s="151" t="str">
        <f>IF(AP65="","",IF(BA65="",IF(IFERROR(MATCH(AP65,natjecanje_noviKluboviAliasi,0),0)&gt;0,INDEX(natjecanje_kluboviAliasi,MATCH(AP65,natjecanje_noviKluboviAliasi,0)),AP65),BA65))</f>
        <v/>
      </c>
      <c r="BO65" s="47" t="s">
        <v>0</v>
      </c>
      <c r="BP65" s="58" t="str">
        <f t="shared" si="48"/>
        <v/>
      </c>
      <c r="BQ65" s="73" t="str">
        <f t="shared" si="49"/>
        <v/>
      </c>
      <c r="BR65" s="267" t="str">
        <f t="shared" si="50"/>
        <v/>
      </c>
      <c r="BS65" s="268" t="str">
        <f t="shared" si="51"/>
        <v/>
      </c>
      <c r="BT65" s="191" t="str">
        <f t="shared" si="52"/>
        <v/>
      </c>
      <c r="BU65" s="47" t="s">
        <v>0</v>
      </c>
      <c r="BV65" s="52" t="str">
        <f t="shared" si="53"/>
        <v/>
      </c>
      <c r="BW65" s="31" t="str">
        <f t="shared" si="54"/>
        <v/>
      </c>
      <c r="BX65" s="73" t="str">
        <f>IF(BW65="","",IFERROR(INDEX(imePrezime_id,MATCH(BV65&amp;" – "&amp;BW65,imePrezime_imePrezime,0)),"NEMA"))</f>
        <v/>
      </c>
      <c r="BY65" s="73" t="str">
        <f>IF(BX65&lt;&gt;"NEMA","",IFERROR(INDEX(imePrezimeAlias_imePrezimeId,MATCH(BV65&amp;" "&amp;BW65,imePrezimeAlias_alias,0)),"NEMA"))</f>
        <v/>
      </c>
      <c r="BZ65" s="31" t="str">
        <f>IF(BW65="","",IF(OR(BY65="",BY65="NEMA"),BV65,INDEX(imePrezime_ime,MATCH(BY65,imePrezime_id,0))))</f>
        <v/>
      </c>
      <c r="CA65" s="66" t="str">
        <f>IF(BW65="","",IF(OR(BY65="",BY65="NEMA"),BW65,INDEX(imePrezime_prezime,MATCH(BY65,imePrezime_id,0))))</f>
        <v/>
      </c>
      <c r="CB65" s="47" t="s">
        <v>0</v>
      </c>
      <c r="CC65" s="82" t="str">
        <f t="shared" si="55"/>
        <v/>
      </c>
      <c r="CD65" s="47" t="s">
        <v>0</v>
      </c>
      <c r="CE65" s="19" t="str">
        <f t="shared" si="56"/>
        <v/>
      </c>
      <c r="CF65" s="47" t="s">
        <v>0</v>
      </c>
      <c r="CG65" s="130"/>
      <c r="CH65" s="47" t="s">
        <v>0</v>
      </c>
      <c r="CI65" s="52" t="str">
        <f t="shared" si="57"/>
        <v/>
      </c>
      <c r="CJ65" s="73" t="str">
        <f>IF(CG65="","",MAX(CJ$10:CJ64)+1)</f>
        <v/>
      </c>
      <c r="CK65" s="53" t="str">
        <f t="shared" si="58"/>
        <v/>
      </c>
      <c r="CL65" s="47" t="s">
        <v>0</v>
      </c>
      <c r="CM65" s="19" t="str">
        <f t="shared" si="59"/>
        <v/>
      </c>
      <c r="CN65" s="47" t="s">
        <v>0</v>
      </c>
      <c r="CO65" s="108"/>
      <c r="CP65" s="110"/>
      <c r="CQ65" s="47"/>
      <c r="CR65" s="58" t="str">
        <f>IF(AND(BX65="NEMA",BY65="NEMA",OR(CG65="",CK65="NEMA")),MAX(CR$10:CR64)+1,"")</f>
        <v/>
      </c>
      <c r="CS65" s="53" t="str">
        <f t="shared" si="60"/>
        <v/>
      </c>
      <c r="CT65" t="s">
        <v>0</v>
      </c>
      <c r="CU65" s="133" t="str">
        <f>IF(O65="","",LEFT(INDEX(kategorija_oznaka,MATCH(Q65,kategorija_id,0)),1))</f>
        <v/>
      </c>
      <c r="CV65" t="s">
        <v>0</v>
      </c>
      <c r="CW65" s="52" t="str">
        <f>IF(CR65="","",IF(M65&lt;&gt;"CRO","","INSERT INTO osoba (id,reg_broj,oib,spol_id,dat_rodjenja) VALUES ("&amp;CR65&amp;",(SELECT max(os.reg_broj)+1 FROM osoba AS os),Null,'"&amp;CU65&amp;"',Null); INSERT INTO osoba_log (id,reg_broj,oib,spol_id,dat_rodjenja,dnevnik_id) SELECT id,reg_broj,oib,spol_id,dat_rodjenja,"&amp;dnevnik_id&amp;" FROM osoba WHERE id = "&amp;CR65&amp;";"))</f>
        <v/>
      </c>
      <c r="CX65" s="66" t="str">
        <f t="shared" si="61"/>
        <v/>
      </c>
      <c r="CY65" t="s">
        <v>0</v>
      </c>
      <c r="CZ65" s="19" t="str">
        <f t="shared" si="62"/>
        <v/>
      </c>
      <c r="DA65" s="47" t="s">
        <v>0</v>
      </c>
      <c r="DB65" s="52" t="str">
        <f t="shared" si="63"/>
        <v/>
      </c>
      <c r="DC65" s="66" t="str">
        <f t="shared" si="64"/>
        <v/>
      </c>
      <c r="DD65" s="47" t="s">
        <v>0</v>
      </c>
      <c r="DE65" s="52" t="str">
        <f t="shared" si="65"/>
        <v/>
      </c>
      <c r="DF65" s="53" t="str">
        <f>IF(DE65="","",IFERROR(MATCH(DE65,registar,0),"NEMA"))</f>
        <v/>
      </c>
      <c r="DG65" s="47" t="s">
        <v>0</v>
      </c>
      <c r="DH65" s="52" t="str">
        <f t="shared" si="66"/>
        <v/>
      </c>
      <c r="DI65" s="53" t="str">
        <f>IF(DH65="","",IFERROR(MATCH(DH65,imePrezime_imePrezimeKlub,0),"NEMA"))</f>
        <v/>
      </c>
      <c r="DJ65" s="47" t="s">
        <v>0</v>
      </c>
      <c r="DK65" s="52" t="str">
        <f t="shared" si="67"/>
        <v/>
      </c>
      <c r="DL65" s="53" t="str">
        <f>IF(DK65="","",IFERROR(MATCH(DK65,imePrezime_imePrezime,0),"NEMA"))</f>
        <v/>
      </c>
      <c r="DM65" s="47" t="s">
        <v>0</v>
      </c>
      <c r="DN65" s="58" t="str">
        <f t="shared" si="68"/>
        <v/>
      </c>
      <c r="DO65" s="53" t="str" cm="1">
        <f t="array" ref="DO65">IF(DN65&lt;&gt;"",INDEX(imePrezime_id,DN65,0),IF(CR65&lt;&gt;"",CR65,""))</f>
        <v/>
      </c>
      <c r="DP65" s="47" t="s">
        <v>0</v>
      </c>
      <c r="DQ65" s="58" t="str">
        <f t="shared" si="69"/>
        <v/>
      </c>
      <c r="DR65" s="73" t="str">
        <f>IF(BW65="","",IF(AJ65="",IF(IFERROR(INDEX(imePrezime_klub,MATCH(DO65,imePrezime_id,0)),"NEMA")="","klu",""),IF(OR(AND(AK65&lt;&gt;"",AK65&lt;&gt;"NEMA"),BI65&lt;&gt;""),"klu(ali)",IF(AND(AN65&lt;&gt;"",AN65&lt;&gt;AM65),"(raz-klu)","klu"))))</f>
        <v/>
      </c>
      <c r="DS65" s="73" t="str">
        <f t="shared" si="70"/>
        <v/>
      </c>
      <c r="DT65" s="73" t="str">
        <f t="shared" si="71"/>
        <v/>
      </c>
      <c r="DU65" s="66" t="str">
        <f t="shared" si="72"/>
        <v/>
      </c>
      <c r="DV65" s="47" t="s">
        <v>0</v>
      </c>
      <c r="DW65" s="58" t="str">
        <f>IF(BW65="","",MAX(DW$10:DW64)+1)</f>
        <v/>
      </c>
      <c r="DX65" s="73" t="str">
        <f t="shared" si="73"/>
        <v/>
      </c>
      <c r="DY65" s="73" t="str">
        <f t="shared" si="74"/>
        <v/>
      </c>
      <c r="DZ65" s="73" t="str">
        <f t="shared" si="75"/>
        <v/>
      </c>
      <c r="EA65" s="73" t="str">
        <f t="shared" si="76"/>
        <v/>
      </c>
      <c r="EB65" s="73" t="str">
        <f t="shared" si="77"/>
        <v/>
      </c>
      <c r="EC65" s="73" t="str">
        <f t="shared" si="78"/>
        <v/>
      </c>
      <c r="ED65" s="73" t="str">
        <f t="shared" si="79"/>
        <v/>
      </c>
      <c r="EE65" s="73" t="str">
        <f t="shared" si="80"/>
        <v/>
      </c>
      <c r="EF65" s="73" t="str">
        <f t="shared" si="81"/>
        <v/>
      </c>
      <c r="EG65" s="53" t="str">
        <f>IF(INDEX(natjecanjeKategorije_katAliasId,MATCH(Q65,natjecanjeKategorije_katRegId,0))="","",INDEX(natjecanjeKategorije_katAliasId,MATCH(Q65,natjecanjeKategorije_katRegId,0)))</f>
        <v/>
      </c>
      <c r="EH65" s="47" t="s">
        <v>0</v>
      </c>
      <c r="EI65" s="19" t="str">
        <f t="shared" si="82"/>
        <v/>
      </c>
      <c r="EJ65" s="47" t="s">
        <v>0</v>
      </c>
      <c r="EK65" s="19" t="str">
        <f t="shared" si="83"/>
        <v/>
      </c>
      <c r="EL65" s="47" t="s">
        <v>0</v>
      </c>
      <c r="EM65" s="208" t="str">
        <f t="shared" si="84"/>
        <v/>
      </c>
      <c r="EN65" s="47" t="s">
        <v>0</v>
      </c>
    </row>
    <row r="66" spans="1:144" x14ac:dyDescent="0.25">
      <c r="A66" t="s">
        <v>0</v>
      </c>
      <c r="B66" s="52" t="str">
        <f>IF(csv!F58="","",csv!T58)</f>
        <v/>
      </c>
      <c r="C66" s="31" t="s">
        <v>0</v>
      </c>
      <c r="D66" s="31" t="str">
        <f>IF(csv!F58="","",csv!F58)</f>
        <v/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/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26"/>
        <v/>
      </c>
      <c r="P66" s="73" t="str">
        <f>IF(O66="","",IF(COUNTIF(O$10:O65,O66)=0,P65+1,P65))</f>
        <v/>
      </c>
      <c r="Q66" s="88" t="str">
        <f t="shared" si="27"/>
        <v/>
      </c>
      <c r="R66" s="89" t="str" cm="1">
        <f t="array" ref="R66">IF(S66="","",INDEX(natjecanjeStaze_naziv,MATCH(S66,natjecanjeStaze_stazaId,0)))</f>
        <v/>
      </c>
      <c r="S66" s="53" t="str">
        <f>IF(BW66="","",INDEX(natjecanjeStaze_stazaId,MATCH(O66,natjecanjeStaze_kategorija,0)))</f>
        <v/>
      </c>
      <c r="T66" s="47" t="s">
        <v>0</v>
      </c>
      <c r="U66" s="259" t="str">
        <f>IF(O66="","",INDEX(kategorija_oznaka,MATCH(Q66,kategorija_id,0)))</f>
        <v/>
      </c>
      <c r="V66" s="260" t="str">
        <f t="shared" si="28"/>
        <v/>
      </c>
      <c r="W66" s="47" t="s">
        <v>0</v>
      </c>
      <c r="X66" s="52" t="str">
        <f t="shared" si="29"/>
        <v/>
      </c>
      <c r="Y66" s="73" t="str">
        <f t="shared" si="30"/>
        <v/>
      </c>
      <c r="Z66" s="31" t="str">
        <f t="shared" si="31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32"/>
        <v/>
      </c>
      <c r="AF66" s="47" t="s">
        <v>0</v>
      </c>
      <c r="AG66" s="151" t="str">
        <f t="shared" si="33"/>
        <v/>
      </c>
      <c r="AH66" s="47" t="s">
        <v>0</v>
      </c>
      <c r="AI66" s="52" t="str">
        <f t="shared" si="34"/>
        <v/>
      </c>
      <c r="AJ66" s="31" t="str">
        <f t="shared" si="35"/>
        <v/>
      </c>
      <c r="AK66" s="73" t="str">
        <f t="shared" si="36"/>
        <v/>
      </c>
      <c r="AL66" s="73" t="str">
        <f t="shared" si="37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IFERROR(""&amp;INDEX(registarNatjecatelji,DL66,4),"")</f>
        <v/>
      </c>
      <c r="AO66" s="73" t="str">
        <f t="shared" si="38"/>
        <v/>
      </c>
      <c r="AP66" s="66" t="str">
        <f t="shared" si="39"/>
        <v/>
      </c>
      <c r="AQ66" s="47" t="s">
        <v>0</v>
      </c>
      <c r="AR66" s="52" t="str">
        <f>IF(V66&lt;&gt;"NEMA","",IF(IFERROR(MATCH(U66,U$10:U65,0),0)&lt;&gt;0,"",U66))</f>
        <v/>
      </c>
      <c r="AS66" s="73" t="str">
        <f>IF(AR66="","",IFERROR(INDEX(klubAlias_id,MATCH(AR66,klubAlias_alias,0)),"NEMA"))</f>
        <v/>
      </c>
      <c r="AT66" s="31" t="str">
        <f>IF(OR(AS66="",AS66&lt;&gt;"NEMA"),"",MAX(AT$10:AT65)+1)</f>
        <v/>
      </c>
      <c r="AU66" s="66" t="str">
        <f>IF(OR(AS66="",AS66&lt;&gt;"NEMA"),"",INDEX(klub_id,MATCH(AR66,klub_naziv,0)))</f>
        <v/>
      </c>
      <c r="AV66" s="47" t="s">
        <v>0</v>
      </c>
      <c r="AW66" s="19" t="str">
        <f t="shared" si="40"/>
        <v/>
      </c>
      <c r="AX66" s="47" t="s">
        <v>0</v>
      </c>
      <c r="AY66" s="82" t="str">
        <f>IF(AK66&lt;&gt;"NEMA","",IF(IFERROR(MATCH(AJ66,AJ$10:AJ65,0),0)&lt;&gt;0,"",AJ66))</f>
        <v/>
      </c>
      <c r="AZ66" s="47" t="s">
        <v>0</v>
      </c>
      <c r="BA66" s="130"/>
      <c r="BB66" s="47" t="s">
        <v>0</v>
      </c>
      <c r="BC66" s="58" t="str">
        <f t="shared" si="41"/>
        <v/>
      </c>
      <c r="BD66" s="31" t="str">
        <f t="shared" si="42"/>
        <v/>
      </c>
      <c r="BE66" s="31" t="str">
        <f>IF(BD66="","",MAX(BE$10:BE65)+1)</f>
        <v/>
      </c>
      <c r="BF66" s="31" t="str">
        <f t="shared" si="43"/>
        <v/>
      </c>
      <c r="BG66" s="31" t="str">
        <f t="shared" si="44"/>
        <v/>
      </c>
      <c r="BH66" s="31" t="str">
        <f>IF(BA66="","",MAX(BH$10:BH65)+1)</f>
        <v/>
      </c>
      <c r="BI66" s="31" t="str">
        <f t="shared" si="45"/>
        <v/>
      </c>
      <c r="BJ66" s="66" t="str">
        <f t="shared" si="46"/>
        <v/>
      </c>
      <c r="BK66" s="47" t="s">
        <v>0</v>
      </c>
      <c r="BL66" s="19" t="str">
        <f t="shared" si="47"/>
        <v/>
      </c>
      <c r="BM66" s="47" t="s">
        <v>0</v>
      </c>
      <c r="BN66" s="151" t="str">
        <f>IF(AP66="","",IF(BA66="",IF(IFERROR(MATCH(AP66,natjecanje_noviKluboviAliasi,0),0)&gt;0,INDEX(natjecanje_kluboviAliasi,MATCH(AP66,natjecanje_noviKluboviAliasi,0)),AP66),BA66))</f>
        <v/>
      </c>
      <c r="BO66" s="47" t="s">
        <v>0</v>
      </c>
      <c r="BP66" s="58" t="str">
        <f t="shared" si="48"/>
        <v/>
      </c>
      <c r="BQ66" s="73" t="str">
        <f t="shared" si="49"/>
        <v/>
      </c>
      <c r="BR66" s="267" t="str">
        <f t="shared" si="50"/>
        <v/>
      </c>
      <c r="BS66" s="268" t="str">
        <f t="shared" si="51"/>
        <v/>
      </c>
      <c r="BT66" s="191" t="str">
        <f t="shared" si="52"/>
        <v/>
      </c>
      <c r="BU66" s="47" t="s">
        <v>0</v>
      </c>
      <c r="BV66" s="52" t="str">
        <f t="shared" si="53"/>
        <v/>
      </c>
      <c r="BW66" s="31" t="str">
        <f t="shared" si="54"/>
        <v/>
      </c>
      <c r="BX66" s="73" t="str">
        <f>IF(BW66="","",IFERROR(INDEX(imePrezime_id,MATCH(BV66&amp;" – "&amp;BW66,imePrezime_imePrezime,0)),"NEMA"))</f>
        <v/>
      </c>
      <c r="BY66" s="73" t="str">
        <f>IF(BX66&lt;&gt;"NEMA","",IFERROR(INDEX(imePrezimeAlias_imePrezimeId,MATCH(BV66&amp;" "&amp;BW66,imePrezimeAlias_alias,0)),"NEMA"))</f>
        <v/>
      </c>
      <c r="BZ66" s="31" t="str">
        <f>IF(BW66="","",IF(OR(BY66="",BY66="NEMA"),BV66,INDEX(imePrezime_ime,MATCH(BY66,imePrezime_id,0))))</f>
        <v/>
      </c>
      <c r="CA66" s="66" t="str">
        <f>IF(BW66="","",IF(OR(BY66="",BY66="NEMA"),BW66,INDEX(imePrezime_prezime,MATCH(BY66,imePrezime_id,0))))</f>
        <v/>
      </c>
      <c r="CB66" s="47" t="s">
        <v>0</v>
      </c>
      <c r="CC66" s="82" t="str">
        <f t="shared" si="55"/>
        <v/>
      </c>
      <c r="CD66" s="47" t="s">
        <v>0</v>
      </c>
      <c r="CE66" s="19" t="str">
        <f t="shared" si="56"/>
        <v/>
      </c>
      <c r="CF66" s="47" t="s">
        <v>0</v>
      </c>
      <c r="CG66" s="130"/>
      <c r="CH66" s="47" t="s">
        <v>0</v>
      </c>
      <c r="CI66" s="52" t="str">
        <f t="shared" si="57"/>
        <v/>
      </c>
      <c r="CJ66" s="73" t="str">
        <f>IF(CG66="","",MAX(CJ$10:CJ65)+1)</f>
        <v/>
      </c>
      <c r="CK66" s="53" t="str">
        <f t="shared" si="58"/>
        <v/>
      </c>
      <c r="CL66" s="47" t="s">
        <v>0</v>
      </c>
      <c r="CM66" s="19" t="str">
        <f t="shared" si="59"/>
        <v/>
      </c>
      <c r="CN66" s="47" t="s">
        <v>0</v>
      </c>
      <c r="CO66" s="108"/>
      <c r="CP66" s="110"/>
      <c r="CQ66" s="47"/>
      <c r="CR66" s="58" t="str">
        <f>IF(AND(BX66="NEMA",BY66="NEMA",OR(CG66="",CK66="NEMA")),MAX(CR$10:CR65)+1,"")</f>
        <v/>
      </c>
      <c r="CS66" s="53" t="str">
        <f t="shared" si="60"/>
        <v/>
      </c>
      <c r="CT66" t="s">
        <v>0</v>
      </c>
      <c r="CU66" s="133" t="str">
        <f>IF(O66="","",LEFT(INDEX(kategorija_oznaka,MATCH(Q66,kategorija_id,0)),1))</f>
        <v/>
      </c>
      <c r="CV66" t="s">
        <v>0</v>
      </c>
      <c r="CW66" s="52" t="str">
        <f>IF(CR66="","",IF(M66&lt;&gt;"CRO","","INSERT INTO osoba (id,reg_broj,oib,spol_id,dat_rodjenja) VALUES ("&amp;CR66&amp;",(SELECT max(os.reg_broj)+1 FROM osoba AS os),Null,'"&amp;CU66&amp;"',Null); INSERT INTO osoba_log (id,reg_broj,oib,spol_id,dat_rodjenja,dnevnik_id) SELECT id,reg_broj,oib,spol_id,dat_rodjenja,"&amp;dnevnik_id&amp;" FROM osoba WHERE id = "&amp;CR66&amp;";"))</f>
        <v/>
      </c>
      <c r="CX66" s="66" t="str">
        <f t="shared" si="61"/>
        <v/>
      </c>
      <c r="CY66" t="s">
        <v>0</v>
      </c>
      <c r="CZ66" s="19" t="str">
        <f t="shared" si="62"/>
        <v/>
      </c>
      <c r="DA66" s="47" t="s">
        <v>0</v>
      </c>
      <c r="DB66" s="52" t="str">
        <f t="shared" si="63"/>
        <v/>
      </c>
      <c r="DC66" s="66" t="str">
        <f t="shared" si="64"/>
        <v/>
      </c>
      <c r="DD66" s="47" t="s">
        <v>0</v>
      </c>
      <c r="DE66" s="52" t="str">
        <f t="shared" si="65"/>
        <v/>
      </c>
      <c r="DF66" s="53" t="str">
        <f>IF(DE66="","",IFERROR(MATCH(DE66,registar,0),"NEMA"))</f>
        <v/>
      </c>
      <c r="DG66" s="47" t="s">
        <v>0</v>
      </c>
      <c r="DH66" s="52" t="str">
        <f t="shared" si="66"/>
        <v/>
      </c>
      <c r="DI66" s="53" t="str">
        <f>IF(DH66="","",IFERROR(MATCH(DH66,imePrezime_imePrezimeKlub,0),"NEMA"))</f>
        <v/>
      </c>
      <c r="DJ66" s="47" t="s">
        <v>0</v>
      </c>
      <c r="DK66" s="52" t="str">
        <f t="shared" si="67"/>
        <v/>
      </c>
      <c r="DL66" s="53" t="str">
        <f>IF(DK66="","",IFERROR(MATCH(DK66,imePrezime_imePrezime,0),"NEMA"))</f>
        <v/>
      </c>
      <c r="DM66" s="47" t="s">
        <v>0</v>
      </c>
      <c r="DN66" s="58" t="str">
        <f t="shared" si="68"/>
        <v/>
      </c>
      <c r="DO66" s="53" t="str" cm="1">
        <f t="array" ref="DO66">IF(DN66&lt;&gt;"",INDEX(imePrezime_id,DN66,0),IF(CR66&lt;&gt;"",CR66,""))</f>
        <v/>
      </c>
      <c r="DP66" s="47" t="s">
        <v>0</v>
      </c>
      <c r="DQ66" s="58" t="str">
        <f t="shared" si="69"/>
        <v/>
      </c>
      <c r="DR66" s="73" t="str">
        <f>IF(BW66="","",IF(AJ66="",IF(IFERROR(INDEX(imePrezime_klub,MATCH(DO66,imePrezime_id,0)),"NEMA")="","klu",""),IF(OR(AND(AK66&lt;&gt;"",AK66&lt;&gt;"NEMA"),BI66&lt;&gt;""),"klu(ali)",IF(AND(AN66&lt;&gt;"",AN66&lt;&gt;AM66),"(raz-klu)","klu"))))</f>
        <v/>
      </c>
      <c r="DS66" s="73" t="str">
        <f t="shared" si="70"/>
        <v/>
      </c>
      <c r="DT66" s="73" t="str">
        <f t="shared" si="71"/>
        <v/>
      </c>
      <c r="DU66" s="66" t="str">
        <f t="shared" si="72"/>
        <v/>
      </c>
      <c r="DV66" s="47" t="s">
        <v>0</v>
      </c>
      <c r="DW66" s="58" t="str">
        <f>IF(BW66="","",MAX(DW$10:DW65)+1)</f>
        <v/>
      </c>
      <c r="DX66" s="73" t="str">
        <f t="shared" si="73"/>
        <v/>
      </c>
      <c r="DY66" s="73" t="str">
        <f t="shared" si="74"/>
        <v/>
      </c>
      <c r="DZ66" s="73" t="str">
        <f t="shared" si="75"/>
        <v/>
      </c>
      <c r="EA66" s="73" t="str">
        <f t="shared" si="76"/>
        <v/>
      </c>
      <c r="EB66" s="73" t="str">
        <f t="shared" si="77"/>
        <v/>
      </c>
      <c r="EC66" s="73" t="str">
        <f t="shared" si="78"/>
        <v/>
      </c>
      <c r="ED66" s="73" t="str">
        <f t="shared" si="79"/>
        <v/>
      </c>
      <c r="EE66" s="73" t="str">
        <f t="shared" si="80"/>
        <v/>
      </c>
      <c r="EF66" s="73" t="str">
        <f t="shared" si="81"/>
        <v/>
      </c>
      <c r="EG66" s="53" t="str">
        <f>IF(INDEX(natjecanjeKategorije_katAliasId,MATCH(Q66,natjecanjeKategorije_katRegId,0))="","",INDEX(natjecanjeKategorije_katAliasId,MATCH(Q66,natjecanjeKategorije_katRegId,0)))</f>
        <v/>
      </c>
      <c r="EH66" s="47" t="s">
        <v>0</v>
      </c>
      <c r="EI66" s="19" t="str">
        <f t="shared" si="82"/>
        <v/>
      </c>
      <c r="EJ66" s="47" t="s">
        <v>0</v>
      </c>
      <c r="EK66" s="19" t="str">
        <f t="shared" si="83"/>
        <v/>
      </c>
      <c r="EL66" s="47" t="s">
        <v>0</v>
      </c>
      <c r="EM66" s="208" t="str">
        <f t="shared" si="84"/>
        <v/>
      </c>
      <c r="EN66" s="47" t="s">
        <v>0</v>
      </c>
    </row>
    <row r="67" spans="1:144" x14ac:dyDescent="0.25">
      <c r="A67" t="s">
        <v>0</v>
      </c>
      <c r="B67" s="52" t="str">
        <f>IF(csv!F59="","",csv!T59)</f>
        <v/>
      </c>
      <c r="C67" s="31" t="s">
        <v>0</v>
      </c>
      <c r="D67" s="31" t="str">
        <f>IF(csv!F59="","",csv!F59)</f>
        <v/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/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26"/>
        <v/>
      </c>
      <c r="P67" s="73" t="str">
        <f>IF(O67="","",IF(COUNTIF(O$10:O66,O67)=0,P66+1,P66))</f>
        <v/>
      </c>
      <c r="Q67" s="88" t="str">
        <f t="shared" si="27"/>
        <v/>
      </c>
      <c r="R67" s="89" t="str" cm="1">
        <f t="array" ref="R67">IF(S67="","",INDEX(natjecanjeStaze_naziv,MATCH(S67,natjecanjeStaze_stazaId,0)))</f>
        <v/>
      </c>
      <c r="S67" s="53" t="str">
        <f>IF(BW67="","",INDEX(natjecanjeStaze_stazaId,MATCH(O67,natjecanjeStaze_kategorija,0)))</f>
        <v/>
      </c>
      <c r="T67" s="47" t="s">
        <v>0</v>
      </c>
      <c r="U67" s="259" t="str">
        <f>IF(O67="","",INDEX(kategorija_oznaka,MATCH(Q67,kategorija_id,0)))</f>
        <v/>
      </c>
      <c r="V67" s="260" t="str">
        <f t="shared" si="28"/>
        <v/>
      </c>
      <c r="W67" s="47" t="s">
        <v>0</v>
      </c>
      <c r="X67" s="52" t="str">
        <f t="shared" si="29"/>
        <v/>
      </c>
      <c r="Y67" s="73" t="str">
        <f t="shared" si="30"/>
        <v/>
      </c>
      <c r="Z67" s="31" t="str">
        <f t="shared" si="31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32"/>
        <v/>
      </c>
      <c r="AF67" s="47" t="s">
        <v>0</v>
      </c>
      <c r="AG67" s="151" t="str">
        <f t="shared" si="33"/>
        <v/>
      </c>
      <c r="AH67" s="47" t="s">
        <v>0</v>
      </c>
      <c r="AI67" s="52" t="str">
        <f t="shared" si="34"/>
        <v/>
      </c>
      <c r="AJ67" s="31" t="str">
        <f t="shared" si="35"/>
        <v/>
      </c>
      <c r="AK67" s="73" t="str">
        <f t="shared" si="36"/>
        <v/>
      </c>
      <c r="AL67" s="73" t="str">
        <f t="shared" si="37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IFERROR(""&amp;INDEX(registarNatjecatelji,DL67,4),"")</f>
        <v/>
      </c>
      <c r="AO67" s="73" t="str">
        <f t="shared" si="38"/>
        <v/>
      </c>
      <c r="AP67" s="66" t="str">
        <f t="shared" si="39"/>
        <v/>
      </c>
      <c r="AQ67" s="47" t="s">
        <v>0</v>
      </c>
      <c r="AR67" s="52" t="str">
        <f>IF(V67&lt;&gt;"NEMA","",IF(IFERROR(MATCH(U67,U$10:U66,0),0)&lt;&gt;0,"",U67))</f>
        <v/>
      </c>
      <c r="AS67" s="73" t="str">
        <f>IF(AR67="","",IFERROR(INDEX(klubAlias_id,MATCH(AR67,klubAlias_alias,0)),"NEMA"))</f>
        <v/>
      </c>
      <c r="AT67" s="31" t="str">
        <f>IF(OR(AS67="",AS67&lt;&gt;"NEMA"),"",MAX(AT$10:AT66)+1)</f>
        <v/>
      </c>
      <c r="AU67" s="66" t="str">
        <f>IF(OR(AS67="",AS67&lt;&gt;"NEMA"),"",INDEX(klub_id,MATCH(AR67,klub_naziv,0)))</f>
        <v/>
      </c>
      <c r="AV67" s="47" t="s">
        <v>0</v>
      </c>
      <c r="AW67" s="19" t="str">
        <f t="shared" si="40"/>
        <v/>
      </c>
      <c r="AX67" s="47" t="s">
        <v>0</v>
      </c>
      <c r="AY67" s="82" t="str">
        <f>IF(AK67&lt;&gt;"NEMA","",IF(IFERROR(MATCH(AJ67,AJ$10:AJ66,0),0)&lt;&gt;0,"",AJ67))</f>
        <v/>
      </c>
      <c r="AZ67" s="47" t="s">
        <v>0</v>
      </c>
      <c r="BA67" s="130"/>
      <c r="BB67" s="47" t="s">
        <v>0</v>
      </c>
      <c r="BC67" s="58" t="str">
        <f t="shared" si="41"/>
        <v/>
      </c>
      <c r="BD67" s="31" t="str">
        <f t="shared" si="42"/>
        <v/>
      </c>
      <c r="BE67" s="31" t="str">
        <f>IF(BD67="","",MAX(BE$10:BE66)+1)</f>
        <v/>
      </c>
      <c r="BF67" s="31" t="str">
        <f t="shared" si="43"/>
        <v/>
      </c>
      <c r="BG67" s="31" t="str">
        <f t="shared" si="44"/>
        <v/>
      </c>
      <c r="BH67" s="31" t="str">
        <f>IF(BA67="","",MAX(BH$10:BH66)+1)</f>
        <v/>
      </c>
      <c r="BI67" s="31" t="str">
        <f t="shared" si="45"/>
        <v/>
      </c>
      <c r="BJ67" s="66" t="str">
        <f t="shared" si="46"/>
        <v/>
      </c>
      <c r="BK67" s="47" t="s">
        <v>0</v>
      </c>
      <c r="BL67" s="19" t="str">
        <f t="shared" si="47"/>
        <v/>
      </c>
      <c r="BM67" s="47" t="s">
        <v>0</v>
      </c>
      <c r="BN67" s="151" t="str">
        <f>IF(AP67="","",IF(BA67="",IF(IFERROR(MATCH(AP67,natjecanje_noviKluboviAliasi,0),0)&gt;0,INDEX(natjecanje_kluboviAliasi,MATCH(AP67,natjecanje_noviKluboviAliasi,0)),AP67),BA67))</f>
        <v/>
      </c>
      <c r="BO67" s="47" t="s">
        <v>0</v>
      </c>
      <c r="BP67" s="58" t="str">
        <f t="shared" si="48"/>
        <v/>
      </c>
      <c r="BQ67" s="73" t="str">
        <f t="shared" si="49"/>
        <v/>
      </c>
      <c r="BR67" s="267" t="str">
        <f t="shared" si="50"/>
        <v/>
      </c>
      <c r="BS67" s="268" t="str">
        <f t="shared" si="51"/>
        <v/>
      </c>
      <c r="BT67" s="191" t="str">
        <f t="shared" si="52"/>
        <v/>
      </c>
      <c r="BU67" s="47" t="s">
        <v>0</v>
      </c>
      <c r="BV67" s="52" t="str">
        <f t="shared" si="53"/>
        <v/>
      </c>
      <c r="BW67" s="31" t="str">
        <f t="shared" si="54"/>
        <v/>
      </c>
      <c r="BX67" s="73" t="str">
        <f>IF(BW67="","",IFERROR(INDEX(imePrezime_id,MATCH(BV67&amp;" – "&amp;BW67,imePrezime_imePrezime,0)),"NEMA"))</f>
        <v/>
      </c>
      <c r="BY67" s="73" t="str">
        <f>IF(BX67&lt;&gt;"NEMA","",IFERROR(INDEX(imePrezimeAlias_imePrezimeId,MATCH(BV67&amp;" "&amp;BW67,imePrezimeAlias_alias,0)),"NEMA"))</f>
        <v/>
      </c>
      <c r="BZ67" s="31" t="str">
        <f>IF(BW67="","",IF(OR(BY67="",BY67="NEMA"),BV67,INDEX(imePrezime_ime,MATCH(BY67,imePrezime_id,0))))</f>
        <v/>
      </c>
      <c r="CA67" s="66" t="str">
        <f>IF(BW67="","",IF(OR(BY67="",BY67="NEMA"),BW67,INDEX(imePrezime_prezime,MATCH(BY67,imePrezime_id,0))))</f>
        <v/>
      </c>
      <c r="CB67" s="47" t="s">
        <v>0</v>
      </c>
      <c r="CC67" s="82" t="str">
        <f t="shared" si="55"/>
        <v/>
      </c>
      <c r="CD67" s="47" t="s">
        <v>0</v>
      </c>
      <c r="CE67" s="19" t="str">
        <f t="shared" si="56"/>
        <v/>
      </c>
      <c r="CF67" s="47" t="s">
        <v>0</v>
      </c>
      <c r="CG67" s="130"/>
      <c r="CH67" s="47" t="s">
        <v>0</v>
      </c>
      <c r="CI67" s="52" t="str">
        <f t="shared" si="57"/>
        <v/>
      </c>
      <c r="CJ67" s="73" t="str">
        <f>IF(CG67="","",MAX(CJ$10:CJ66)+1)</f>
        <v/>
      </c>
      <c r="CK67" s="53" t="str">
        <f t="shared" si="58"/>
        <v/>
      </c>
      <c r="CL67" s="47" t="s">
        <v>0</v>
      </c>
      <c r="CM67" s="19" t="str">
        <f t="shared" si="59"/>
        <v/>
      </c>
      <c r="CN67" s="47" t="s">
        <v>0</v>
      </c>
      <c r="CO67" s="108"/>
      <c r="CP67" s="110"/>
      <c r="CQ67" s="47"/>
      <c r="CR67" s="58" t="str">
        <f>IF(AND(BX67="NEMA",BY67="NEMA",OR(CG67="",CK67="NEMA")),MAX(CR$10:CR66)+1,"")</f>
        <v/>
      </c>
      <c r="CS67" s="53" t="str">
        <f t="shared" si="60"/>
        <v/>
      </c>
      <c r="CT67" t="s">
        <v>0</v>
      </c>
      <c r="CU67" s="133" t="str">
        <f>IF(O67="","",LEFT(INDEX(kategorija_oznaka,MATCH(Q67,kategorija_id,0)),1))</f>
        <v/>
      </c>
      <c r="CV67" t="s">
        <v>0</v>
      </c>
      <c r="CW67" s="52" t="str">
        <f>IF(CR67="","",IF(M67&lt;&gt;"CRO","","INSERT INTO osoba (id,reg_broj,oib,spol_id,dat_rodjenja) VALUES ("&amp;CR67&amp;",(SELECT max(os.reg_broj)+1 FROM osoba AS os),Null,'"&amp;CU67&amp;"',Null); INSERT INTO osoba_log (id,reg_broj,oib,spol_id,dat_rodjenja,dnevnik_id) SELECT id,reg_broj,oib,spol_id,dat_rodjenja,"&amp;dnevnik_id&amp;" FROM osoba WHERE id = "&amp;CR67&amp;";"))</f>
        <v/>
      </c>
      <c r="CX67" s="66" t="str">
        <f t="shared" si="61"/>
        <v/>
      </c>
      <c r="CY67" t="s">
        <v>0</v>
      </c>
      <c r="CZ67" s="19" t="str">
        <f t="shared" si="62"/>
        <v/>
      </c>
      <c r="DA67" s="47" t="s">
        <v>0</v>
      </c>
      <c r="DB67" s="52" t="str">
        <f t="shared" si="63"/>
        <v/>
      </c>
      <c r="DC67" s="66" t="str">
        <f t="shared" si="64"/>
        <v/>
      </c>
      <c r="DD67" s="47" t="s">
        <v>0</v>
      </c>
      <c r="DE67" s="52" t="str">
        <f t="shared" si="65"/>
        <v/>
      </c>
      <c r="DF67" s="53" t="str">
        <f>IF(DE67="","",IFERROR(MATCH(DE67,registar,0),"NEMA"))</f>
        <v/>
      </c>
      <c r="DG67" s="47" t="s">
        <v>0</v>
      </c>
      <c r="DH67" s="52" t="str">
        <f t="shared" si="66"/>
        <v/>
      </c>
      <c r="DI67" s="53" t="str">
        <f>IF(DH67="","",IFERROR(MATCH(DH67,imePrezime_imePrezimeKlub,0),"NEMA"))</f>
        <v/>
      </c>
      <c r="DJ67" s="47" t="s">
        <v>0</v>
      </c>
      <c r="DK67" s="52" t="str">
        <f t="shared" si="67"/>
        <v/>
      </c>
      <c r="DL67" s="53" t="str">
        <f>IF(DK67="","",IFERROR(MATCH(DK67,imePrezime_imePrezime,0),"NEMA"))</f>
        <v/>
      </c>
      <c r="DM67" s="47" t="s">
        <v>0</v>
      </c>
      <c r="DN67" s="58" t="str">
        <f t="shared" si="68"/>
        <v/>
      </c>
      <c r="DO67" s="53" t="str" cm="1">
        <f t="array" ref="DO67">IF(DN67&lt;&gt;"",INDEX(imePrezime_id,DN67,0),IF(CR67&lt;&gt;"",CR67,""))</f>
        <v/>
      </c>
      <c r="DP67" s="47" t="s">
        <v>0</v>
      </c>
      <c r="DQ67" s="58" t="str">
        <f t="shared" si="69"/>
        <v/>
      </c>
      <c r="DR67" s="73" t="str">
        <f>IF(BW67="","",IF(AJ67="",IF(IFERROR(INDEX(imePrezime_klub,MATCH(DO67,imePrezime_id,0)),"NEMA")="","klu",""),IF(OR(AND(AK67&lt;&gt;"",AK67&lt;&gt;"NEMA"),BI67&lt;&gt;""),"klu(ali)",IF(AND(AN67&lt;&gt;"",AN67&lt;&gt;AM67),"(raz-klu)","klu"))))</f>
        <v/>
      </c>
      <c r="DS67" s="73" t="str">
        <f t="shared" si="70"/>
        <v/>
      </c>
      <c r="DT67" s="73" t="str">
        <f t="shared" si="71"/>
        <v/>
      </c>
      <c r="DU67" s="66" t="str">
        <f t="shared" si="72"/>
        <v/>
      </c>
      <c r="DV67" s="47" t="s">
        <v>0</v>
      </c>
      <c r="DW67" s="58" t="str">
        <f>IF(BW67="","",MAX(DW$10:DW66)+1)</f>
        <v/>
      </c>
      <c r="DX67" s="73" t="str">
        <f t="shared" si="73"/>
        <v/>
      </c>
      <c r="DY67" s="73" t="str">
        <f t="shared" si="74"/>
        <v/>
      </c>
      <c r="DZ67" s="73" t="str">
        <f t="shared" si="75"/>
        <v/>
      </c>
      <c r="EA67" s="73" t="str">
        <f t="shared" si="76"/>
        <v/>
      </c>
      <c r="EB67" s="73" t="str">
        <f t="shared" si="77"/>
        <v/>
      </c>
      <c r="EC67" s="73" t="str">
        <f t="shared" si="78"/>
        <v/>
      </c>
      <c r="ED67" s="73" t="str">
        <f t="shared" si="79"/>
        <v/>
      </c>
      <c r="EE67" s="73" t="str">
        <f t="shared" si="80"/>
        <v/>
      </c>
      <c r="EF67" s="73" t="str">
        <f t="shared" si="81"/>
        <v/>
      </c>
      <c r="EG67" s="53" t="str">
        <f>IF(INDEX(natjecanjeKategorije_katAliasId,MATCH(Q67,natjecanjeKategorije_katRegId,0))="","",INDEX(natjecanjeKategorije_katAliasId,MATCH(Q67,natjecanjeKategorije_katRegId,0)))</f>
        <v/>
      </c>
      <c r="EH67" s="47" t="s">
        <v>0</v>
      </c>
      <c r="EI67" s="19" t="str">
        <f t="shared" si="82"/>
        <v/>
      </c>
      <c r="EJ67" s="47" t="s">
        <v>0</v>
      </c>
      <c r="EK67" s="19" t="str">
        <f t="shared" si="83"/>
        <v/>
      </c>
      <c r="EL67" s="47" t="s">
        <v>0</v>
      </c>
      <c r="EM67" s="208" t="str">
        <f t="shared" si="84"/>
        <v/>
      </c>
      <c r="EN67" s="47" t="s">
        <v>0</v>
      </c>
    </row>
    <row r="68" spans="1:144" x14ac:dyDescent="0.25">
      <c r="A68" t="s">
        <v>0</v>
      </c>
      <c r="B68" s="52" t="str">
        <f>IF(csv!F60="","",csv!T60)</f>
        <v/>
      </c>
      <c r="C68" s="31" t="s">
        <v>0</v>
      </c>
      <c r="D68" s="31" t="str">
        <f>IF(csv!F60="","",csv!F60)</f>
        <v/>
      </c>
      <c r="E68" s="31" t="str">
        <f>IF(csv!E60="","",csv!E60)</f>
        <v/>
      </c>
      <c r="F68" s="31" t="s">
        <v>0</v>
      </c>
      <c r="G68" s="73" t="str">
        <f>IF(csv!M60="","",csv!M60)</f>
        <v/>
      </c>
      <c r="H68" s="73" t="str">
        <f>IF(csv!N60="","",csv!N60)</f>
        <v/>
      </c>
      <c r="I68" s="31" t="s">
        <v>0</v>
      </c>
      <c r="J68" s="31" t="str">
        <f>IF(csv!P60="","",csv!P60)</f>
        <v/>
      </c>
      <c r="K68" s="31" t="str">
        <f>IF(csv!Q60="","",csv!Q60)</f>
        <v/>
      </c>
      <c r="L68" s="31" t="s">
        <v>0</v>
      </c>
      <c r="M68" s="66" t="str">
        <f>IF(csv!R60="","",csv!R60)</f>
        <v/>
      </c>
      <c r="N68" s="47" t="s">
        <v>0</v>
      </c>
      <c r="O68" s="52" t="str">
        <f t="shared" si="26"/>
        <v/>
      </c>
      <c r="P68" s="73" t="str">
        <f>IF(O68="","",IF(COUNTIF(O$10:O67,O68)=0,P67+1,P67))</f>
        <v/>
      </c>
      <c r="Q68" s="88" t="str">
        <f t="shared" si="27"/>
        <v/>
      </c>
      <c r="R68" s="89" t="str" cm="1">
        <f t="array" ref="R68">IF(S68="","",INDEX(natjecanjeStaze_naziv,MATCH(S68,natjecanjeStaze_stazaId,0)))</f>
        <v/>
      </c>
      <c r="S68" s="53" t="str">
        <f>IF(BW68="","",INDEX(natjecanjeStaze_stazaId,MATCH(O68,natjecanjeStaze_kategorija,0)))</f>
        <v/>
      </c>
      <c r="T68" s="47" t="s">
        <v>0</v>
      </c>
      <c r="U68" s="259" t="str">
        <f>IF(O68="","",INDEX(kategorija_oznaka,MATCH(Q68,kategorija_id,0)))</f>
        <v/>
      </c>
      <c r="V68" s="260" t="str">
        <f t="shared" si="28"/>
        <v/>
      </c>
      <c r="W68" s="47" t="s">
        <v>0</v>
      </c>
      <c r="X68" s="52" t="str">
        <f t="shared" si="29"/>
        <v/>
      </c>
      <c r="Y68" s="73" t="str">
        <f t="shared" si="30"/>
        <v/>
      </c>
      <c r="Z68" s="31" t="str">
        <f t="shared" si="31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32"/>
        <v/>
      </c>
      <c r="AF68" s="47" t="s">
        <v>0</v>
      </c>
      <c r="AG68" s="151" t="str">
        <f t="shared" si="33"/>
        <v/>
      </c>
      <c r="AH68" s="47" t="s">
        <v>0</v>
      </c>
      <c r="AI68" s="52" t="str">
        <f t="shared" si="34"/>
        <v/>
      </c>
      <c r="AJ68" s="31" t="str">
        <f t="shared" si="35"/>
        <v/>
      </c>
      <c r="AK68" s="73" t="str">
        <f t="shared" si="36"/>
        <v/>
      </c>
      <c r="AL68" s="73" t="str">
        <f t="shared" si="37"/>
        <v/>
      </c>
      <c r="AM68" s="31" t="str" cm="1">
        <f t="array" ref="AM68">IF(AK68="",""&amp;AJ68,IF(AK68="NEMA",AJ68,INDEX(klub_naziv,MATCH(INDEX(klubAlias_klubId,AK68),klub_id,0))))</f>
        <v/>
      </c>
      <c r="AN68" s="31" t="str" cm="1">
        <f t="array" ref="AN68">IFERROR(""&amp;INDEX(registarNatjecatelji,DL68,4),"")</f>
        <v/>
      </c>
      <c r="AO68" s="73" t="str">
        <f t="shared" si="38"/>
        <v/>
      </c>
      <c r="AP68" s="66" t="str">
        <f t="shared" si="39"/>
        <v/>
      </c>
      <c r="AQ68" s="47" t="s">
        <v>0</v>
      </c>
      <c r="AR68" s="52" t="str">
        <f>IF(V68&lt;&gt;"NEMA","",IF(IFERROR(MATCH(U68,U$10:U67,0),0)&lt;&gt;0,"",U68))</f>
        <v/>
      </c>
      <c r="AS68" s="73" t="str">
        <f>IF(AR68="","",IFERROR(INDEX(klubAlias_id,MATCH(AR68,klubAlias_alias,0)),"NEMA"))</f>
        <v/>
      </c>
      <c r="AT68" s="31" t="str">
        <f>IF(OR(AS68="",AS68&lt;&gt;"NEMA"),"",MAX(AT$10:AT67)+1)</f>
        <v/>
      </c>
      <c r="AU68" s="66" t="str">
        <f>IF(OR(AS68="",AS68&lt;&gt;"NEMA"),"",INDEX(klub_id,MATCH(AR68,klub_naziv,0)))</f>
        <v/>
      </c>
      <c r="AV68" s="47" t="s">
        <v>0</v>
      </c>
      <c r="AW68" s="19" t="str">
        <f t="shared" si="40"/>
        <v/>
      </c>
      <c r="AX68" s="47" t="s">
        <v>0</v>
      </c>
      <c r="AY68" s="82" t="str">
        <f>IF(AK68&lt;&gt;"NEMA","",IF(IFERROR(MATCH(AJ68,AJ$10:AJ67,0),0)&lt;&gt;0,"",AJ68))</f>
        <v/>
      </c>
      <c r="AZ68" s="47" t="s">
        <v>0</v>
      </c>
      <c r="BA68" s="130"/>
      <c r="BB68" s="47" t="s">
        <v>0</v>
      </c>
      <c r="BC68" s="58" t="str">
        <f t="shared" si="41"/>
        <v/>
      </c>
      <c r="BD68" s="31" t="str">
        <f t="shared" si="42"/>
        <v/>
      </c>
      <c r="BE68" s="31" t="str">
        <f>IF(BD68="","",MAX(BE$10:BE67)+1)</f>
        <v/>
      </c>
      <c r="BF68" s="31" t="str">
        <f t="shared" si="43"/>
        <v/>
      </c>
      <c r="BG68" s="31" t="str">
        <f t="shared" si="44"/>
        <v/>
      </c>
      <c r="BH68" s="31" t="str">
        <f>IF(BA68="","",MAX(BH$10:BH67)+1)</f>
        <v/>
      </c>
      <c r="BI68" s="31" t="str">
        <f t="shared" si="45"/>
        <v/>
      </c>
      <c r="BJ68" s="66" t="str">
        <f t="shared" si="46"/>
        <v/>
      </c>
      <c r="BK68" s="47" t="s">
        <v>0</v>
      </c>
      <c r="BL68" s="19" t="str">
        <f t="shared" si="47"/>
        <v/>
      </c>
      <c r="BM68" s="47" t="s">
        <v>0</v>
      </c>
      <c r="BN68" s="151" t="str">
        <f>IF(AP68="","",IF(BA68="",IF(IFERROR(MATCH(AP68,natjecanje_noviKluboviAliasi,0),0)&gt;0,INDEX(natjecanje_kluboviAliasi,MATCH(AP68,natjecanje_noviKluboviAliasi,0)),AP68),BA68))</f>
        <v/>
      </c>
      <c r="BO68" s="47" t="s">
        <v>0</v>
      </c>
      <c r="BP68" s="58" t="str">
        <f t="shared" si="48"/>
        <v/>
      </c>
      <c r="BQ68" s="73" t="str">
        <f t="shared" si="49"/>
        <v/>
      </c>
      <c r="BR68" s="267" t="str">
        <f t="shared" si="50"/>
        <v/>
      </c>
      <c r="BS68" s="268" t="str">
        <f t="shared" si="51"/>
        <v/>
      </c>
      <c r="BT68" s="191" t="str">
        <f t="shared" si="52"/>
        <v/>
      </c>
      <c r="BU68" s="47" t="s">
        <v>0</v>
      </c>
      <c r="BV68" s="52" t="str">
        <f t="shared" si="53"/>
        <v/>
      </c>
      <c r="BW68" s="31" t="str">
        <f t="shared" si="54"/>
        <v/>
      </c>
      <c r="BX68" s="73" t="str">
        <f>IF(BW68="","",IFERROR(INDEX(imePrezime_id,MATCH(BV68&amp;" – "&amp;BW68,imePrezime_imePrezime,0)),"NEMA"))</f>
        <v/>
      </c>
      <c r="BY68" s="73" t="str">
        <f>IF(BX68&lt;&gt;"NEMA","",IFERROR(INDEX(imePrezimeAlias_imePrezimeId,MATCH(BV68&amp;" "&amp;BW68,imePrezimeAlias_alias,0)),"NEMA"))</f>
        <v/>
      </c>
      <c r="BZ68" s="31" t="str">
        <f>IF(BW68="","",IF(OR(BY68="",BY68="NEMA"),BV68,INDEX(imePrezime_ime,MATCH(BY68,imePrezime_id,0))))</f>
        <v/>
      </c>
      <c r="CA68" s="66" t="str">
        <f>IF(BW68="","",IF(OR(BY68="",BY68="NEMA"),BW68,INDEX(imePrezime_prezime,MATCH(BY68,imePrezime_id,0))))</f>
        <v/>
      </c>
      <c r="CB68" s="47" t="s">
        <v>0</v>
      </c>
      <c r="CC68" s="82" t="str">
        <f t="shared" si="55"/>
        <v/>
      </c>
      <c r="CD68" s="47" t="s">
        <v>0</v>
      </c>
      <c r="CE68" s="19" t="str">
        <f t="shared" si="56"/>
        <v/>
      </c>
      <c r="CF68" s="47" t="s">
        <v>0</v>
      </c>
      <c r="CG68" s="130"/>
      <c r="CH68" s="47" t="s">
        <v>0</v>
      </c>
      <c r="CI68" s="52" t="str">
        <f t="shared" si="57"/>
        <v/>
      </c>
      <c r="CJ68" s="73" t="str">
        <f>IF(CG68="","",MAX(CJ$10:CJ67)+1)</f>
        <v/>
      </c>
      <c r="CK68" s="53" t="str">
        <f t="shared" si="58"/>
        <v/>
      </c>
      <c r="CL68" s="47" t="s">
        <v>0</v>
      </c>
      <c r="CM68" s="19" t="str">
        <f t="shared" si="59"/>
        <v/>
      </c>
      <c r="CN68" s="47" t="s">
        <v>0</v>
      </c>
      <c r="CO68" s="108"/>
      <c r="CP68" s="110"/>
      <c r="CQ68" s="47"/>
      <c r="CR68" s="58" t="str">
        <f>IF(AND(BX68="NEMA",BY68="NEMA",OR(CG68="",CK68="NEMA")),MAX(CR$10:CR67)+1,"")</f>
        <v/>
      </c>
      <c r="CS68" s="53" t="str">
        <f t="shared" si="60"/>
        <v/>
      </c>
      <c r="CT68" t="s">
        <v>0</v>
      </c>
      <c r="CU68" s="133" t="str">
        <f>IF(O68="","",LEFT(INDEX(kategorija_oznaka,MATCH(Q68,kategorija_id,0)),1))</f>
        <v/>
      </c>
      <c r="CV68" t="s">
        <v>0</v>
      </c>
      <c r="CW68" s="52" t="str">
        <f>IF(CR68="","",IF(M68&lt;&gt;"CRO","","INSERT INTO osoba (id,reg_broj,oib,spol_id,dat_rodjenja) VALUES ("&amp;CR68&amp;",(SELECT max(os.reg_broj)+1 FROM osoba AS os),Null,'"&amp;CU68&amp;"',Null); INSERT INTO osoba_log (id,reg_broj,oib,spol_id,dat_rodjenja,dnevnik_id) SELECT id,reg_broj,oib,spol_id,dat_rodjenja,"&amp;dnevnik_id&amp;" FROM osoba WHERE id = "&amp;CR68&amp;";"))</f>
        <v/>
      </c>
      <c r="CX68" s="66" t="str">
        <f t="shared" si="61"/>
        <v/>
      </c>
      <c r="CY68" t="s">
        <v>0</v>
      </c>
      <c r="CZ68" s="19" t="str">
        <f t="shared" si="62"/>
        <v/>
      </c>
      <c r="DA68" s="47" t="s">
        <v>0</v>
      </c>
      <c r="DB68" s="52" t="str">
        <f t="shared" si="63"/>
        <v/>
      </c>
      <c r="DC68" s="66" t="str">
        <f t="shared" si="64"/>
        <v/>
      </c>
      <c r="DD68" s="47" t="s">
        <v>0</v>
      </c>
      <c r="DE68" s="52" t="str">
        <f t="shared" si="65"/>
        <v/>
      </c>
      <c r="DF68" s="53" t="str">
        <f>IF(DE68="","",IFERROR(MATCH(DE68,registar,0),"NEMA"))</f>
        <v/>
      </c>
      <c r="DG68" s="47" t="s">
        <v>0</v>
      </c>
      <c r="DH68" s="52" t="str">
        <f t="shared" si="66"/>
        <v/>
      </c>
      <c r="DI68" s="53" t="str">
        <f>IF(DH68="","",IFERROR(MATCH(DH68,imePrezime_imePrezimeKlub,0),"NEMA"))</f>
        <v/>
      </c>
      <c r="DJ68" s="47" t="s">
        <v>0</v>
      </c>
      <c r="DK68" s="52" t="str">
        <f t="shared" si="67"/>
        <v/>
      </c>
      <c r="DL68" s="53" t="str">
        <f>IF(DK68="","",IFERROR(MATCH(DK68,imePrezime_imePrezime,0),"NEMA"))</f>
        <v/>
      </c>
      <c r="DM68" s="47" t="s">
        <v>0</v>
      </c>
      <c r="DN68" s="58" t="str">
        <f t="shared" si="68"/>
        <v/>
      </c>
      <c r="DO68" s="53" t="str" cm="1">
        <f t="array" ref="DO68">IF(DN68&lt;&gt;"",INDEX(imePrezime_id,DN68,0),IF(CR68&lt;&gt;"",CR68,""))</f>
        <v/>
      </c>
      <c r="DP68" s="47" t="s">
        <v>0</v>
      </c>
      <c r="DQ68" s="58" t="str">
        <f t="shared" si="69"/>
        <v/>
      </c>
      <c r="DR68" s="73" t="str">
        <f>IF(BW68="","",IF(AJ68="",IF(IFERROR(INDEX(imePrezime_klub,MATCH(DO68,imePrezime_id,0)),"NEMA")="","klu",""),IF(OR(AND(AK68&lt;&gt;"",AK68&lt;&gt;"NEMA"),BI68&lt;&gt;""),"klu(ali)",IF(AND(AN68&lt;&gt;"",AN68&lt;&gt;AM68),"(raz-klu)","klu"))))</f>
        <v/>
      </c>
      <c r="DS68" s="73" t="str">
        <f t="shared" si="70"/>
        <v/>
      </c>
      <c r="DT68" s="73" t="str">
        <f t="shared" si="71"/>
        <v/>
      </c>
      <c r="DU68" s="66" t="str">
        <f t="shared" si="72"/>
        <v/>
      </c>
      <c r="DV68" s="47" t="s">
        <v>0</v>
      </c>
      <c r="DW68" s="58" t="str">
        <f>IF(BW68="","",MAX(DW$10:DW67)+1)</f>
        <v/>
      </c>
      <c r="DX68" s="73" t="str">
        <f t="shared" si="73"/>
        <v/>
      </c>
      <c r="DY68" s="73" t="str">
        <f t="shared" si="74"/>
        <v/>
      </c>
      <c r="DZ68" s="73" t="str">
        <f t="shared" si="75"/>
        <v/>
      </c>
      <c r="EA68" s="73" t="str">
        <f t="shared" si="76"/>
        <v/>
      </c>
      <c r="EB68" s="73" t="str">
        <f t="shared" si="77"/>
        <v/>
      </c>
      <c r="EC68" s="73" t="str">
        <f t="shared" si="78"/>
        <v/>
      </c>
      <c r="ED68" s="73" t="str">
        <f t="shared" si="79"/>
        <v/>
      </c>
      <c r="EE68" s="73" t="str">
        <f t="shared" si="80"/>
        <v/>
      </c>
      <c r="EF68" s="73" t="str">
        <f t="shared" si="81"/>
        <v/>
      </c>
      <c r="EG68" s="53" t="str">
        <f>IF(INDEX(natjecanjeKategorije_katAliasId,MATCH(Q68,natjecanjeKategorije_katRegId,0))="","",INDEX(natjecanjeKategorije_katAliasId,MATCH(Q68,natjecanjeKategorije_katRegId,0)))</f>
        <v/>
      </c>
      <c r="EH68" s="47" t="s">
        <v>0</v>
      </c>
      <c r="EI68" s="19" t="str">
        <f t="shared" si="82"/>
        <v/>
      </c>
      <c r="EJ68" s="47" t="s">
        <v>0</v>
      </c>
      <c r="EK68" s="19" t="str">
        <f t="shared" si="83"/>
        <v/>
      </c>
      <c r="EL68" s="47" t="s">
        <v>0</v>
      </c>
      <c r="EM68" s="208" t="str">
        <f t="shared" si="84"/>
        <v/>
      </c>
      <c r="EN68" s="47" t="s">
        <v>0</v>
      </c>
    </row>
    <row r="69" spans="1:144" x14ac:dyDescent="0.25">
      <c r="A69" t="s">
        <v>0</v>
      </c>
      <c r="B69" s="52" t="str">
        <f>IF(csv!F61="","",csv!T61)</f>
        <v/>
      </c>
      <c r="C69" s="31" t="s">
        <v>0</v>
      </c>
      <c r="D69" s="31" t="str">
        <f>IF(csv!F61="","",csv!F61)</f>
        <v/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/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26"/>
        <v/>
      </c>
      <c r="P69" s="73" t="str">
        <f>IF(O69="","",IF(COUNTIF(O$10:O68,O69)=0,P68+1,P68))</f>
        <v/>
      </c>
      <c r="Q69" s="88" t="str">
        <f t="shared" si="27"/>
        <v/>
      </c>
      <c r="R69" s="89" t="str" cm="1">
        <f t="array" ref="R69">IF(S69="","",INDEX(natjecanjeStaze_naziv,MATCH(S69,natjecanjeStaze_stazaId,0)))</f>
        <v/>
      </c>
      <c r="S69" s="53" t="str">
        <f>IF(BW69="","",INDEX(natjecanjeStaze_stazaId,MATCH(O69,natjecanjeStaze_kategorija,0)))</f>
        <v/>
      </c>
      <c r="T69" s="47" t="s">
        <v>0</v>
      </c>
      <c r="U69" s="259" t="str">
        <f>IF(O69="","",INDEX(kategorija_oznaka,MATCH(Q69,kategorija_id,0)))</f>
        <v/>
      </c>
      <c r="V69" s="260" t="str">
        <f t="shared" si="28"/>
        <v/>
      </c>
      <c r="W69" s="47" t="s">
        <v>0</v>
      </c>
      <c r="X69" s="52" t="str">
        <f t="shared" si="29"/>
        <v/>
      </c>
      <c r="Y69" s="73" t="str">
        <f t="shared" si="30"/>
        <v/>
      </c>
      <c r="Z69" s="31" t="str">
        <f t="shared" si="31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32"/>
        <v/>
      </c>
      <c r="AF69" s="47" t="s">
        <v>0</v>
      </c>
      <c r="AG69" s="151" t="str">
        <f t="shared" si="33"/>
        <v/>
      </c>
      <c r="AH69" s="47" t="s">
        <v>0</v>
      </c>
      <c r="AI69" s="52" t="str">
        <f t="shared" si="34"/>
        <v/>
      </c>
      <c r="AJ69" s="31" t="str">
        <f t="shared" si="35"/>
        <v/>
      </c>
      <c r="AK69" s="73" t="str">
        <f t="shared" si="36"/>
        <v/>
      </c>
      <c r="AL69" s="73" t="str">
        <f t="shared" si="37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IFERROR(""&amp;INDEX(registarNatjecatelji,DL69,4),"")</f>
        <v/>
      </c>
      <c r="AO69" s="73" t="str">
        <f t="shared" si="38"/>
        <v/>
      </c>
      <c r="AP69" s="66" t="str">
        <f t="shared" si="39"/>
        <v/>
      </c>
      <c r="AQ69" s="47" t="s">
        <v>0</v>
      </c>
      <c r="AR69" s="52" t="str">
        <f>IF(V69&lt;&gt;"NEMA","",IF(IFERROR(MATCH(U69,U$10:U68,0),0)&lt;&gt;0,"",U69))</f>
        <v/>
      </c>
      <c r="AS69" s="73" t="str">
        <f>IF(AR69="","",IFERROR(INDEX(klubAlias_id,MATCH(AR69,klubAlias_alias,0)),"NEMA"))</f>
        <v/>
      </c>
      <c r="AT69" s="31" t="str">
        <f>IF(OR(AS69="",AS69&lt;&gt;"NEMA"),"",MAX(AT$10:AT68)+1)</f>
        <v/>
      </c>
      <c r="AU69" s="66" t="str">
        <f>IF(OR(AS69="",AS69&lt;&gt;"NEMA"),"",INDEX(klub_id,MATCH(AR69,klub_naziv,0)))</f>
        <v/>
      </c>
      <c r="AV69" s="47" t="s">
        <v>0</v>
      </c>
      <c r="AW69" s="19" t="str">
        <f t="shared" si="40"/>
        <v/>
      </c>
      <c r="AX69" s="47" t="s">
        <v>0</v>
      </c>
      <c r="AY69" s="82" t="str">
        <f>IF(AK69&lt;&gt;"NEMA","",IF(IFERROR(MATCH(AJ69,AJ$10:AJ68,0),0)&lt;&gt;0,"",AJ69))</f>
        <v/>
      </c>
      <c r="AZ69" s="47" t="s">
        <v>0</v>
      </c>
      <c r="BA69" s="130"/>
      <c r="BB69" s="47" t="s">
        <v>0</v>
      </c>
      <c r="BC69" s="58" t="str">
        <f t="shared" si="41"/>
        <v/>
      </c>
      <c r="BD69" s="31" t="str">
        <f t="shared" si="42"/>
        <v/>
      </c>
      <c r="BE69" s="31" t="str">
        <f>IF(BD69="","",MAX(BE$10:BE68)+1)</f>
        <v/>
      </c>
      <c r="BF69" s="31" t="str">
        <f t="shared" si="43"/>
        <v/>
      </c>
      <c r="BG69" s="31" t="str">
        <f t="shared" si="44"/>
        <v/>
      </c>
      <c r="BH69" s="31" t="str">
        <f>IF(BA69="","",MAX(BH$10:BH68)+1)</f>
        <v/>
      </c>
      <c r="BI69" s="31" t="str">
        <f t="shared" si="45"/>
        <v/>
      </c>
      <c r="BJ69" s="66" t="str">
        <f t="shared" si="46"/>
        <v/>
      </c>
      <c r="BK69" s="47" t="s">
        <v>0</v>
      </c>
      <c r="BL69" s="19" t="str">
        <f t="shared" si="47"/>
        <v/>
      </c>
      <c r="BM69" s="47" t="s">
        <v>0</v>
      </c>
      <c r="BN69" s="151" t="str">
        <f>IF(AP69="","",IF(BA69="",IF(IFERROR(MATCH(AP69,natjecanje_noviKluboviAliasi,0),0)&gt;0,INDEX(natjecanje_kluboviAliasi,MATCH(AP69,natjecanje_noviKluboviAliasi,0)),AP69),BA69))</f>
        <v/>
      </c>
      <c r="BO69" s="47" t="s">
        <v>0</v>
      </c>
      <c r="BP69" s="58" t="str">
        <f t="shared" si="48"/>
        <v/>
      </c>
      <c r="BQ69" s="73" t="str">
        <f t="shared" si="49"/>
        <v/>
      </c>
      <c r="BR69" s="267" t="str">
        <f t="shared" si="50"/>
        <v/>
      </c>
      <c r="BS69" s="268" t="str">
        <f t="shared" si="51"/>
        <v/>
      </c>
      <c r="BT69" s="191" t="str">
        <f t="shared" si="52"/>
        <v/>
      </c>
      <c r="BU69" s="47" t="s">
        <v>0</v>
      </c>
      <c r="BV69" s="52" t="str">
        <f t="shared" si="53"/>
        <v/>
      </c>
      <c r="BW69" s="31" t="str">
        <f t="shared" si="54"/>
        <v/>
      </c>
      <c r="BX69" s="73" t="str">
        <f>IF(BW69="","",IFERROR(INDEX(imePrezime_id,MATCH(BV69&amp;" – "&amp;BW69,imePrezime_imePrezime,0)),"NEMA"))</f>
        <v/>
      </c>
      <c r="BY69" s="73" t="str">
        <f>IF(BX69&lt;&gt;"NEMA","",IFERROR(INDEX(imePrezimeAlias_imePrezimeId,MATCH(BV69&amp;" "&amp;BW69,imePrezimeAlias_alias,0)),"NEMA"))</f>
        <v/>
      </c>
      <c r="BZ69" s="31" t="str">
        <f>IF(BW69="","",IF(OR(BY69="",BY69="NEMA"),BV69,INDEX(imePrezime_ime,MATCH(BY69,imePrezime_id,0))))</f>
        <v/>
      </c>
      <c r="CA69" s="66" t="str">
        <f>IF(BW69="","",IF(OR(BY69="",BY69="NEMA"),BW69,INDEX(imePrezime_prezime,MATCH(BY69,imePrezime_id,0))))</f>
        <v/>
      </c>
      <c r="CB69" s="47" t="s">
        <v>0</v>
      </c>
      <c r="CC69" s="82" t="str">
        <f t="shared" si="55"/>
        <v/>
      </c>
      <c r="CD69" s="47" t="s">
        <v>0</v>
      </c>
      <c r="CE69" s="19" t="str">
        <f t="shared" si="56"/>
        <v/>
      </c>
      <c r="CF69" s="47" t="s">
        <v>0</v>
      </c>
      <c r="CG69" s="130"/>
      <c r="CH69" s="47" t="s">
        <v>0</v>
      </c>
      <c r="CI69" s="52" t="str">
        <f t="shared" si="57"/>
        <v/>
      </c>
      <c r="CJ69" s="73" t="str">
        <f>IF(CG69="","",MAX(CJ$10:CJ68)+1)</f>
        <v/>
      </c>
      <c r="CK69" s="53" t="str">
        <f t="shared" si="58"/>
        <v/>
      </c>
      <c r="CL69" s="47" t="s">
        <v>0</v>
      </c>
      <c r="CM69" s="19" t="str">
        <f t="shared" si="59"/>
        <v/>
      </c>
      <c r="CN69" s="47" t="s">
        <v>0</v>
      </c>
      <c r="CO69" s="108"/>
      <c r="CP69" s="110"/>
      <c r="CQ69" s="47"/>
      <c r="CR69" s="58" t="str">
        <f>IF(AND(BX69="NEMA",BY69="NEMA",OR(CG69="",CK69="NEMA")),MAX(CR$10:CR68)+1,"")</f>
        <v/>
      </c>
      <c r="CS69" s="53" t="str">
        <f t="shared" si="60"/>
        <v/>
      </c>
      <c r="CT69" t="s">
        <v>0</v>
      </c>
      <c r="CU69" s="133" t="str">
        <f>IF(O69="","",LEFT(INDEX(kategorija_oznaka,MATCH(Q69,kategorija_id,0)),1))</f>
        <v/>
      </c>
      <c r="CV69" t="s">
        <v>0</v>
      </c>
      <c r="CW69" s="52" t="str">
        <f>IF(CR69="","",IF(M69&lt;&gt;"CRO","","INSERT INTO osoba (id,reg_broj,oib,spol_id,dat_rodjenja) VALUES ("&amp;CR69&amp;",(SELECT max(os.reg_broj)+1 FROM osoba AS os),Null,'"&amp;CU69&amp;"',Null); INSERT INTO osoba_log (id,reg_broj,oib,spol_id,dat_rodjenja,dnevnik_id) SELECT id,reg_broj,oib,spol_id,dat_rodjenja,"&amp;dnevnik_id&amp;" FROM osoba WHERE id = "&amp;CR69&amp;";"))</f>
        <v/>
      </c>
      <c r="CX69" s="66" t="str">
        <f t="shared" si="61"/>
        <v/>
      </c>
      <c r="CY69" t="s">
        <v>0</v>
      </c>
      <c r="CZ69" s="19" t="str">
        <f t="shared" si="62"/>
        <v/>
      </c>
      <c r="DA69" s="47" t="s">
        <v>0</v>
      </c>
      <c r="DB69" s="52" t="str">
        <f t="shared" si="63"/>
        <v/>
      </c>
      <c r="DC69" s="66" t="str">
        <f t="shared" si="64"/>
        <v/>
      </c>
      <c r="DD69" s="47" t="s">
        <v>0</v>
      </c>
      <c r="DE69" s="52" t="str">
        <f t="shared" si="65"/>
        <v/>
      </c>
      <c r="DF69" s="53" t="str">
        <f>IF(DE69="","",IFERROR(MATCH(DE69,registar,0),"NEMA"))</f>
        <v/>
      </c>
      <c r="DG69" s="47" t="s">
        <v>0</v>
      </c>
      <c r="DH69" s="52" t="str">
        <f t="shared" si="66"/>
        <v/>
      </c>
      <c r="DI69" s="53" t="str">
        <f>IF(DH69="","",IFERROR(MATCH(DH69,imePrezime_imePrezimeKlub,0),"NEMA"))</f>
        <v/>
      </c>
      <c r="DJ69" s="47" t="s">
        <v>0</v>
      </c>
      <c r="DK69" s="52" t="str">
        <f t="shared" si="67"/>
        <v/>
      </c>
      <c r="DL69" s="53" t="str">
        <f>IF(DK69="","",IFERROR(MATCH(DK69,imePrezime_imePrezime,0),"NEMA"))</f>
        <v/>
      </c>
      <c r="DM69" s="47" t="s">
        <v>0</v>
      </c>
      <c r="DN69" s="58" t="str">
        <f t="shared" si="68"/>
        <v/>
      </c>
      <c r="DO69" s="53" t="str" cm="1">
        <f t="array" ref="DO69">IF(DN69&lt;&gt;"",INDEX(imePrezime_id,DN69,0),IF(CR69&lt;&gt;"",CR69,""))</f>
        <v/>
      </c>
      <c r="DP69" s="47" t="s">
        <v>0</v>
      </c>
      <c r="DQ69" s="58" t="str">
        <f t="shared" si="69"/>
        <v/>
      </c>
      <c r="DR69" s="73" t="str">
        <f>IF(BW69="","",IF(AJ69="",IF(IFERROR(INDEX(imePrezime_klub,MATCH(DO69,imePrezime_id,0)),"NEMA")="","klu",""),IF(OR(AND(AK69&lt;&gt;"",AK69&lt;&gt;"NEMA"),BI69&lt;&gt;""),"klu(ali)",IF(AND(AN69&lt;&gt;"",AN69&lt;&gt;AM69),"(raz-klu)","klu"))))</f>
        <v/>
      </c>
      <c r="DS69" s="73" t="str">
        <f t="shared" si="70"/>
        <v/>
      </c>
      <c r="DT69" s="73" t="str">
        <f t="shared" si="71"/>
        <v/>
      </c>
      <c r="DU69" s="66" t="str">
        <f t="shared" si="72"/>
        <v/>
      </c>
      <c r="DV69" s="47" t="s">
        <v>0</v>
      </c>
      <c r="DW69" s="58" t="str">
        <f>IF(BW69="","",MAX(DW$10:DW68)+1)</f>
        <v/>
      </c>
      <c r="DX69" s="73" t="str">
        <f t="shared" si="73"/>
        <v/>
      </c>
      <c r="DY69" s="73" t="str">
        <f t="shared" si="74"/>
        <v/>
      </c>
      <c r="DZ69" s="73" t="str">
        <f t="shared" si="75"/>
        <v/>
      </c>
      <c r="EA69" s="73" t="str">
        <f t="shared" si="76"/>
        <v/>
      </c>
      <c r="EB69" s="73" t="str">
        <f t="shared" si="77"/>
        <v/>
      </c>
      <c r="EC69" s="73" t="str">
        <f t="shared" si="78"/>
        <v/>
      </c>
      <c r="ED69" s="73" t="str">
        <f t="shared" si="79"/>
        <v/>
      </c>
      <c r="EE69" s="73" t="str">
        <f t="shared" si="80"/>
        <v/>
      </c>
      <c r="EF69" s="73" t="str">
        <f t="shared" si="81"/>
        <v/>
      </c>
      <c r="EG69" s="53" t="str">
        <f>IF(INDEX(natjecanjeKategorije_katAliasId,MATCH(Q69,natjecanjeKategorije_katRegId,0))="","",INDEX(natjecanjeKategorije_katAliasId,MATCH(Q69,natjecanjeKategorije_katRegId,0)))</f>
        <v/>
      </c>
      <c r="EH69" s="47" t="s">
        <v>0</v>
      </c>
      <c r="EI69" s="19" t="str">
        <f t="shared" si="82"/>
        <v/>
      </c>
      <c r="EJ69" s="47" t="s">
        <v>0</v>
      </c>
      <c r="EK69" s="19" t="str">
        <f t="shared" si="83"/>
        <v/>
      </c>
      <c r="EL69" s="47" t="s">
        <v>0</v>
      </c>
      <c r="EM69" s="208" t="str">
        <f t="shared" si="84"/>
        <v/>
      </c>
      <c r="EN69" s="47" t="s">
        <v>0</v>
      </c>
    </row>
    <row r="70" spans="1:144" x14ac:dyDescent="0.25">
      <c r="A70" t="s">
        <v>0</v>
      </c>
      <c r="B70" s="52" t="str">
        <f>IF(csv!F62="","",csv!T62)</f>
        <v/>
      </c>
      <c r="C70" s="31" t="s">
        <v>0</v>
      </c>
      <c r="D70" s="31" t="str">
        <f>IF(csv!F62="","",csv!F62)</f>
        <v/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/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26"/>
        <v/>
      </c>
      <c r="P70" s="73" t="str">
        <f>IF(O70="","",IF(COUNTIF(O$10:O69,O70)=0,P69+1,P69))</f>
        <v/>
      </c>
      <c r="Q70" s="88" t="str">
        <f t="shared" si="27"/>
        <v/>
      </c>
      <c r="R70" s="89" t="str" cm="1">
        <f t="array" ref="R70">IF(S70="","",INDEX(natjecanjeStaze_naziv,MATCH(S70,natjecanjeStaze_stazaId,0)))</f>
        <v/>
      </c>
      <c r="S70" s="53" t="str">
        <f>IF(BW70="","",INDEX(natjecanjeStaze_stazaId,MATCH(O70,natjecanjeStaze_kategorija,0)))</f>
        <v/>
      </c>
      <c r="T70" s="47" t="s">
        <v>0</v>
      </c>
      <c r="U70" s="259" t="str">
        <f>IF(O70="","",INDEX(kategorija_oznaka,MATCH(Q70,kategorija_id,0)))</f>
        <v/>
      </c>
      <c r="V70" s="260" t="str">
        <f t="shared" si="28"/>
        <v/>
      </c>
      <c r="W70" s="47" t="s">
        <v>0</v>
      </c>
      <c r="X70" s="52" t="str">
        <f t="shared" si="29"/>
        <v/>
      </c>
      <c r="Y70" s="73" t="str">
        <f t="shared" si="30"/>
        <v/>
      </c>
      <c r="Z70" s="31" t="str">
        <f t="shared" si="31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32"/>
        <v/>
      </c>
      <c r="AF70" s="47" t="s">
        <v>0</v>
      </c>
      <c r="AG70" s="151" t="str">
        <f t="shared" si="33"/>
        <v/>
      </c>
      <c r="AH70" s="47" t="s">
        <v>0</v>
      </c>
      <c r="AI70" s="52" t="str">
        <f t="shared" si="34"/>
        <v/>
      </c>
      <c r="AJ70" s="31" t="str">
        <f t="shared" si="35"/>
        <v/>
      </c>
      <c r="AK70" s="73" t="str">
        <f t="shared" si="36"/>
        <v/>
      </c>
      <c r="AL70" s="73" t="str">
        <f t="shared" si="37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IFERROR(""&amp;INDEX(registarNatjecatelji,DL70,4),"")</f>
        <v/>
      </c>
      <c r="AO70" s="73" t="str">
        <f t="shared" si="38"/>
        <v/>
      </c>
      <c r="AP70" s="66" t="str">
        <f t="shared" si="39"/>
        <v/>
      </c>
      <c r="AQ70" s="47" t="s">
        <v>0</v>
      </c>
      <c r="AR70" s="52" t="str">
        <f>IF(V70&lt;&gt;"NEMA","",IF(IFERROR(MATCH(U70,U$10:U69,0),0)&lt;&gt;0,"",U70))</f>
        <v/>
      </c>
      <c r="AS70" s="73" t="str">
        <f>IF(AR70="","",IFERROR(INDEX(klubAlias_id,MATCH(AR70,klubAlias_alias,0)),"NEMA"))</f>
        <v/>
      </c>
      <c r="AT70" s="31" t="str">
        <f>IF(OR(AS70="",AS70&lt;&gt;"NEMA"),"",MAX(AT$10:AT69)+1)</f>
        <v/>
      </c>
      <c r="AU70" s="66" t="str">
        <f>IF(OR(AS70="",AS70&lt;&gt;"NEMA"),"",INDEX(klub_id,MATCH(AR70,klub_naziv,0)))</f>
        <v/>
      </c>
      <c r="AV70" s="47" t="s">
        <v>0</v>
      </c>
      <c r="AW70" s="19" t="str">
        <f t="shared" si="40"/>
        <v/>
      </c>
      <c r="AX70" s="47" t="s">
        <v>0</v>
      </c>
      <c r="AY70" s="82" t="str">
        <f>IF(AK70&lt;&gt;"NEMA","",IF(IFERROR(MATCH(AJ70,AJ$10:AJ69,0),0)&lt;&gt;0,"",AJ70))</f>
        <v/>
      </c>
      <c r="AZ70" s="47" t="s">
        <v>0</v>
      </c>
      <c r="BA70" s="130"/>
      <c r="BB70" s="47" t="s">
        <v>0</v>
      </c>
      <c r="BC70" s="58" t="str">
        <f t="shared" si="41"/>
        <v/>
      </c>
      <c r="BD70" s="31" t="str">
        <f t="shared" si="42"/>
        <v/>
      </c>
      <c r="BE70" s="31" t="str">
        <f>IF(BD70="","",MAX(BE$10:BE69)+1)</f>
        <v/>
      </c>
      <c r="BF70" s="31" t="str">
        <f t="shared" si="43"/>
        <v/>
      </c>
      <c r="BG70" s="31" t="str">
        <f t="shared" si="44"/>
        <v/>
      </c>
      <c r="BH70" s="31" t="str">
        <f>IF(BA70="","",MAX(BH$10:BH69)+1)</f>
        <v/>
      </c>
      <c r="BI70" s="31" t="str">
        <f t="shared" si="45"/>
        <v/>
      </c>
      <c r="BJ70" s="66" t="str">
        <f t="shared" si="46"/>
        <v/>
      </c>
      <c r="BK70" s="47" t="s">
        <v>0</v>
      </c>
      <c r="BL70" s="19" t="str">
        <f t="shared" si="47"/>
        <v/>
      </c>
      <c r="BM70" s="47" t="s">
        <v>0</v>
      </c>
      <c r="BN70" s="151" t="str">
        <f>IF(AP70="","",IF(BA70="",IF(IFERROR(MATCH(AP70,natjecanje_noviKluboviAliasi,0),0)&gt;0,INDEX(natjecanje_kluboviAliasi,MATCH(AP70,natjecanje_noviKluboviAliasi,0)),AP70),BA70))</f>
        <v/>
      </c>
      <c r="BO70" s="47" t="s">
        <v>0</v>
      </c>
      <c r="BP70" s="58" t="str">
        <f t="shared" si="48"/>
        <v/>
      </c>
      <c r="BQ70" s="73" t="str">
        <f t="shared" si="49"/>
        <v/>
      </c>
      <c r="BR70" s="267" t="str">
        <f t="shared" si="50"/>
        <v/>
      </c>
      <c r="BS70" s="268" t="str">
        <f t="shared" si="51"/>
        <v/>
      </c>
      <c r="BT70" s="191" t="str">
        <f t="shared" si="52"/>
        <v/>
      </c>
      <c r="BU70" s="47" t="s">
        <v>0</v>
      </c>
      <c r="BV70" s="52" t="str">
        <f t="shared" si="53"/>
        <v/>
      </c>
      <c r="BW70" s="31" t="str">
        <f t="shared" si="54"/>
        <v/>
      </c>
      <c r="BX70" s="73" t="str">
        <f>IF(BW70="","",IFERROR(INDEX(imePrezime_id,MATCH(BV70&amp;" – "&amp;BW70,imePrezime_imePrezime,0)),"NEMA"))</f>
        <v/>
      </c>
      <c r="BY70" s="73" t="str">
        <f>IF(BX70&lt;&gt;"NEMA","",IFERROR(INDEX(imePrezimeAlias_imePrezimeId,MATCH(BV70&amp;" "&amp;BW70,imePrezimeAlias_alias,0)),"NEMA"))</f>
        <v/>
      </c>
      <c r="BZ70" s="31" t="str">
        <f>IF(BW70="","",IF(OR(BY70="",BY70="NEMA"),BV70,INDEX(imePrezime_ime,MATCH(BY70,imePrezime_id,0))))</f>
        <v/>
      </c>
      <c r="CA70" s="66" t="str">
        <f>IF(BW70="","",IF(OR(BY70="",BY70="NEMA"),BW70,INDEX(imePrezime_prezime,MATCH(BY70,imePrezime_id,0))))</f>
        <v/>
      </c>
      <c r="CB70" s="47" t="s">
        <v>0</v>
      </c>
      <c r="CC70" s="82" t="str">
        <f t="shared" si="55"/>
        <v/>
      </c>
      <c r="CD70" s="47" t="s">
        <v>0</v>
      </c>
      <c r="CE70" s="19" t="str">
        <f t="shared" si="56"/>
        <v/>
      </c>
      <c r="CF70" s="47" t="s">
        <v>0</v>
      </c>
      <c r="CG70" s="130"/>
      <c r="CH70" s="47" t="s">
        <v>0</v>
      </c>
      <c r="CI70" s="52" t="str">
        <f t="shared" si="57"/>
        <v/>
      </c>
      <c r="CJ70" s="73" t="str">
        <f>IF(CG70="","",MAX(CJ$10:CJ69)+1)</f>
        <v/>
      </c>
      <c r="CK70" s="53" t="str">
        <f t="shared" si="58"/>
        <v/>
      </c>
      <c r="CL70" s="47" t="s">
        <v>0</v>
      </c>
      <c r="CM70" s="19" t="str">
        <f t="shared" si="59"/>
        <v/>
      </c>
      <c r="CN70" s="47" t="s">
        <v>0</v>
      </c>
      <c r="CO70" s="108"/>
      <c r="CP70" s="110"/>
      <c r="CQ70" s="47"/>
      <c r="CR70" s="58" t="str">
        <f>IF(AND(BX70="NEMA",BY70="NEMA",OR(CG70="",CK70="NEMA")),MAX(CR$10:CR69)+1,"")</f>
        <v/>
      </c>
      <c r="CS70" s="53" t="str">
        <f t="shared" si="60"/>
        <v/>
      </c>
      <c r="CT70" t="s">
        <v>0</v>
      </c>
      <c r="CU70" s="133" t="str">
        <f>IF(O70="","",LEFT(INDEX(kategorija_oznaka,MATCH(Q70,kategorija_id,0)),1))</f>
        <v/>
      </c>
      <c r="CV70" t="s">
        <v>0</v>
      </c>
      <c r="CW70" s="52" t="str">
        <f>IF(CR70="","",IF(M70&lt;&gt;"CRO","","INSERT INTO osoba (id,reg_broj,oib,spol_id,dat_rodjenja) VALUES ("&amp;CR70&amp;",(SELECT max(os.reg_broj)+1 FROM osoba AS os),Null,'"&amp;CU70&amp;"',Null); INSERT INTO osoba_log (id,reg_broj,oib,spol_id,dat_rodjenja,dnevnik_id) SELECT id,reg_broj,oib,spol_id,dat_rodjenja,"&amp;dnevnik_id&amp;" FROM osoba WHERE id = "&amp;CR70&amp;";"))</f>
        <v/>
      </c>
      <c r="CX70" s="66" t="str">
        <f t="shared" si="61"/>
        <v/>
      </c>
      <c r="CY70" t="s">
        <v>0</v>
      </c>
      <c r="CZ70" s="19" t="str">
        <f t="shared" si="62"/>
        <v/>
      </c>
      <c r="DA70" s="47" t="s">
        <v>0</v>
      </c>
      <c r="DB70" s="52" t="str">
        <f t="shared" si="63"/>
        <v/>
      </c>
      <c r="DC70" s="66" t="str">
        <f t="shared" si="64"/>
        <v/>
      </c>
      <c r="DD70" s="47" t="s">
        <v>0</v>
      </c>
      <c r="DE70" s="52" t="str">
        <f t="shared" si="65"/>
        <v/>
      </c>
      <c r="DF70" s="53" t="str">
        <f>IF(DE70="","",IFERROR(MATCH(DE70,registar,0),"NEMA"))</f>
        <v/>
      </c>
      <c r="DG70" s="47" t="s">
        <v>0</v>
      </c>
      <c r="DH70" s="52" t="str">
        <f t="shared" si="66"/>
        <v/>
      </c>
      <c r="DI70" s="53" t="str">
        <f>IF(DH70="","",IFERROR(MATCH(DH70,imePrezime_imePrezimeKlub,0),"NEMA"))</f>
        <v/>
      </c>
      <c r="DJ70" s="47" t="s">
        <v>0</v>
      </c>
      <c r="DK70" s="52" t="str">
        <f t="shared" si="67"/>
        <v/>
      </c>
      <c r="DL70" s="53" t="str">
        <f>IF(DK70="","",IFERROR(MATCH(DK70,imePrezime_imePrezime,0),"NEMA"))</f>
        <v/>
      </c>
      <c r="DM70" s="47" t="s">
        <v>0</v>
      </c>
      <c r="DN70" s="58" t="str">
        <f t="shared" si="68"/>
        <v/>
      </c>
      <c r="DO70" s="53" t="str" cm="1">
        <f t="array" ref="DO70">IF(DN70&lt;&gt;"",INDEX(imePrezime_id,DN70,0),IF(CR70&lt;&gt;"",CR70,""))</f>
        <v/>
      </c>
      <c r="DP70" s="47" t="s">
        <v>0</v>
      </c>
      <c r="DQ70" s="58" t="str">
        <f t="shared" si="69"/>
        <v/>
      </c>
      <c r="DR70" s="73" t="str">
        <f>IF(BW70="","",IF(AJ70="",IF(IFERROR(INDEX(imePrezime_klub,MATCH(DO70,imePrezime_id,0)),"NEMA")="","klu",""),IF(OR(AND(AK70&lt;&gt;"",AK70&lt;&gt;"NEMA"),BI70&lt;&gt;""),"klu(ali)",IF(AND(AN70&lt;&gt;"",AN70&lt;&gt;AM70),"(raz-klu)","klu"))))</f>
        <v/>
      </c>
      <c r="DS70" s="73" t="str">
        <f t="shared" si="70"/>
        <v/>
      </c>
      <c r="DT70" s="73" t="str">
        <f t="shared" si="71"/>
        <v/>
      </c>
      <c r="DU70" s="66" t="str">
        <f t="shared" si="72"/>
        <v/>
      </c>
      <c r="DV70" s="47" t="s">
        <v>0</v>
      </c>
      <c r="DW70" s="58" t="str">
        <f>IF(BW70="","",MAX(DW$10:DW69)+1)</f>
        <v/>
      </c>
      <c r="DX70" s="73" t="str">
        <f t="shared" si="73"/>
        <v/>
      </c>
      <c r="DY70" s="73" t="str">
        <f t="shared" si="74"/>
        <v/>
      </c>
      <c r="DZ70" s="73" t="str">
        <f t="shared" si="75"/>
        <v/>
      </c>
      <c r="EA70" s="73" t="str">
        <f t="shared" si="76"/>
        <v/>
      </c>
      <c r="EB70" s="73" t="str">
        <f t="shared" si="77"/>
        <v/>
      </c>
      <c r="EC70" s="73" t="str">
        <f t="shared" si="78"/>
        <v/>
      </c>
      <c r="ED70" s="73" t="str">
        <f t="shared" si="79"/>
        <v/>
      </c>
      <c r="EE70" s="73" t="str">
        <f t="shared" si="80"/>
        <v/>
      </c>
      <c r="EF70" s="73" t="str">
        <f t="shared" si="81"/>
        <v/>
      </c>
      <c r="EG70" s="53" t="str">
        <f>IF(INDEX(natjecanjeKategorije_katAliasId,MATCH(Q70,natjecanjeKategorije_katRegId,0))="","",INDEX(natjecanjeKategorije_katAliasId,MATCH(Q70,natjecanjeKategorije_katRegId,0)))</f>
        <v/>
      </c>
      <c r="EH70" s="47" t="s">
        <v>0</v>
      </c>
      <c r="EI70" s="19" t="str">
        <f t="shared" si="82"/>
        <v/>
      </c>
      <c r="EJ70" s="47" t="s">
        <v>0</v>
      </c>
      <c r="EK70" s="19" t="str">
        <f t="shared" si="83"/>
        <v/>
      </c>
      <c r="EL70" s="47" t="s">
        <v>0</v>
      </c>
      <c r="EM70" s="208" t="str">
        <f t="shared" si="84"/>
        <v/>
      </c>
      <c r="EN70" s="47" t="s">
        <v>0</v>
      </c>
    </row>
    <row r="71" spans="1:144" x14ac:dyDescent="0.25">
      <c r="A71" t="s">
        <v>0</v>
      </c>
      <c r="B71" s="52" t="str">
        <f>IF(csv!F63="","",csv!T63)</f>
        <v/>
      </c>
      <c r="C71" s="31" t="s">
        <v>0</v>
      </c>
      <c r="D71" s="31" t="str">
        <f>IF(csv!F63="","",csv!F63)</f>
        <v/>
      </c>
      <c r="E71" s="31" t="str">
        <f>IF(csv!E63="","",csv!E63)</f>
        <v/>
      </c>
      <c r="F71" s="31" t="s">
        <v>0</v>
      </c>
      <c r="G71" s="73" t="str">
        <f>IF(csv!M63="","",csv!M63)</f>
        <v/>
      </c>
      <c r="H71" s="73" t="str">
        <f>IF(csv!N63="","",csv!N63)</f>
        <v/>
      </c>
      <c r="I71" s="31" t="s">
        <v>0</v>
      </c>
      <c r="J71" s="31" t="str">
        <f>IF(csv!P63="","",csv!P63)</f>
        <v/>
      </c>
      <c r="K71" s="31" t="str">
        <f>IF(csv!Q63="","",csv!Q63)</f>
        <v/>
      </c>
      <c r="L71" s="31" t="s">
        <v>0</v>
      </c>
      <c r="M71" s="66" t="str">
        <f>IF(csv!R63="","",csv!R63)</f>
        <v/>
      </c>
      <c r="N71" s="47" t="s">
        <v>0</v>
      </c>
      <c r="O71" s="52" t="str">
        <f t="shared" si="26"/>
        <v/>
      </c>
      <c r="P71" s="73" t="str">
        <f>IF(O71="","",IF(COUNTIF(O$10:O70,O71)=0,P70+1,P70))</f>
        <v/>
      </c>
      <c r="Q71" s="88" t="str">
        <f t="shared" si="27"/>
        <v/>
      </c>
      <c r="R71" s="89" t="str" cm="1">
        <f t="array" ref="R71">IF(S71="","",INDEX(natjecanjeStaze_naziv,MATCH(S71,natjecanjeStaze_stazaId,0)))</f>
        <v/>
      </c>
      <c r="S71" s="53" t="str">
        <f>IF(BW71="","",INDEX(natjecanjeStaze_stazaId,MATCH(O71,natjecanjeStaze_kategorija,0)))</f>
        <v/>
      </c>
      <c r="T71" s="47" t="s">
        <v>0</v>
      </c>
      <c r="U71" s="259" t="str">
        <f>IF(O71="","",INDEX(kategorija_oznaka,MATCH(Q71,kategorija_id,0)))</f>
        <v/>
      </c>
      <c r="V71" s="260" t="str">
        <f t="shared" si="28"/>
        <v/>
      </c>
      <c r="W71" s="47" t="s">
        <v>0</v>
      </c>
      <c r="X71" s="52" t="str">
        <f t="shared" si="29"/>
        <v/>
      </c>
      <c r="Y71" s="73" t="str">
        <f t="shared" si="30"/>
        <v/>
      </c>
      <c r="Z71" s="31" t="str">
        <f t="shared" si="31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32"/>
        <v/>
      </c>
      <c r="AF71" s="47" t="s">
        <v>0</v>
      </c>
      <c r="AG71" s="151" t="str">
        <f t="shared" si="33"/>
        <v/>
      </c>
      <c r="AH71" s="47" t="s">
        <v>0</v>
      </c>
      <c r="AI71" s="52" t="str">
        <f t="shared" si="34"/>
        <v/>
      </c>
      <c r="AJ71" s="31" t="str">
        <f t="shared" si="35"/>
        <v/>
      </c>
      <c r="AK71" s="73" t="str">
        <f t="shared" si="36"/>
        <v/>
      </c>
      <c r="AL71" s="73" t="str">
        <f t="shared" si="37"/>
        <v/>
      </c>
      <c r="AM71" s="31" t="str" cm="1">
        <f t="array" ref="AM71">IF(AK71="",""&amp;AJ71,IF(AK71="NEMA",AJ71,INDEX(klub_naziv,MATCH(INDEX(klubAlias_klubId,AK71),klub_id,0))))</f>
        <v/>
      </c>
      <c r="AN71" s="31" t="str" cm="1">
        <f t="array" ref="AN71">IFERROR(""&amp;INDEX(registarNatjecatelji,DL71,4),"")</f>
        <v/>
      </c>
      <c r="AO71" s="73" t="str">
        <f t="shared" si="38"/>
        <v/>
      </c>
      <c r="AP71" s="66" t="str">
        <f t="shared" si="39"/>
        <v/>
      </c>
      <c r="AQ71" s="47" t="s">
        <v>0</v>
      </c>
      <c r="AR71" s="52" t="str">
        <f>IF(V71&lt;&gt;"NEMA","",IF(IFERROR(MATCH(U71,U$10:U70,0),0)&lt;&gt;0,"",U71))</f>
        <v/>
      </c>
      <c r="AS71" s="73" t="str">
        <f>IF(AR71="","",IFERROR(INDEX(klubAlias_id,MATCH(AR71,klubAlias_alias,0)),"NEMA"))</f>
        <v/>
      </c>
      <c r="AT71" s="31" t="str">
        <f>IF(OR(AS71="",AS71&lt;&gt;"NEMA"),"",MAX(AT$10:AT70)+1)</f>
        <v/>
      </c>
      <c r="AU71" s="66" t="str">
        <f>IF(OR(AS71="",AS71&lt;&gt;"NEMA"),"",INDEX(klub_id,MATCH(AR71,klub_naziv,0)))</f>
        <v/>
      </c>
      <c r="AV71" s="47" t="s">
        <v>0</v>
      </c>
      <c r="AW71" s="19" t="str">
        <f t="shared" si="40"/>
        <v/>
      </c>
      <c r="AX71" s="47" t="s">
        <v>0</v>
      </c>
      <c r="AY71" s="82" t="str">
        <f>IF(AK71&lt;&gt;"NEMA","",IF(IFERROR(MATCH(AJ71,AJ$10:AJ70,0),0)&lt;&gt;0,"",AJ71))</f>
        <v/>
      </c>
      <c r="AZ71" s="47" t="s">
        <v>0</v>
      </c>
      <c r="BA71" s="130"/>
      <c r="BB71" s="47" t="s">
        <v>0</v>
      </c>
      <c r="BC71" s="58" t="str">
        <f t="shared" si="41"/>
        <v/>
      </c>
      <c r="BD71" s="31" t="str">
        <f t="shared" si="42"/>
        <v/>
      </c>
      <c r="BE71" s="31" t="str">
        <f>IF(BD71="","",MAX(BE$10:BE70)+1)</f>
        <v/>
      </c>
      <c r="BF71" s="31" t="str">
        <f t="shared" si="43"/>
        <v/>
      </c>
      <c r="BG71" s="31" t="str">
        <f t="shared" si="44"/>
        <v/>
      </c>
      <c r="BH71" s="31" t="str">
        <f>IF(BA71="","",MAX(BH$10:BH70)+1)</f>
        <v/>
      </c>
      <c r="BI71" s="31" t="str">
        <f t="shared" si="45"/>
        <v/>
      </c>
      <c r="BJ71" s="66" t="str">
        <f t="shared" si="46"/>
        <v/>
      </c>
      <c r="BK71" s="47" t="s">
        <v>0</v>
      </c>
      <c r="BL71" s="19" t="str">
        <f t="shared" si="47"/>
        <v/>
      </c>
      <c r="BM71" s="47" t="s">
        <v>0</v>
      </c>
      <c r="BN71" s="151" t="str">
        <f>IF(AP71="","",IF(BA71="",IF(IFERROR(MATCH(AP71,natjecanje_noviKluboviAliasi,0),0)&gt;0,INDEX(natjecanje_kluboviAliasi,MATCH(AP71,natjecanje_noviKluboviAliasi,0)),AP71),BA71))</f>
        <v/>
      </c>
      <c r="BO71" s="47" t="s">
        <v>0</v>
      </c>
      <c r="BP71" s="58" t="str">
        <f t="shared" si="48"/>
        <v/>
      </c>
      <c r="BQ71" s="73" t="str">
        <f t="shared" si="49"/>
        <v/>
      </c>
      <c r="BR71" s="267" t="str">
        <f t="shared" si="50"/>
        <v/>
      </c>
      <c r="BS71" s="268" t="str">
        <f t="shared" si="51"/>
        <v/>
      </c>
      <c r="BT71" s="191" t="str">
        <f t="shared" si="52"/>
        <v/>
      </c>
      <c r="BU71" s="47" t="s">
        <v>0</v>
      </c>
      <c r="BV71" s="52" t="str">
        <f t="shared" si="53"/>
        <v/>
      </c>
      <c r="BW71" s="31" t="str">
        <f t="shared" si="54"/>
        <v/>
      </c>
      <c r="BX71" s="73" t="str">
        <f>IF(BW71="","",IFERROR(INDEX(imePrezime_id,MATCH(BV71&amp;" – "&amp;BW71,imePrezime_imePrezime,0)),"NEMA"))</f>
        <v/>
      </c>
      <c r="BY71" s="73" t="str">
        <f>IF(BX71&lt;&gt;"NEMA","",IFERROR(INDEX(imePrezimeAlias_imePrezimeId,MATCH(BV71&amp;" "&amp;BW71,imePrezimeAlias_alias,0)),"NEMA"))</f>
        <v/>
      </c>
      <c r="BZ71" s="31" t="str">
        <f>IF(BW71="","",IF(OR(BY71="",BY71="NEMA"),BV71,INDEX(imePrezime_ime,MATCH(BY71,imePrezime_id,0))))</f>
        <v/>
      </c>
      <c r="CA71" s="66" t="str">
        <f>IF(BW71="","",IF(OR(BY71="",BY71="NEMA"),BW71,INDEX(imePrezime_prezime,MATCH(BY71,imePrezime_id,0))))</f>
        <v/>
      </c>
      <c r="CB71" s="47" t="s">
        <v>0</v>
      </c>
      <c r="CC71" s="82" t="str">
        <f t="shared" si="55"/>
        <v/>
      </c>
      <c r="CD71" s="47" t="s">
        <v>0</v>
      </c>
      <c r="CE71" s="19" t="str">
        <f t="shared" si="56"/>
        <v/>
      </c>
      <c r="CF71" s="47" t="s">
        <v>0</v>
      </c>
      <c r="CG71" s="130"/>
      <c r="CH71" s="47" t="s">
        <v>0</v>
      </c>
      <c r="CI71" s="52" t="str">
        <f t="shared" si="57"/>
        <v/>
      </c>
      <c r="CJ71" s="73" t="str">
        <f>IF(CG71="","",MAX(CJ$10:CJ70)+1)</f>
        <v/>
      </c>
      <c r="CK71" s="53" t="str">
        <f t="shared" si="58"/>
        <v/>
      </c>
      <c r="CL71" s="47" t="s">
        <v>0</v>
      </c>
      <c r="CM71" s="19" t="str">
        <f t="shared" si="59"/>
        <v/>
      </c>
      <c r="CN71" s="47" t="s">
        <v>0</v>
      </c>
      <c r="CO71" s="108"/>
      <c r="CP71" s="110"/>
      <c r="CQ71" s="47"/>
      <c r="CR71" s="58" t="str">
        <f>IF(AND(BX71="NEMA",BY71="NEMA",OR(CG71="",CK71="NEMA")),MAX(CR$10:CR70)+1,"")</f>
        <v/>
      </c>
      <c r="CS71" s="53" t="str">
        <f t="shared" si="60"/>
        <v/>
      </c>
      <c r="CT71" t="s">
        <v>0</v>
      </c>
      <c r="CU71" s="133" t="str">
        <f>IF(O71="","",LEFT(INDEX(kategorija_oznaka,MATCH(Q71,kategorija_id,0)),1))</f>
        <v/>
      </c>
      <c r="CV71" t="s">
        <v>0</v>
      </c>
      <c r="CW71" s="52" t="str">
        <f>IF(CR71="","",IF(M71&lt;&gt;"CRO","","INSERT INTO osoba (id,reg_broj,oib,spol_id,dat_rodjenja) VALUES ("&amp;CR71&amp;",(SELECT max(os.reg_broj)+1 FROM osoba AS os),Null,'"&amp;CU71&amp;"',Null); INSERT INTO osoba_log (id,reg_broj,oib,spol_id,dat_rodjenja,dnevnik_id) SELECT id,reg_broj,oib,spol_id,dat_rodjenja,"&amp;dnevnik_id&amp;" FROM osoba WHERE id = "&amp;CR71&amp;";"))</f>
        <v/>
      </c>
      <c r="CX71" s="66" t="str">
        <f t="shared" si="61"/>
        <v/>
      </c>
      <c r="CY71" t="s">
        <v>0</v>
      </c>
      <c r="CZ71" s="19" t="str">
        <f t="shared" si="62"/>
        <v/>
      </c>
      <c r="DA71" s="47" t="s">
        <v>0</v>
      </c>
      <c r="DB71" s="52" t="str">
        <f t="shared" si="63"/>
        <v/>
      </c>
      <c r="DC71" s="66" t="str">
        <f t="shared" si="64"/>
        <v/>
      </c>
      <c r="DD71" s="47" t="s">
        <v>0</v>
      </c>
      <c r="DE71" s="52" t="str">
        <f t="shared" si="65"/>
        <v/>
      </c>
      <c r="DF71" s="53" t="str">
        <f>IF(DE71="","",IFERROR(MATCH(DE71,registar,0),"NEMA"))</f>
        <v/>
      </c>
      <c r="DG71" s="47" t="s">
        <v>0</v>
      </c>
      <c r="DH71" s="52" t="str">
        <f t="shared" si="66"/>
        <v/>
      </c>
      <c r="DI71" s="53" t="str">
        <f>IF(DH71="","",IFERROR(MATCH(DH71,imePrezime_imePrezimeKlub,0),"NEMA"))</f>
        <v/>
      </c>
      <c r="DJ71" s="47" t="s">
        <v>0</v>
      </c>
      <c r="DK71" s="52" t="str">
        <f t="shared" si="67"/>
        <v/>
      </c>
      <c r="DL71" s="53" t="str">
        <f>IF(DK71="","",IFERROR(MATCH(DK71,imePrezime_imePrezime,0),"NEMA"))</f>
        <v/>
      </c>
      <c r="DM71" s="47" t="s">
        <v>0</v>
      </c>
      <c r="DN71" s="58" t="str">
        <f t="shared" si="68"/>
        <v/>
      </c>
      <c r="DO71" s="53" t="str" cm="1">
        <f t="array" ref="DO71">IF(DN71&lt;&gt;"",INDEX(imePrezime_id,DN71,0),IF(CR71&lt;&gt;"",CR71,""))</f>
        <v/>
      </c>
      <c r="DP71" s="47" t="s">
        <v>0</v>
      </c>
      <c r="DQ71" s="58" t="str">
        <f t="shared" si="69"/>
        <v/>
      </c>
      <c r="DR71" s="73" t="str">
        <f>IF(BW71="","",IF(AJ71="",IF(IFERROR(INDEX(imePrezime_klub,MATCH(DO71,imePrezime_id,0)),"NEMA")="","klu",""),IF(OR(AND(AK71&lt;&gt;"",AK71&lt;&gt;"NEMA"),BI71&lt;&gt;""),"klu(ali)",IF(AND(AN71&lt;&gt;"",AN71&lt;&gt;AM71),"(raz-klu)","klu"))))</f>
        <v/>
      </c>
      <c r="DS71" s="73" t="str">
        <f t="shared" si="70"/>
        <v/>
      </c>
      <c r="DT71" s="73" t="str">
        <f t="shared" si="71"/>
        <v/>
      </c>
      <c r="DU71" s="66" t="str">
        <f t="shared" si="72"/>
        <v/>
      </c>
      <c r="DV71" s="47" t="s">
        <v>0</v>
      </c>
      <c r="DW71" s="58" t="str">
        <f>IF(BW71="","",MAX(DW$10:DW70)+1)</f>
        <v/>
      </c>
      <c r="DX71" s="73" t="str">
        <f t="shared" si="73"/>
        <v/>
      </c>
      <c r="DY71" s="73" t="str">
        <f t="shared" si="74"/>
        <v/>
      </c>
      <c r="DZ71" s="73" t="str">
        <f t="shared" si="75"/>
        <v/>
      </c>
      <c r="EA71" s="73" t="str">
        <f t="shared" si="76"/>
        <v/>
      </c>
      <c r="EB71" s="73" t="str">
        <f t="shared" si="77"/>
        <v/>
      </c>
      <c r="EC71" s="73" t="str">
        <f t="shared" si="78"/>
        <v/>
      </c>
      <c r="ED71" s="73" t="str">
        <f t="shared" si="79"/>
        <v/>
      </c>
      <c r="EE71" s="73" t="str">
        <f t="shared" si="80"/>
        <v/>
      </c>
      <c r="EF71" s="73" t="str">
        <f t="shared" si="81"/>
        <v/>
      </c>
      <c r="EG71" s="53" t="str">
        <f>IF(INDEX(natjecanjeKategorije_katAliasId,MATCH(Q71,natjecanjeKategorije_katRegId,0))="","",INDEX(natjecanjeKategorije_katAliasId,MATCH(Q71,natjecanjeKategorije_katRegId,0)))</f>
        <v/>
      </c>
      <c r="EH71" s="47" t="s">
        <v>0</v>
      </c>
      <c r="EI71" s="19" t="str">
        <f t="shared" si="82"/>
        <v/>
      </c>
      <c r="EJ71" s="47" t="s">
        <v>0</v>
      </c>
      <c r="EK71" s="19" t="str">
        <f t="shared" si="83"/>
        <v/>
      </c>
      <c r="EL71" s="47" t="s">
        <v>0</v>
      </c>
      <c r="EM71" s="208" t="str">
        <f t="shared" si="84"/>
        <v/>
      </c>
      <c r="EN71" s="47" t="s">
        <v>0</v>
      </c>
    </row>
    <row r="72" spans="1:144" x14ac:dyDescent="0.25">
      <c r="A72" t="s">
        <v>0</v>
      </c>
      <c r="B72" s="52" t="str">
        <f>IF(csv!F64="","",csv!T64)</f>
        <v/>
      </c>
      <c r="C72" s="31" t="s">
        <v>0</v>
      </c>
      <c r="D72" s="31" t="str">
        <f>IF(csv!F64="","",csv!F64)</f>
        <v/>
      </c>
      <c r="E72" s="31" t="str">
        <f>IF(csv!E64="","",csv!E64)</f>
        <v/>
      </c>
      <c r="F72" s="31" t="s">
        <v>0</v>
      </c>
      <c r="G72" s="73" t="str">
        <f>IF(csv!M64="","",csv!M64)</f>
        <v/>
      </c>
      <c r="H72" s="73" t="str">
        <f>IF(csv!N64="","",csv!N64)</f>
        <v/>
      </c>
      <c r="I72" s="31" t="s">
        <v>0</v>
      </c>
      <c r="J72" s="31" t="str">
        <f>IF(csv!P64="","",csv!P64)</f>
        <v/>
      </c>
      <c r="K72" s="31" t="str">
        <f>IF(csv!Q64="","",csv!Q64)</f>
        <v/>
      </c>
      <c r="L72" s="31" t="s">
        <v>0</v>
      </c>
      <c r="M72" s="66" t="str">
        <f>IF(csv!R64="","",csv!R64)</f>
        <v/>
      </c>
      <c r="N72" s="47" t="s">
        <v>0</v>
      </c>
      <c r="O72" s="52" t="str">
        <f t="shared" si="26"/>
        <v/>
      </c>
      <c r="P72" s="73" t="str">
        <f>IF(O72="","",IF(COUNTIF(O$10:O71,O72)=0,P71+1,P71))</f>
        <v/>
      </c>
      <c r="Q72" s="88" t="str">
        <f t="shared" si="27"/>
        <v/>
      </c>
      <c r="R72" s="89" t="str" cm="1">
        <f t="array" ref="R72">IF(S72="","",INDEX(natjecanjeStaze_naziv,MATCH(S72,natjecanjeStaze_stazaId,0)))</f>
        <v/>
      </c>
      <c r="S72" s="53" t="str">
        <f>IF(BW72="","",INDEX(natjecanjeStaze_stazaId,MATCH(O72,natjecanjeStaze_kategorija,0)))</f>
        <v/>
      </c>
      <c r="T72" s="47" t="s">
        <v>0</v>
      </c>
      <c r="U72" s="259" t="str">
        <f>IF(O72="","",INDEX(kategorija_oznaka,MATCH(Q72,kategorija_id,0)))</f>
        <v/>
      </c>
      <c r="V72" s="260" t="str">
        <f t="shared" si="28"/>
        <v/>
      </c>
      <c r="W72" s="47" t="s">
        <v>0</v>
      </c>
      <c r="X72" s="52" t="str">
        <f t="shared" si="29"/>
        <v/>
      </c>
      <c r="Y72" s="73" t="str">
        <f t="shared" si="30"/>
        <v/>
      </c>
      <c r="Z72" s="31" t="str">
        <f t="shared" si="31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32"/>
        <v/>
      </c>
      <c r="AF72" s="47" t="s">
        <v>0</v>
      </c>
      <c r="AG72" s="151" t="str">
        <f t="shared" si="33"/>
        <v/>
      </c>
      <c r="AH72" s="47" t="s">
        <v>0</v>
      </c>
      <c r="AI72" s="52" t="str">
        <f t="shared" si="34"/>
        <v/>
      </c>
      <c r="AJ72" s="31" t="str">
        <f t="shared" si="35"/>
        <v/>
      </c>
      <c r="AK72" s="73" t="str">
        <f t="shared" si="36"/>
        <v/>
      </c>
      <c r="AL72" s="73" t="str">
        <f t="shared" si="37"/>
        <v/>
      </c>
      <c r="AM72" s="31" t="str" cm="1">
        <f t="array" ref="AM72">IF(AK72="",""&amp;AJ72,IF(AK72="NEMA",AJ72,INDEX(klub_naziv,MATCH(INDEX(klubAlias_klubId,AK72),klub_id,0))))</f>
        <v/>
      </c>
      <c r="AN72" s="31" t="str" cm="1">
        <f t="array" ref="AN72">IFERROR(""&amp;INDEX(registarNatjecatelji,DL72,4),"")</f>
        <v/>
      </c>
      <c r="AO72" s="73" t="str">
        <f t="shared" si="38"/>
        <v/>
      </c>
      <c r="AP72" s="66" t="str">
        <f t="shared" si="39"/>
        <v/>
      </c>
      <c r="AQ72" s="47" t="s">
        <v>0</v>
      </c>
      <c r="AR72" s="52" t="str">
        <f>IF(V72&lt;&gt;"NEMA","",IF(IFERROR(MATCH(U72,U$10:U71,0),0)&lt;&gt;0,"",U72))</f>
        <v/>
      </c>
      <c r="AS72" s="73" t="str">
        <f>IF(AR72="","",IFERROR(INDEX(klubAlias_id,MATCH(AR72,klubAlias_alias,0)),"NEMA"))</f>
        <v/>
      </c>
      <c r="AT72" s="31" t="str">
        <f>IF(OR(AS72="",AS72&lt;&gt;"NEMA"),"",MAX(AT$10:AT71)+1)</f>
        <v/>
      </c>
      <c r="AU72" s="66" t="str">
        <f>IF(OR(AS72="",AS72&lt;&gt;"NEMA"),"",INDEX(klub_id,MATCH(AR72,klub_naziv,0)))</f>
        <v/>
      </c>
      <c r="AV72" s="47" t="s">
        <v>0</v>
      </c>
      <c r="AW72" s="19" t="str">
        <f t="shared" si="40"/>
        <v/>
      </c>
      <c r="AX72" s="47" t="s">
        <v>0</v>
      </c>
      <c r="AY72" s="82" t="str">
        <f>IF(AK72&lt;&gt;"NEMA","",IF(IFERROR(MATCH(AJ72,AJ$10:AJ71,0),0)&lt;&gt;0,"",AJ72))</f>
        <v/>
      </c>
      <c r="AZ72" s="47" t="s">
        <v>0</v>
      </c>
      <c r="BA72" s="130"/>
      <c r="BB72" s="47" t="s">
        <v>0</v>
      </c>
      <c r="BC72" s="58" t="str">
        <f t="shared" si="41"/>
        <v/>
      </c>
      <c r="BD72" s="31" t="str">
        <f t="shared" si="42"/>
        <v/>
      </c>
      <c r="BE72" s="31" t="str">
        <f>IF(BD72="","",MAX(BE$10:BE71)+1)</f>
        <v/>
      </c>
      <c r="BF72" s="31" t="str">
        <f t="shared" si="43"/>
        <v/>
      </c>
      <c r="BG72" s="31" t="str">
        <f t="shared" si="44"/>
        <v/>
      </c>
      <c r="BH72" s="31" t="str">
        <f>IF(BA72="","",MAX(BH$10:BH71)+1)</f>
        <v/>
      </c>
      <c r="BI72" s="31" t="str">
        <f t="shared" si="45"/>
        <v/>
      </c>
      <c r="BJ72" s="66" t="str">
        <f t="shared" si="46"/>
        <v/>
      </c>
      <c r="BK72" s="47" t="s">
        <v>0</v>
      </c>
      <c r="BL72" s="19" t="str">
        <f t="shared" si="47"/>
        <v/>
      </c>
      <c r="BM72" s="47" t="s">
        <v>0</v>
      </c>
      <c r="BN72" s="151" t="str">
        <f>IF(AP72="","",IF(BA72="",IF(IFERROR(MATCH(AP72,natjecanje_noviKluboviAliasi,0),0)&gt;0,INDEX(natjecanje_kluboviAliasi,MATCH(AP72,natjecanje_noviKluboviAliasi,0)),AP72),BA72))</f>
        <v/>
      </c>
      <c r="BO72" s="47" t="s">
        <v>0</v>
      </c>
      <c r="BP72" s="58" t="str">
        <f t="shared" si="48"/>
        <v/>
      </c>
      <c r="BQ72" s="73" t="str">
        <f t="shared" si="49"/>
        <v/>
      </c>
      <c r="BR72" s="267" t="str">
        <f t="shared" si="50"/>
        <v/>
      </c>
      <c r="BS72" s="268" t="str">
        <f t="shared" si="51"/>
        <v/>
      </c>
      <c r="BT72" s="191" t="str">
        <f t="shared" si="52"/>
        <v/>
      </c>
      <c r="BU72" s="47" t="s">
        <v>0</v>
      </c>
      <c r="BV72" s="52" t="str">
        <f t="shared" si="53"/>
        <v/>
      </c>
      <c r="BW72" s="31" t="str">
        <f t="shared" si="54"/>
        <v/>
      </c>
      <c r="BX72" s="73" t="str">
        <f>IF(BW72="","",IFERROR(INDEX(imePrezime_id,MATCH(BV72&amp;" – "&amp;BW72,imePrezime_imePrezime,0)),"NEMA"))</f>
        <v/>
      </c>
      <c r="BY72" s="73" t="str">
        <f>IF(BX72&lt;&gt;"NEMA","",IFERROR(INDEX(imePrezimeAlias_imePrezimeId,MATCH(BV72&amp;" "&amp;BW72,imePrezimeAlias_alias,0)),"NEMA"))</f>
        <v/>
      </c>
      <c r="BZ72" s="31" t="str">
        <f>IF(BW72="","",IF(OR(BY72="",BY72="NEMA"),BV72,INDEX(imePrezime_ime,MATCH(BY72,imePrezime_id,0))))</f>
        <v/>
      </c>
      <c r="CA72" s="66" t="str">
        <f>IF(BW72="","",IF(OR(BY72="",BY72="NEMA"),BW72,INDEX(imePrezime_prezime,MATCH(BY72,imePrezime_id,0))))</f>
        <v/>
      </c>
      <c r="CB72" s="47" t="s">
        <v>0</v>
      </c>
      <c r="CC72" s="82" t="str">
        <f t="shared" si="55"/>
        <v/>
      </c>
      <c r="CD72" s="47" t="s">
        <v>0</v>
      </c>
      <c r="CE72" s="19" t="str">
        <f t="shared" si="56"/>
        <v/>
      </c>
      <c r="CF72" s="47" t="s">
        <v>0</v>
      </c>
      <c r="CG72" s="130"/>
      <c r="CH72" s="47" t="s">
        <v>0</v>
      </c>
      <c r="CI72" s="52" t="str">
        <f t="shared" si="57"/>
        <v/>
      </c>
      <c r="CJ72" s="73" t="str">
        <f>IF(CG72="","",MAX(CJ$10:CJ71)+1)</f>
        <v/>
      </c>
      <c r="CK72" s="53" t="str">
        <f t="shared" si="58"/>
        <v/>
      </c>
      <c r="CL72" s="47" t="s">
        <v>0</v>
      </c>
      <c r="CM72" s="19" t="str">
        <f t="shared" si="59"/>
        <v/>
      </c>
      <c r="CN72" s="47" t="s">
        <v>0</v>
      </c>
      <c r="CO72" s="108"/>
      <c r="CP72" s="110"/>
      <c r="CQ72" s="47"/>
      <c r="CR72" s="58" t="str">
        <f>IF(AND(BX72="NEMA",BY72="NEMA",OR(CG72="",CK72="NEMA")),MAX(CR$10:CR71)+1,"")</f>
        <v/>
      </c>
      <c r="CS72" s="53" t="str">
        <f t="shared" si="60"/>
        <v/>
      </c>
      <c r="CT72" t="s">
        <v>0</v>
      </c>
      <c r="CU72" s="133" t="str">
        <f>IF(O72="","",LEFT(INDEX(kategorija_oznaka,MATCH(Q72,kategorija_id,0)),1))</f>
        <v/>
      </c>
      <c r="CV72" t="s">
        <v>0</v>
      </c>
      <c r="CW72" s="52" t="str">
        <f>IF(CR72="","",IF(M72&lt;&gt;"CRO","","INSERT INTO osoba (id,reg_broj,oib,spol_id,dat_rodjenja) VALUES ("&amp;CR72&amp;",(SELECT max(os.reg_broj)+1 FROM osoba AS os),Null,'"&amp;CU72&amp;"',Null); INSERT INTO osoba_log (id,reg_broj,oib,spol_id,dat_rodjenja,dnevnik_id) SELECT id,reg_broj,oib,spol_id,dat_rodjenja,"&amp;dnevnik_id&amp;" FROM osoba WHERE id = "&amp;CR72&amp;";"))</f>
        <v/>
      </c>
      <c r="CX72" s="66" t="str">
        <f t="shared" si="61"/>
        <v/>
      </c>
      <c r="CY72" t="s">
        <v>0</v>
      </c>
      <c r="CZ72" s="19" t="str">
        <f t="shared" si="62"/>
        <v/>
      </c>
      <c r="DA72" s="47" t="s">
        <v>0</v>
      </c>
      <c r="DB72" s="52" t="str">
        <f t="shared" si="63"/>
        <v/>
      </c>
      <c r="DC72" s="66" t="str">
        <f t="shared" si="64"/>
        <v/>
      </c>
      <c r="DD72" s="47" t="s">
        <v>0</v>
      </c>
      <c r="DE72" s="52" t="str">
        <f t="shared" si="65"/>
        <v/>
      </c>
      <c r="DF72" s="53" t="str">
        <f>IF(DE72="","",IFERROR(MATCH(DE72,registar,0),"NEMA"))</f>
        <v/>
      </c>
      <c r="DG72" s="47" t="s">
        <v>0</v>
      </c>
      <c r="DH72" s="52" t="str">
        <f t="shared" si="66"/>
        <v/>
      </c>
      <c r="DI72" s="53" t="str">
        <f>IF(DH72="","",IFERROR(MATCH(DH72,imePrezime_imePrezimeKlub,0),"NEMA"))</f>
        <v/>
      </c>
      <c r="DJ72" s="47" t="s">
        <v>0</v>
      </c>
      <c r="DK72" s="52" t="str">
        <f t="shared" si="67"/>
        <v/>
      </c>
      <c r="DL72" s="53" t="str">
        <f>IF(DK72="","",IFERROR(MATCH(DK72,imePrezime_imePrezime,0),"NEMA"))</f>
        <v/>
      </c>
      <c r="DM72" s="47" t="s">
        <v>0</v>
      </c>
      <c r="DN72" s="58" t="str">
        <f t="shared" si="68"/>
        <v/>
      </c>
      <c r="DO72" s="53" t="str" cm="1">
        <f t="array" ref="DO72">IF(DN72&lt;&gt;"",INDEX(imePrezime_id,DN72,0),IF(CR72&lt;&gt;"",CR72,""))</f>
        <v/>
      </c>
      <c r="DP72" s="47" t="s">
        <v>0</v>
      </c>
      <c r="DQ72" s="58" t="str">
        <f t="shared" si="69"/>
        <v/>
      </c>
      <c r="DR72" s="73" t="str">
        <f>IF(BW72="","",IF(AJ72="",IF(IFERROR(INDEX(imePrezime_klub,MATCH(DO72,imePrezime_id,0)),"NEMA")="","klu",""),IF(OR(AND(AK72&lt;&gt;"",AK72&lt;&gt;"NEMA"),BI72&lt;&gt;""),"klu(ali)",IF(AND(AN72&lt;&gt;"",AN72&lt;&gt;AM72),"(raz-klu)","klu"))))</f>
        <v/>
      </c>
      <c r="DS72" s="73" t="str">
        <f t="shared" si="70"/>
        <v/>
      </c>
      <c r="DT72" s="73" t="str">
        <f t="shared" si="71"/>
        <v/>
      </c>
      <c r="DU72" s="66" t="str">
        <f t="shared" si="72"/>
        <v/>
      </c>
      <c r="DV72" s="47" t="s">
        <v>0</v>
      </c>
      <c r="DW72" s="58" t="str">
        <f>IF(BW72="","",MAX(DW$10:DW71)+1)</f>
        <v/>
      </c>
      <c r="DX72" s="73" t="str">
        <f t="shared" si="73"/>
        <v/>
      </c>
      <c r="DY72" s="73" t="str">
        <f t="shared" si="74"/>
        <v/>
      </c>
      <c r="DZ72" s="73" t="str">
        <f t="shared" si="75"/>
        <v/>
      </c>
      <c r="EA72" s="73" t="str">
        <f t="shared" si="76"/>
        <v/>
      </c>
      <c r="EB72" s="73" t="str">
        <f t="shared" si="77"/>
        <v/>
      </c>
      <c r="EC72" s="73" t="str">
        <f t="shared" si="78"/>
        <v/>
      </c>
      <c r="ED72" s="73" t="str">
        <f t="shared" si="79"/>
        <v/>
      </c>
      <c r="EE72" s="73" t="str">
        <f t="shared" si="80"/>
        <v/>
      </c>
      <c r="EF72" s="73" t="str">
        <f t="shared" si="81"/>
        <v/>
      </c>
      <c r="EG72" s="53" t="str">
        <f>IF(INDEX(natjecanjeKategorije_katAliasId,MATCH(Q72,natjecanjeKategorije_katRegId,0))="","",INDEX(natjecanjeKategorije_katAliasId,MATCH(Q72,natjecanjeKategorije_katRegId,0)))</f>
        <v/>
      </c>
      <c r="EH72" s="47" t="s">
        <v>0</v>
      </c>
      <c r="EI72" s="19" t="str">
        <f t="shared" si="82"/>
        <v/>
      </c>
      <c r="EJ72" s="47" t="s">
        <v>0</v>
      </c>
      <c r="EK72" s="19" t="str">
        <f t="shared" si="83"/>
        <v/>
      </c>
      <c r="EL72" s="47" t="s">
        <v>0</v>
      </c>
      <c r="EM72" s="208" t="str">
        <f t="shared" si="84"/>
        <v/>
      </c>
      <c r="EN72" s="47" t="s">
        <v>0</v>
      </c>
    </row>
    <row r="73" spans="1:144" x14ac:dyDescent="0.25">
      <c r="A73" t="s">
        <v>0</v>
      </c>
      <c r="B73" s="52" t="str">
        <f>IF(csv!F65="","",csv!T65)</f>
        <v/>
      </c>
      <c r="C73" s="31" t="s">
        <v>0</v>
      </c>
      <c r="D73" s="31" t="str">
        <f>IF(csv!F65="","",csv!F65)</f>
        <v/>
      </c>
      <c r="E73" s="31" t="str">
        <f>IF(csv!E65="","",csv!E65)</f>
        <v/>
      </c>
      <c r="F73" s="31" t="s">
        <v>0</v>
      </c>
      <c r="G73" s="73" t="str">
        <f>IF(csv!M65="","",csv!M65)</f>
        <v/>
      </c>
      <c r="H73" s="73" t="str">
        <f>IF(csv!N65="","",csv!N65)</f>
        <v/>
      </c>
      <c r="I73" s="31" t="s">
        <v>0</v>
      </c>
      <c r="J73" s="31" t="str">
        <f>IF(csv!P65="","",csv!P65)</f>
        <v/>
      </c>
      <c r="K73" s="31" t="str">
        <f>IF(csv!Q65="","",csv!Q65)</f>
        <v/>
      </c>
      <c r="L73" s="31" t="s">
        <v>0</v>
      </c>
      <c r="M73" s="66" t="str">
        <f>IF(csv!R65="","",csv!R65)</f>
        <v/>
      </c>
      <c r="N73" s="47" t="s">
        <v>0</v>
      </c>
      <c r="O73" s="52" t="str">
        <f t="shared" si="26"/>
        <v/>
      </c>
      <c r="P73" s="73" t="str">
        <f>IF(O73="","",IF(COUNTIF(O$10:O72,O73)=0,P72+1,P72))</f>
        <v/>
      </c>
      <c r="Q73" s="88" t="str">
        <f t="shared" si="27"/>
        <v/>
      </c>
      <c r="R73" s="89" t="str" cm="1">
        <f t="array" ref="R73">IF(S73="","",INDEX(natjecanjeStaze_naziv,MATCH(S73,natjecanjeStaze_stazaId,0)))</f>
        <v/>
      </c>
      <c r="S73" s="53" t="str">
        <f>IF(BW73="","",INDEX(natjecanjeStaze_stazaId,MATCH(O73,natjecanjeStaze_kategorija,0)))</f>
        <v/>
      </c>
      <c r="T73" s="47" t="s">
        <v>0</v>
      </c>
      <c r="U73" s="259" t="str">
        <f>IF(O73="","",INDEX(kategorija_oznaka,MATCH(Q73,kategorija_id,0)))</f>
        <v/>
      </c>
      <c r="V73" s="260" t="str">
        <f t="shared" si="28"/>
        <v/>
      </c>
      <c r="W73" s="47" t="s">
        <v>0</v>
      </c>
      <c r="X73" s="52" t="str">
        <f t="shared" si="29"/>
        <v/>
      </c>
      <c r="Y73" s="73" t="str">
        <f t="shared" si="30"/>
        <v/>
      </c>
      <c r="Z73" s="31" t="str">
        <f t="shared" si="31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32"/>
        <v/>
      </c>
      <c r="AF73" s="47" t="s">
        <v>0</v>
      </c>
      <c r="AG73" s="151" t="str">
        <f t="shared" si="33"/>
        <v/>
      </c>
      <c r="AH73" s="47" t="s">
        <v>0</v>
      </c>
      <c r="AI73" s="52" t="str">
        <f t="shared" si="34"/>
        <v/>
      </c>
      <c r="AJ73" s="31" t="str">
        <f t="shared" si="35"/>
        <v/>
      </c>
      <c r="AK73" s="73" t="str">
        <f t="shared" si="36"/>
        <v/>
      </c>
      <c r="AL73" s="73" t="str">
        <f t="shared" si="37"/>
        <v/>
      </c>
      <c r="AM73" s="31" t="str" cm="1">
        <f t="array" ref="AM73">IF(AK73="",""&amp;AJ73,IF(AK73="NEMA",AJ73,INDEX(klub_naziv,MATCH(INDEX(klubAlias_klubId,AK73),klub_id,0))))</f>
        <v/>
      </c>
      <c r="AN73" s="31" t="str" cm="1">
        <f t="array" ref="AN73">IFERROR(""&amp;INDEX(registarNatjecatelji,DL73,4),"")</f>
        <v/>
      </c>
      <c r="AO73" s="73" t="str">
        <f t="shared" si="38"/>
        <v/>
      </c>
      <c r="AP73" s="66" t="str">
        <f t="shared" si="39"/>
        <v/>
      </c>
      <c r="AQ73" s="47" t="s">
        <v>0</v>
      </c>
      <c r="AR73" s="52" t="str">
        <f>IF(V73&lt;&gt;"NEMA","",IF(IFERROR(MATCH(U73,U$10:U72,0),0)&lt;&gt;0,"",U73))</f>
        <v/>
      </c>
      <c r="AS73" s="73" t="str">
        <f>IF(AR73="","",IFERROR(INDEX(klubAlias_id,MATCH(AR73,klubAlias_alias,0)),"NEMA"))</f>
        <v/>
      </c>
      <c r="AT73" s="31" t="str">
        <f>IF(OR(AS73="",AS73&lt;&gt;"NEMA"),"",MAX(AT$10:AT72)+1)</f>
        <v/>
      </c>
      <c r="AU73" s="66" t="str">
        <f>IF(OR(AS73="",AS73&lt;&gt;"NEMA"),"",INDEX(klub_id,MATCH(AR73,klub_naziv,0)))</f>
        <v/>
      </c>
      <c r="AV73" s="47" t="s">
        <v>0</v>
      </c>
      <c r="AW73" s="19" t="str">
        <f t="shared" si="40"/>
        <v/>
      </c>
      <c r="AX73" s="47" t="s">
        <v>0</v>
      </c>
      <c r="AY73" s="82" t="str">
        <f>IF(AK73&lt;&gt;"NEMA","",IF(IFERROR(MATCH(AJ73,AJ$10:AJ72,0),0)&lt;&gt;0,"",AJ73))</f>
        <v/>
      </c>
      <c r="AZ73" s="47" t="s">
        <v>0</v>
      </c>
      <c r="BA73" s="130"/>
      <c r="BB73" s="47" t="s">
        <v>0</v>
      </c>
      <c r="BC73" s="58" t="str">
        <f t="shared" si="41"/>
        <v/>
      </c>
      <c r="BD73" s="31" t="str">
        <f t="shared" si="42"/>
        <v/>
      </c>
      <c r="BE73" s="31" t="str">
        <f>IF(BD73="","",MAX(BE$10:BE72)+1)</f>
        <v/>
      </c>
      <c r="BF73" s="31" t="str">
        <f t="shared" si="43"/>
        <v/>
      </c>
      <c r="BG73" s="31" t="str">
        <f t="shared" si="44"/>
        <v/>
      </c>
      <c r="BH73" s="31" t="str">
        <f>IF(BA73="","",MAX(BH$10:BH72)+1)</f>
        <v/>
      </c>
      <c r="BI73" s="31" t="str">
        <f t="shared" si="45"/>
        <v/>
      </c>
      <c r="BJ73" s="66" t="str">
        <f t="shared" si="46"/>
        <v/>
      </c>
      <c r="BK73" s="47" t="s">
        <v>0</v>
      </c>
      <c r="BL73" s="19" t="str">
        <f t="shared" si="47"/>
        <v/>
      </c>
      <c r="BM73" s="47" t="s">
        <v>0</v>
      </c>
      <c r="BN73" s="151" t="str">
        <f>IF(AP73="","",IF(BA73="",IF(IFERROR(MATCH(AP73,natjecanje_noviKluboviAliasi,0),0)&gt;0,INDEX(natjecanje_kluboviAliasi,MATCH(AP73,natjecanje_noviKluboviAliasi,0)),AP73),BA73))</f>
        <v/>
      </c>
      <c r="BO73" s="47" t="s">
        <v>0</v>
      </c>
      <c r="BP73" s="58" t="str">
        <f t="shared" si="48"/>
        <v/>
      </c>
      <c r="BQ73" s="73" t="str">
        <f t="shared" si="49"/>
        <v/>
      </c>
      <c r="BR73" s="267" t="str">
        <f t="shared" si="50"/>
        <v/>
      </c>
      <c r="BS73" s="268" t="str">
        <f t="shared" si="51"/>
        <v/>
      </c>
      <c r="BT73" s="191" t="str">
        <f t="shared" si="52"/>
        <v/>
      </c>
      <c r="BU73" s="47" t="s">
        <v>0</v>
      </c>
      <c r="BV73" s="52" t="str">
        <f t="shared" si="53"/>
        <v/>
      </c>
      <c r="BW73" s="31" t="str">
        <f t="shared" si="54"/>
        <v/>
      </c>
      <c r="BX73" s="73" t="str">
        <f>IF(BW73="","",IFERROR(INDEX(imePrezime_id,MATCH(BV73&amp;" – "&amp;BW73,imePrezime_imePrezime,0)),"NEMA"))</f>
        <v/>
      </c>
      <c r="BY73" s="73" t="str">
        <f>IF(BX73&lt;&gt;"NEMA","",IFERROR(INDEX(imePrezimeAlias_imePrezimeId,MATCH(BV73&amp;" "&amp;BW73,imePrezimeAlias_alias,0)),"NEMA"))</f>
        <v/>
      </c>
      <c r="BZ73" s="31" t="str">
        <f>IF(BW73="","",IF(OR(BY73="",BY73="NEMA"),BV73,INDEX(imePrezime_ime,MATCH(BY73,imePrezime_id,0))))</f>
        <v/>
      </c>
      <c r="CA73" s="66" t="str">
        <f>IF(BW73="","",IF(OR(BY73="",BY73="NEMA"),BW73,INDEX(imePrezime_prezime,MATCH(BY73,imePrezime_id,0))))</f>
        <v/>
      </c>
      <c r="CB73" s="47" t="s">
        <v>0</v>
      </c>
      <c r="CC73" s="82" t="str">
        <f t="shared" si="55"/>
        <v/>
      </c>
      <c r="CD73" s="47" t="s">
        <v>0</v>
      </c>
      <c r="CE73" s="19" t="str">
        <f t="shared" si="56"/>
        <v/>
      </c>
      <c r="CF73" s="47" t="s">
        <v>0</v>
      </c>
      <c r="CG73" s="130"/>
      <c r="CH73" s="47" t="s">
        <v>0</v>
      </c>
      <c r="CI73" s="52" t="str">
        <f t="shared" si="57"/>
        <v/>
      </c>
      <c r="CJ73" s="73" t="str">
        <f>IF(CG73="","",MAX(CJ$10:CJ72)+1)</f>
        <v/>
      </c>
      <c r="CK73" s="53" t="str">
        <f t="shared" si="58"/>
        <v/>
      </c>
      <c r="CL73" s="47" t="s">
        <v>0</v>
      </c>
      <c r="CM73" s="19" t="str">
        <f t="shared" si="59"/>
        <v/>
      </c>
      <c r="CN73" s="47" t="s">
        <v>0</v>
      </c>
      <c r="CO73" s="108"/>
      <c r="CP73" s="110"/>
      <c r="CQ73" s="47"/>
      <c r="CR73" s="58" t="str">
        <f>IF(AND(BX73="NEMA",BY73="NEMA",OR(CG73="",CK73="NEMA")),MAX(CR$10:CR72)+1,"")</f>
        <v/>
      </c>
      <c r="CS73" s="53" t="str">
        <f t="shared" si="60"/>
        <v/>
      </c>
      <c r="CT73" t="s">
        <v>0</v>
      </c>
      <c r="CU73" s="133" t="str">
        <f>IF(O73="","",LEFT(INDEX(kategorija_oznaka,MATCH(Q73,kategorija_id,0)),1))</f>
        <v/>
      </c>
      <c r="CV73" t="s">
        <v>0</v>
      </c>
      <c r="CW73" s="52" t="str">
        <f>IF(CR73="","",IF(M73&lt;&gt;"CRO","","INSERT INTO osoba (id,reg_broj,oib,spol_id,dat_rodjenja) VALUES ("&amp;CR73&amp;",(SELECT max(os.reg_broj)+1 FROM osoba AS os),Null,'"&amp;CU73&amp;"',Null); INSERT INTO osoba_log (id,reg_broj,oib,spol_id,dat_rodjenja,dnevnik_id) SELECT id,reg_broj,oib,spol_id,dat_rodjenja,"&amp;dnevnik_id&amp;" FROM osoba WHERE id = "&amp;CR73&amp;";"))</f>
        <v/>
      </c>
      <c r="CX73" s="66" t="str">
        <f t="shared" si="61"/>
        <v/>
      </c>
      <c r="CY73" t="s">
        <v>0</v>
      </c>
      <c r="CZ73" s="19" t="str">
        <f t="shared" si="62"/>
        <v/>
      </c>
      <c r="DA73" s="47" t="s">
        <v>0</v>
      </c>
      <c r="DB73" s="52" t="str">
        <f t="shared" si="63"/>
        <v/>
      </c>
      <c r="DC73" s="66" t="str">
        <f t="shared" si="64"/>
        <v/>
      </c>
      <c r="DD73" s="47" t="s">
        <v>0</v>
      </c>
      <c r="DE73" s="52" t="str">
        <f t="shared" si="65"/>
        <v/>
      </c>
      <c r="DF73" s="53" t="str">
        <f>IF(DE73="","",IFERROR(MATCH(DE73,registar,0),"NEMA"))</f>
        <v/>
      </c>
      <c r="DG73" s="47" t="s">
        <v>0</v>
      </c>
      <c r="DH73" s="52" t="str">
        <f t="shared" si="66"/>
        <v/>
      </c>
      <c r="DI73" s="53" t="str">
        <f>IF(DH73="","",IFERROR(MATCH(DH73,imePrezime_imePrezimeKlub,0),"NEMA"))</f>
        <v/>
      </c>
      <c r="DJ73" s="47" t="s">
        <v>0</v>
      </c>
      <c r="DK73" s="52" t="str">
        <f t="shared" si="67"/>
        <v/>
      </c>
      <c r="DL73" s="53" t="str">
        <f>IF(DK73="","",IFERROR(MATCH(DK73,imePrezime_imePrezime,0),"NEMA"))</f>
        <v/>
      </c>
      <c r="DM73" s="47" t="s">
        <v>0</v>
      </c>
      <c r="DN73" s="58" t="str">
        <f t="shared" si="68"/>
        <v/>
      </c>
      <c r="DO73" s="53" t="str" cm="1">
        <f t="array" ref="DO73">IF(DN73&lt;&gt;"",INDEX(imePrezime_id,DN73,0),IF(CR73&lt;&gt;"",CR73,""))</f>
        <v/>
      </c>
      <c r="DP73" s="47" t="s">
        <v>0</v>
      </c>
      <c r="DQ73" s="58" t="str">
        <f t="shared" si="69"/>
        <v/>
      </c>
      <c r="DR73" s="73" t="str">
        <f>IF(BW73="","",IF(AJ73="",IF(IFERROR(INDEX(imePrezime_klub,MATCH(DO73,imePrezime_id,0)),"NEMA")="","klu",""),IF(OR(AND(AK73&lt;&gt;"",AK73&lt;&gt;"NEMA"),BI73&lt;&gt;""),"klu(ali)",IF(AND(AN73&lt;&gt;"",AN73&lt;&gt;AM73),"(raz-klu)","klu"))))</f>
        <v/>
      </c>
      <c r="DS73" s="73" t="str">
        <f t="shared" si="70"/>
        <v/>
      </c>
      <c r="DT73" s="73" t="str">
        <f t="shared" si="71"/>
        <v/>
      </c>
      <c r="DU73" s="66" t="str">
        <f t="shared" si="72"/>
        <v/>
      </c>
      <c r="DV73" s="47" t="s">
        <v>0</v>
      </c>
      <c r="DW73" s="58" t="str">
        <f>IF(BW73="","",MAX(DW$10:DW72)+1)</f>
        <v/>
      </c>
      <c r="DX73" s="73" t="str">
        <f t="shared" si="73"/>
        <v/>
      </c>
      <c r="DY73" s="73" t="str">
        <f t="shared" si="74"/>
        <v/>
      </c>
      <c r="DZ73" s="73" t="str">
        <f t="shared" si="75"/>
        <v/>
      </c>
      <c r="EA73" s="73" t="str">
        <f t="shared" si="76"/>
        <v/>
      </c>
      <c r="EB73" s="73" t="str">
        <f t="shared" si="77"/>
        <v/>
      </c>
      <c r="EC73" s="73" t="str">
        <f t="shared" si="78"/>
        <v/>
      </c>
      <c r="ED73" s="73" t="str">
        <f t="shared" si="79"/>
        <v/>
      </c>
      <c r="EE73" s="73" t="str">
        <f t="shared" si="80"/>
        <v/>
      </c>
      <c r="EF73" s="73" t="str">
        <f t="shared" si="81"/>
        <v/>
      </c>
      <c r="EG73" s="53" t="str">
        <f>IF(INDEX(natjecanjeKategorije_katAliasId,MATCH(Q73,natjecanjeKategorije_katRegId,0))="","",INDEX(natjecanjeKategorije_katAliasId,MATCH(Q73,natjecanjeKategorije_katRegId,0)))</f>
        <v/>
      </c>
      <c r="EH73" s="47" t="s">
        <v>0</v>
      </c>
      <c r="EI73" s="19" t="str">
        <f t="shared" si="82"/>
        <v/>
      </c>
      <c r="EJ73" s="47" t="s">
        <v>0</v>
      </c>
      <c r="EK73" s="19" t="str">
        <f t="shared" si="83"/>
        <v/>
      </c>
      <c r="EL73" s="47" t="s">
        <v>0</v>
      </c>
      <c r="EM73" s="208" t="str">
        <f t="shared" si="84"/>
        <v/>
      </c>
      <c r="EN73" s="47" t="s">
        <v>0</v>
      </c>
    </row>
    <row r="74" spans="1:144" x14ac:dyDescent="0.25">
      <c r="A74" t="s">
        <v>0</v>
      </c>
      <c r="B74" s="52" t="str">
        <f>IF(csv!F66="","",csv!T66)</f>
        <v/>
      </c>
      <c r="C74" s="31" t="s">
        <v>0</v>
      </c>
      <c r="D74" s="31" t="str">
        <f>IF(csv!F66="","",csv!F66)</f>
        <v/>
      </c>
      <c r="E74" s="31" t="str">
        <f>IF(csv!E66="","",csv!E66)</f>
        <v/>
      </c>
      <c r="F74" s="31" t="s">
        <v>0</v>
      </c>
      <c r="G74" s="73" t="str">
        <f>IF(csv!M66="","",csv!M66)</f>
        <v/>
      </c>
      <c r="H74" s="73" t="str">
        <f>IF(csv!N66="","",csv!N66)</f>
        <v/>
      </c>
      <c r="I74" s="31" t="s">
        <v>0</v>
      </c>
      <c r="J74" s="31" t="str">
        <f>IF(csv!P66="","",csv!P66)</f>
        <v/>
      </c>
      <c r="K74" s="31" t="str">
        <f>IF(csv!Q66="","",csv!Q66)</f>
        <v/>
      </c>
      <c r="L74" s="31" t="s">
        <v>0</v>
      </c>
      <c r="M74" s="66" t="str">
        <f>IF(csv!R66="","",csv!R66)</f>
        <v/>
      </c>
      <c r="N74" s="47" t="s">
        <v>0</v>
      </c>
      <c r="O74" s="52" t="str">
        <f t="shared" si="26"/>
        <v/>
      </c>
      <c r="P74" s="73" t="str">
        <f>IF(O74="","",IF(COUNTIF(O$10:O73,O74)=0,P73+1,P73))</f>
        <v/>
      </c>
      <c r="Q74" s="88" t="str">
        <f t="shared" si="27"/>
        <v/>
      </c>
      <c r="R74" s="89" t="str" cm="1">
        <f t="array" ref="R74">IF(S74="","",INDEX(natjecanjeStaze_naziv,MATCH(S74,natjecanjeStaze_stazaId,0)))</f>
        <v/>
      </c>
      <c r="S74" s="53" t="str">
        <f>IF(BW74="","",INDEX(natjecanjeStaze_stazaId,MATCH(O74,natjecanjeStaze_kategorija,0)))</f>
        <v/>
      </c>
      <c r="T74" s="47" t="s">
        <v>0</v>
      </c>
      <c r="U74" s="259" t="str">
        <f>IF(O74="","",INDEX(kategorija_oznaka,MATCH(Q74,kategorija_id,0)))</f>
        <v/>
      </c>
      <c r="V74" s="260" t="str">
        <f t="shared" si="28"/>
        <v/>
      </c>
      <c r="W74" s="47" t="s">
        <v>0</v>
      </c>
      <c r="X74" s="52" t="str">
        <f t="shared" si="29"/>
        <v/>
      </c>
      <c r="Y74" s="73" t="str">
        <f t="shared" si="30"/>
        <v/>
      </c>
      <c r="Z74" s="31" t="str">
        <f t="shared" si="31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32"/>
        <v/>
      </c>
      <c r="AF74" s="47" t="s">
        <v>0</v>
      </c>
      <c r="AG74" s="151" t="str">
        <f t="shared" si="33"/>
        <v/>
      </c>
      <c r="AH74" s="47" t="s">
        <v>0</v>
      </c>
      <c r="AI74" s="52" t="str">
        <f t="shared" si="34"/>
        <v/>
      </c>
      <c r="AJ74" s="31" t="str">
        <f t="shared" si="35"/>
        <v/>
      </c>
      <c r="AK74" s="73" t="str">
        <f t="shared" si="36"/>
        <v/>
      </c>
      <c r="AL74" s="73" t="str">
        <f t="shared" si="37"/>
        <v/>
      </c>
      <c r="AM74" s="31" t="str" cm="1">
        <f t="array" ref="AM74">IF(AK74="",""&amp;AJ74,IF(AK74="NEMA",AJ74,INDEX(klub_naziv,MATCH(INDEX(klubAlias_klubId,AK74),klub_id,0))))</f>
        <v/>
      </c>
      <c r="AN74" s="31" t="str" cm="1">
        <f t="array" ref="AN74">IFERROR(""&amp;INDEX(registarNatjecatelji,DL74,4),"")</f>
        <v/>
      </c>
      <c r="AO74" s="73" t="str">
        <f t="shared" si="38"/>
        <v/>
      </c>
      <c r="AP74" s="66" t="str">
        <f t="shared" si="39"/>
        <v/>
      </c>
      <c r="AQ74" s="47" t="s">
        <v>0</v>
      </c>
      <c r="AR74" s="52" t="str">
        <f>IF(V74&lt;&gt;"NEMA","",IF(IFERROR(MATCH(U74,U$10:U73,0),0)&lt;&gt;0,"",U74))</f>
        <v/>
      </c>
      <c r="AS74" s="73" t="str">
        <f>IF(AR74="","",IFERROR(INDEX(klubAlias_id,MATCH(AR74,klubAlias_alias,0)),"NEMA"))</f>
        <v/>
      </c>
      <c r="AT74" s="31" t="str">
        <f>IF(OR(AS74="",AS74&lt;&gt;"NEMA"),"",MAX(AT$10:AT73)+1)</f>
        <v/>
      </c>
      <c r="AU74" s="66" t="str">
        <f>IF(OR(AS74="",AS74&lt;&gt;"NEMA"),"",INDEX(klub_id,MATCH(AR74,klub_naziv,0)))</f>
        <v/>
      </c>
      <c r="AV74" s="47" t="s">
        <v>0</v>
      </c>
      <c r="AW74" s="19" t="str">
        <f t="shared" si="40"/>
        <v/>
      </c>
      <c r="AX74" s="47" t="s">
        <v>0</v>
      </c>
      <c r="AY74" s="82" t="str">
        <f>IF(AK74&lt;&gt;"NEMA","",IF(IFERROR(MATCH(AJ74,AJ$10:AJ73,0),0)&lt;&gt;0,"",AJ74))</f>
        <v/>
      </c>
      <c r="AZ74" s="47" t="s">
        <v>0</v>
      </c>
      <c r="BA74" s="130"/>
      <c r="BB74" s="47" t="s">
        <v>0</v>
      </c>
      <c r="BC74" s="58" t="str">
        <f t="shared" si="41"/>
        <v/>
      </c>
      <c r="BD74" s="31" t="str">
        <f t="shared" si="42"/>
        <v/>
      </c>
      <c r="BE74" s="31" t="str">
        <f>IF(BD74="","",MAX(BE$10:BE73)+1)</f>
        <v/>
      </c>
      <c r="BF74" s="31" t="str">
        <f t="shared" si="43"/>
        <v/>
      </c>
      <c r="BG74" s="31" t="str">
        <f t="shared" si="44"/>
        <v/>
      </c>
      <c r="BH74" s="31" t="str">
        <f>IF(BA74="","",MAX(BH$10:BH73)+1)</f>
        <v/>
      </c>
      <c r="BI74" s="31" t="str">
        <f t="shared" si="45"/>
        <v/>
      </c>
      <c r="BJ74" s="66" t="str">
        <f t="shared" si="46"/>
        <v/>
      </c>
      <c r="BK74" s="47" t="s">
        <v>0</v>
      </c>
      <c r="BL74" s="19" t="str">
        <f t="shared" si="47"/>
        <v/>
      </c>
      <c r="BM74" s="47" t="s">
        <v>0</v>
      </c>
      <c r="BN74" s="151" t="str">
        <f>IF(AP74="","",IF(BA74="",IF(IFERROR(MATCH(AP74,natjecanje_noviKluboviAliasi,0),0)&gt;0,INDEX(natjecanje_kluboviAliasi,MATCH(AP74,natjecanje_noviKluboviAliasi,0)),AP74),BA74))</f>
        <v/>
      </c>
      <c r="BO74" s="47" t="s">
        <v>0</v>
      </c>
      <c r="BP74" s="58" t="str">
        <f t="shared" si="48"/>
        <v/>
      </c>
      <c r="BQ74" s="73" t="str">
        <f t="shared" si="49"/>
        <v/>
      </c>
      <c r="BR74" s="267" t="str">
        <f t="shared" si="50"/>
        <v/>
      </c>
      <c r="BS74" s="268" t="str">
        <f t="shared" si="51"/>
        <v/>
      </c>
      <c r="BT74" s="191" t="str">
        <f t="shared" si="52"/>
        <v/>
      </c>
      <c r="BU74" s="47" t="s">
        <v>0</v>
      </c>
      <c r="BV74" s="52" t="str">
        <f t="shared" si="53"/>
        <v/>
      </c>
      <c r="BW74" s="31" t="str">
        <f t="shared" si="54"/>
        <v/>
      </c>
      <c r="BX74" s="73" t="str">
        <f>IF(BW74="","",IFERROR(INDEX(imePrezime_id,MATCH(BV74&amp;" – "&amp;BW74,imePrezime_imePrezime,0)),"NEMA"))</f>
        <v/>
      </c>
      <c r="BY74" s="73" t="str">
        <f>IF(BX74&lt;&gt;"NEMA","",IFERROR(INDEX(imePrezimeAlias_imePrezimeId,MATCH(BV74&amp;" "&amp;BW74,imePrezimeAlias_alias,0)),"NEMA"))</f>
        <v/>
      </c>
      <c r="BZ74" s="31" t="str">
        <f>IF(BW74="","",IF(OR(BY74="",BY74="NEMA"),BV74,INDEX(imePrezime_ime,MATCH(BY74,imePrezime_id,0))))</f>
        <v/>
      </c>
      <c r="CA74" s="66" t="str">
        <f>IF(BW74="","",IF(OR(BY74="",BY74="NEMA"),BW74,INDEX(imePrezime_prezime,MATCH(BY74,imePrezime_id,0))))</f>
        <v/>
      </c>
      <c r="CB74" s="47" t="s">
        <v>0</v>
      </c>
      <c r="CC74" s="82" t="str">
        <f t="shared" si="55"/>
        <v/>
      </c>
      <c r="CD74" s="47" t="s">
        <v>0</v>
      </c>
      <c r="CE74" s="19" t="str">
        <f t="shared" si="56"/>
        <v/>
      </c>
      <c r="CF74" s="47" t="s">
        <v>0</v>
      </c>
      <c r="CG74" s="130"/>
      <c r="CH74" s="47" t="s">
        <v>0</v>
      </c>
      <c r="CI74" s="52" t="str">
        <f t="shared" si="57"/>
        <v/>
      </c>
      <c r="CJ74" s="73" t="str">
        <f>IF(CG74="","",MAX(CJ$10:CJ73)+1)</f>
        <v/>
      </c>
      <c r="CK74" s="53" t="str">
        <f t="shared" si="58"/>
        <v/>
      </c>
      <c r="CL74" s="47" t="s">
        <v>0</v>
      </c>
      <c r="CM74" s="19" t="str">
        <f t="shared" si="59"/>
        <v/>
      </c>
      <c r="CN74" s="47" t="s">
        <v>0</v>
      </c>
      <c r="CO74" s="108"/>
      <c r="CP74" s="110"/>
      <c r="CQ74" s="47"/>
      <c r="CR74" s="58" t="str">
        <f>IF(AND(BX74="NEMA",BY74="NEMA",OR(CG74="",CK74="NEMA")),MAX(CR$10:CR73)+1,"")</f>
        <v/>
      </c>
      <c r="CS74" s="53" t="str">
        <f t="shared" si="60"/>
        <v/>
      </c>
      <c r="CT74" t="s">
        <v>0</v>
      </c>
      <c r="CU74" s="133" t="str">
        <f>IF(O74="","",LEFT(INDEX(kategorija_oznaka,MATCH(Q74,kategorija_id,0)),1))</f>
        <v/>
      </c>
      <c r="CV74" t="s">
        <v>0</v>
      </c>
      <c r="CW74" s="52" t="str">
        <f>IF(CR74="","",IF(M74&lt;&gt;"CRO","","INSERT INTO osoba (id,reg_broj,oib,spol_id,dat_rodjenja) VALUES ("&amp;CR74&amp;",(SELECT max(os.reg_broj)+1 FROM osoba AS os),Null,'"&amp;CU74&amp;"',Null); INSERT INTO osoba_log (id,reg_broj,oib,spol_id,dat_rodjenja,dnevnik_id) SELECT id,reg_broj,oib,spol_id,dat_rodjenja,"&amp;dnevnik_id&amp;" FROM osoba WHERE id = "&amp;CR74&amp;";"))</f>
        <v/>
      </c>
      <c r="CX74" s="66" t="str">
        <f t="shared" si="61"/>
        <v/>
      </c>
      <c r="CY74" t="s">
        <v>0</v>
      </c>
      <c r="CZ74" s="19" t="str">
        <f t="shared" si="62"/>
        <v/>
      </c>
      <c r="DA74" s="47" t="s">
        <v>0</v>
      </c>
      <c r="DB74" s="52" t="str">
        <f t="shared" si="63"/>
        <v/>
      </c>
      <c r="DC74" s="66" t="str">
        <f t="shared" si="64"/>
        <v/>
      </c>
      <c r="DD74" s="47" t="s">
        <v>0</v>
      </c>
      <c r="DE74" s="52" t="str">
        <f t="shared" si="65"/>
        <v/>
      </c>
      <c r="DF74" s="53" t="str">
        <f>IF(DE74="","",IFERROR(MATCH(DE74,registar,0),"NEMA"))</f>
        <v/>
      </c>
      <c r="DG74" s="47" t="s">
        <v>0</v>
      </c>
      <c r="DH74" s="52" t="str">
        <f t="shared" si="66"/>
        <v/>
      </c>
      <c r="DI74" s="53" t="str">
        <f>IF(DH74="","",IFERROR(MATCH(DH74,imePrezime_imePrezimeKlub,0),"NEMA"))</f>
        <v/>
      </c>
      <c r="DJ74" s="47" t="s">
        <v>0</v>
      </c>
      <c r="DK74" s="52" t="str">
        <f t="shared" si="67"/>
        <v/>
      </c>
      <c r="DL74" s="53" t="str">
        <f>IF(DK74="","",IFERROR(MATCH(DK74,imePrezime_imePrezime,0),"NEMA"))</f>
        <v/>
      </c>
      <c r="DM74" s="47" t="s">
        <v>0</v>
      </c>
      <c r="DN74" s="58" t="str">
        <f t="shared" si="68"/>
        <v/>
      </c>
      <c r="DO74" s="53" t="str" cm="1">
        <f t="array" ref="DO74">IF(DN74&lt;&gt;"",INDEX(imePrezime_id,DN74,0),IF(CR74&lt;&gt;"",CR74,""))</f>
        <v/>
      </c>
      <c r="DP74" s="47" t="s">
        <v>0</v>
      </c>
      <c r="DQ74" s="58" t="str">
        <f t="shared" si="69"/>
        <v/>
      </c>
      <c r="DR74" s="73" t="str">
        <f>IF(BW74="","",IF(AJ74="",IF(IFERROR(INDEX(imePrezime_klub,MATCH(DO74,imePrezime_id,0)),"NEMA")="","klu",""),IF(OR(AND(AK74&lt;&gt;"",AK74&lt;&gt;"NEMA"),BI74&lt;&gt;""),"klu(ali)",IF(AND(AN74&lt;&gt;"",AN74&lt;&gt;AM74),"(raz-klu)","klu"))))</f>
        <v/>
      </c>
      <c r="DS74" s="73" t="str">
        <f t="shared" si="70"/>
        <v/>
      </c>
      <c r="DT74" s="73" t="str">
        <f t="shared" si="71"/>
        <v/>
      </c>
      <c r="DU74" s="66" t="str">
        <f t="shared" si="72"/>
        <v/>
      </c>
      <c r="DV74" s="47" t="s">
        <v>0</v>
      </c>
      <c r="DW74" s="58" t="str">
        <f>IF(BW74="","",MAX(DW$10:DW73)+1)</f>
        <v/>
      </c>
      <c r="DX74" s="73" t="str">
        <f t="shared" si="73"/>
        <v/>
      </c>
      <c r="DY74" s="73" t="str">
        <f t="shared" si="74"/>
        <v/>
      </c>
      <c r="DZ74" s="73" t="str">
        <f t="shared" si="75"/>
        <v/>
      </c>
      <c r="EA74" s="73" t="str">
        <f t="shared" si="76"/>
        <v/>
      </c>
      <c r="EB74" s="73" t="str">
        <f t="shared" si="77"/>
        <v/>
      </c>
      <c r="EC74" s="73" t="str">
        <f t="shared" si="78"/>
        <v/>
      </c>
      <c r="ED74" s="73" t="str">
        <f t="shared" si="79"/>
        <v/>
      </c>
      <c r="EE74" s="73" t="str">
        <f t="shared" si="80"/>
        <v/>
      </c>
      <c r="EF74" s="73" t="str">
        <f t="shared" si="81"/>
        <v/>
      </c>
      <c r="EG74" s="53" t="str">
        <f>IF(INDEX(natjecanjeKategorije_katAliasId,MATCH(Q74,natjecanjeKategorije_katRegId,0))="","",INDEX(natjecanjeKategorije_katAliasId,MATCH(Q74,natjecanjeKategorije_katRegId,0)))</f>
        <v/>
      </c>
      <c r="EH74" s="47" t="s">
        <v>0</v>
      </c>
      <c r="EI74" s="19" t="str">
        <f t="shared" si="82"/>
        <v/>
      </c>
      <c r="EJ74" s="47" t="s">
        <v>0</v>
      </c>
      <c r="EK74" s="19" t="str">
        <f t="shared" si="83"/>
        <v/>
      </c>
      <c r="EL74" s="47" t="s">
        <v>0</v>
      </c>
      <c r="EM74" s="208" t="str">
        <f t="shared" si="84"/>
        <v/>
      </c>
      <c r="EN74" s="47" t="s">
        <v>0</v>
      </c>
    </row>
    <row r="75" spans="1:144" x14ac:dyDescent="0.25">
      <c r="A75" t="s">
        <v>0</v>
      </c>
      <c r="B75" s="52" t="str">
        <f>IF(csv!F67="","",csv!T67)</f>
        <v/>
      </c>
      <c r="C75" s="31" t="s">
        <v>0</v>
      </c>
      <c r="D75" s="31" t="str">
        <f>IF(csv!F67="","",csv!F67)</f>
        <v/>
      </c>
      <c r="E75" s="31" t="str">
        <f>IF(csv!E67="","",csv!E67)</f>
        <v/>
      </c>
      <c r="F75" s="31" t="s">
        <v>0</v>
      </c>
      <c r="G75" s="73" t="str">
        <f>IF(csv!M67="","",csv!M67)</f>
        <v/>
      </c>
      <c r="H75" s="73" t="str">
        <f>IF(csv!N67="","",csv!N67)</f>
        <v/>
      </c>
      <c r="I75" s="31" t="s">
        <v>0</v>
      </c>
      <c r="J75" s="31" t="str">
        <f>IF(csv!P67="","",csv!P67)</f>
        <v/>
      </c>
      <c r="K75" s="31" t="str">
        <f>IF(csv!Q67="","",csv!Q67)</f>
        <v/>
      </c>
      <c r="L75" s="31" t="s">
        <v>0</v>
      </c>
      <c r="M75" s="66" t="str">
        <f>IF(csv!R67="","",csv!R67)</f>
        <v/>
      </c>
      <c r="N75" s="47" t="s">
        <v>0</v>
      </c>
      <c r="O75" s="52" t="str">
        <f t="shared" si="26"/>
        <v/>
      </c>
      <c r="P75" s="73" t="str">
        <f>IF(O75="","",IF(COUNTIF(O$10:O74,O75)=0,P74+1,P74))</f>
        <v/>
      </c>
      <c r="Q75" s="88" t="str">
        <f t="shared" si="27"/>
        <v/>
      </c>
      <c r="R75" s="89" t="str" cm="1">
        <f t="array" ref="R75">IF(S75="","",INDEX(natjecanjeStaze_naziv,MATCH(S75,natjecanjeStaze_stazaId,0)))</f>
        <v/>
      </c>
      <c r="S75" s="53" t="str">
        <f>IF(BW75="","",INDEX(natjecanjeStaze_stazaId,MATCH(O75,natjecanjeStaze_kategorija,0)))</f>
        <v/>
      </c>
      <c r="T75" s="47" t="s">
        <v>0</v>
      </c>
      <c r="U75" s="259" t="str">
        <f>IF(O75="","",INDEX(kategorija_oznaka,MATCH(Q75,kategorija_id,0)))</f>
        <v/>
      </c>
      <c r="V75" s="260" t="str">
        <f t="shared" si="28"/>
        <v/>
      </c>
      <c r="W75" s="47" t="s">
        <v>0</v>
      </c>
      <c r="X75" s="52" t="str">
        <f t="shared" si="29"/>
        <v/>
      </c>
      <c r="Y75" s="73" t="str">
        <f t="shared" si="30"/>
        <v/>
      </c>
      <c r="Z75" s="31" t="str">
        <f t="shared" si="31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32"/>
        <v/>
      </c>
      <c r="AF75" s="47" t="s">
        <v>0</v>
      </c>
      <c r="AG75" s="151" t="str">
        <f t="shared" si="33"/>
        <v/>
      </c>
      <c r="AH75" s="47" t="s">
        <v>0</v>
      </c>
      <c r="AI75" s="52" t="str">
        <f t="shared" si="34"/>
        <v/>
      </c>
      <c r="AJ75" s="31" t="str">
        <f t="shared" si="35"/>
        <v/>
      </c>
      <c r="AK75" s="73" t="str">
        <f t="shared" si="36"/>
        <v/>
      </c>
      <c r="AL75" s="73" t="str">
        <f t="shared" si="37"/>
        <v/>
      </c>
      <c r="AM75" s="31" t="str" cm="1">
        <f t="array" ref="AM75">IF(AK75="",""&amp;AJ75,IF(AK75="NEMA",AJ75,INDEX(klub_naziv,MATCH(INDEX(klubAlias_klubId,AK75),klub_id,0))))</f>
        <v/>
      </c>
      <c r="AN75" s="31" t="str" cm="1">
        <f t="array" ref="AN75">IFERROR(""&amp;INDEX(registarNatjecatelji,DL75,4),"")</f>
        <v/>
      </c>
      <c r="AO75" s="73" t="str">
        <f t="shared" si="38"/>
        <v/>
      </c>
      <c r="AP75" s="66" t="str">
        <f t="shared" si="39"/>
        <v/>
      </c>
      <c r="AQ75" s="47" t="s">
        <v>0</v>
      </c>
      <c r="AR75" s="52" t="str">
        <f>IF(V75&lt;&gt;"NEMA","",IF(IFERROR(MATCH(U75,U$10:U74,0),0)&lt;&gt;0,"",U75))</f>
        <v/>
      </c>
      <c r="AS75" s="73" t="str">
        <f>IF(AR75="","",IFERROR(INDEX(klubAlias_id,MATCH(AR75,klubAlias_alias,0)),"NEMA"))</f>
        <v/>
      </c>
      <c r="AT75" s="31" t="str">
        <f>IF(OR(AS75="",AS75&lt;&gt;"NEMA"),"",MAX(AT$10:AT74)+1)</f>
        <v/>
      </c>
      <c r="AU75" s="66" t="str">
        <f>IF(OR(AS75="",AS75&lt;&gt;"NEMA"),"",INDEX(klub_id,MATCH(AR75,klub_naziv,0)))</f>
        <v/>
      </c>
      <c r="AV75" s="47" t="s">
        <v>0</v>
      </c>
      <c r="AW75" s="19" t="str">
        <f t="shared" si="40"/>
        <v/>
      </c>
      <c r="AX75" s="47" t="s">
        <v>0</v>
      </c>
      <c r="AY75" s="82" t="str">
        <f>IF(AK75&lt;&gt;"NEMA","",IF(IFERROR(MATCH(AJ75,AJ$10:AJ74,0),0)&lt;&gt;0,"",AJ75))</f>
        <v/>
      </c>
      <c r="AZ75" s="47" t="s">
        <v>0</v>
      </c>
      <c r="BA75" s="130"/>
      <c r="BB75" s="47" t="s">
        <v>0</v>
      </c>
      <c r="BC75" s="58" t="str">
        <f t="shared" si="41"/>
        <v/>
      </c>
      <c r="BD75" s="31" t="str">
        <f t="shared" si="42"/>
        <v/>
      </c>
      <c r="BE75" s="31" t="str">
        <f>IF(BD75="","",MAX(BE$10:BE74)+1)</f>
        <v/>
      </c>
      <c r="BF75" s="31" t="str">
        <f t="shared" si="43"/>
        <v/>
      </c>
      <c r="BG75" s="31" t="str">
        <f t="shared" si="44"/>
        <v/>
      </c>
      <c r="BH75" s="31" t="str">
        <f>IF(BA75="","",MAX(BH$10:BH74)+1)</f>
        <v/>
      </c>
      <c r="BI75" s="31" t="str">
        <f t="shared" si="45"/>
        <v/>
      </c>
      <c r="BJ75" s="66" t="str">
        <f t="shared" si="46"/>
        <v/>
      </c>
      <c r="BK75" s="47" t="s">
        <v>0</v>
      </c>
      <c r="BL75" s="19" t="str">
        <f t="shared" si="47"/>
        <v/>
      </c>
      <c r="BM75" s="47" t="s">
        <v>0</v>
      </c>
      <c r="BN75" s="151" t="str">
        <f>IF(AP75="","",IF(BA75="",IF(IFERROR(MATCH(AP75,natjecanje_noviKluboviAliasi,0),0)&gt;0,INDEX(natjecanje_kluboviAliasi,MATCH(AP75,natjecanje_noviKluboviAliasi,0)),AP75),BA75))</f>
        <v/>
      </c>
      <c r="BO75" s="47" t="s">
        <v>0</v>
      </c>
      <c r="BP75" s="58" t="str">
        <f t="shared" si="48"/>
        <v/>
      </c>
      <c r="BQ75" s="73" t="str">
        <f t="shared" si="49"/>
        <v/>
      </c>
      <c r="BR75" s="267" t="str">
        <f t="shared" si="50"/>
        <v/>
      </c>
      <c r="BS75" s="268" t="str">
        <f t="shared" si="51"/>
        <v/>
      </c>
      <c r="BT75" s="191" t="str">
        <f t="shared" si="52"/>
        <v/>
      </c>
      <c r="BU75" s="47" t="s">
        <v>0</v>
      </c>
      <c r="BV75" s="52" t="str">
        <f t="shared" si="53"/>
        <v/>
      </c>
      <c r="BW75" s="31" t="str">
        <f t="shared" si="54"/>
        <v/>
      </c>
      <c r="BX75" s="73" t="str">
        <f>IF(BW75="","",IFERROR(INDEX(imePrezime_id,MATCH(BV75&amp;" – "&amp;BW75,imePrezime_imePrezime,0)),"NEMA"))</f>
        <v/>
      </c>
      <c r="BY75" s="73" t="str">
        <f>IF(BX75&lt;&gt;"NEMA","",IFERROR(INDEX(imePrezimeAlias_imePrezimeId,MATCH(BV75&amp;" "&amp;BW75,imePrezimeAlias_alias,0)),"NEMA"))</f>
        <v/>
      </c>
      <c r="BZ75" s="31" t="str">
        <f>IF(BW75="","",IF(OR(BY75="",BY75="NEMA"),BV75,INDEX(imePrezime_ime,MATCH(BY75,imePrezime_id,0))))</f>
        <v/>
      </c>
      <c r="CA75" s="66" t="str">
        <f>IF(BW75="","",IF(OR(BY75="",BY75="NEMA"),BW75,INDEX(imePrezime_prezime,MATCH(BY75,imePrezime_id,0))))</f>
        <v/>
      </c>
      <c r="CB75" s="47" t="s">
        <v>0</v>
      </c>
      <c r="CC75" s="82" t="str">
        <f t="shared" si="55"/>
        <v/>
      </c>
      <c r="CD75" s="47" t="s">
        <v>0</v>
      </c>
      <c r="CE75" s="19" t="str">
        <f t="shared" si="56"/>
        <v/>
      </c>
      <c r="CF75" s="47" t="s">
        <v>0</v>
      </c>
      <c r="CG75" s="130"/>
      <c r="CH75" s="47" t="s">
        <v>0</v>
      </c>
      <c r="CI75" s="52" t="str">
        <f t="shared" si="57"/>
        <v/>
      </c>
      <c r="CJ75" s="73" t="str">
        <f>IF(CG75="","",MAX(CJ$10:CJ74)+1)</f>
        <v/>
      </c>
      <c r="CK75" s="53" t="str">
        <f t="shared" si="58"/>
        <v/>
      </c>
      <c r="CL75" s="47" t="s">
        <v>0</v>
      </c>
      <c r="CM75" s="19" t="str">
        <f t="shared" si="59"/>
        <v/>
      </c>
      <c r="CN75" s="47" t="s">
        <v>0</v>
      </c>
      <c r="CO75" s="108"/>
      <c r="CP75" s="110"/>
      <c r="CQ75" s="47"/>
      <c r="CR75" s="58" t="str">
        <f>IF(AND(BX75="NEMA",BY75="NEMA",OR(CG75="",CK75="NEMA")),MAX(CR$10:CR74)+1,"")</f>
        <v/>
      </c>
      <c r="CS75" s="53" t="str">
        <f t="shared" si="60"/>
        <v/>
      </c>
      <c r="CT75" t="s">
        <v>0</v>
      </c>
      <c r="CU75" s="133" t="str">
        <f>IF(O75="","",LEFT(INDEX(kategorija_oznaka,MATCH(Q75,kategorija_id,0)),1))</f>
        <v/>
      </c>
      <c r="CV75" t="s">
        <v>0</v>
      </c>
      <c r="CW75" s="52" t="str">
        <f>IF(CR75="","",IF(M75&lt;&gt;"CRO","","INSERT INTO osoba (id,reg_broj,oib,spol_id,dat_rodjenja) VALUES ("&amp;CR75&amp;",(SELECT max(os.reg_broj)+1 FROM osoba AS os),Null,'"&amp;CU75&amp;"',Null); INSERT INTO osoba_log (id,reg_broj,oib,spol_id,dat_rodjenja,dnevnik_id) SELECT id,reg_broj,oib,spol_id,dat_rodjenja,"&amp;dnevnik_id&amp;" FROM osoba WHERE id = "&amp;CR75&amp;";"))</f>
        <v/>
      </c>
      <c r="CX75" s="66" t="str">
        <f t="shared" si="61"/>
        <v/>
      </c>
      <c r="CY75" t="s">
        <v>0</v>
      </c>
      <c r="CZ75" s="19" t="str">
        <f t="shared" si="62"/>
        <v/>
      </c>
      <c r="DA75" s="47" t="s">
        <v>0</v>
      </c>
      <c r="DB75" s="52" t="str">
        <f t="shared" si="63"/>
        <v/>
      </c>
      <c r="DC75" s="66" t="str">
        <f t="shared" si="64"/>
        <v/>
      </c>
      <c r="DD75" s="47" t="s">
        <v>0</v>
      </c>
      <c r="DE75" s="52" t="str">
        <f t="shared" si="65"/>
        <v/>
      </c>
      <c r="DF75" s="53" t="str">
        <f>IF(DE75="","",IFERROR(MATCH(DE75,registar,0),"NEMA"))</f>
        <v/>
      </c>
      <c r="DG75" s="47" t="s">
        <v>0</v>
      </c>
      <c r="DH75" s="52" t="str">
        <f t="shared" si="66"/>
        <v/>
      </c>
      <c r="DI75" s="53" t="str">
        <f>IF(DH75="","",IFERROR(MATCH(DH75,imePrezime_imePrezimeKlub,0),"NEMA"))</f>
        <v/>
      </c>
      <c r="DJ75" s="47" t="s">
        <v>0</v>
      </c>
      <c r="DK75" s="52" t="str">
        <f t="shared" si="67"/>
        <v/>
      </c>
      <c r="DL75" s="53" t="str">
        <f>IF(DK75="","",IFERROR(MATCH(DK75,imePrezime_imePrezime,0),"NEMA"))</f>
        <v/>
      </c>
      <c r="DM75" s="47" t="s">
        <v>0</v>
      </c>
      <c r="DN75" s="58" t="str">
        <f t="shared" si="68"/>
        <v/>
      </c>
      <c r="DO75" s="53" t="str" cm="1">
        <f t="array" ref="DO75">IF(DN75&lt;&gt;"",INDEX(imePrezime_id,DN75,0),IF(CR75&lt;&gt;"",CR75,""))</f>
        <v/>
      </c>
      <c r="DP75" s="47" t="s">
        <v>0</v>
      </c>
      <c r="DQ75" s="58" t="str">
        <f t="shared" si="69"/>
        <v/>
      </c>
      <c r="DR75" s="73" t="str">
        <f>IF(BW75="","",IF(AJ75="",IF(IFERROR(INDEX(imePrezime_klub,MATCH(DO75,imePrezime_id,0)),"NEMA")="","klu",""),IF(OR(AND(AK75&lt;&gt;"",AK75&lt;&gt;"NEMA"),BI75&lt;&gt;""),"klu(ali)",IF(AND(AN75&lt;&gt;"",AN75&lt;&gt;AM75),"(raz-klu)","klu"))))</f>
        <v/>
      </c>
      <c r="DS75" s="73" t="str">
        <f t="shared" si="70"/>
        <v/>
      </c>
      <c r="DT75" s="73" t="str">
        <f t="shared" si="71"/>
        <v/>
      </c>
      <c r="DU75" s="66" t="str">
        <f t="shared" si="72"/>
        <v/>
      </c>
      <c r="DV75" s="47" t="s">
        <v>0</v>
      </c>
      <c r="DW75" s="58" t="str">
        <f>IF(BW75="","",MAX(DW$10:DW74)+1)</f>
        <v/>
      </c>
      <c r="DX75" s="73" t="str">
        <f t="shared" si="73"/>
        <v/>
      </c>
      <c r="DY75" s="73" t="str">
        <f t="shared" si="74"/>
        <v/>
      </c>
      <c r="DZ75" s="73" t="str">
        <f t="shared" si="75"/>
        <v/>
      </c>
      <c r="EA75" s="73" t="str">
        <f t="shared" si="76"/>
        <v/>
      </c>
      <c r="EB75" s="73" t="str">
        <f t="shared" si="77"/>
        <v/>
      </c>
      <c r="EC75" s="73" t="str">
        <f t="shared" si="78"/>
        <v/>
      </c>
      <c r="ED75" s="73" t="str">
        <f t="shared" si="79"/>
        <v/>
      </c>
      <c r="EE75" s="73" t="str">
        <f t="shared" si="80"/>
        <v/>
      </c>
      <c r="EF75" s="73" t="str">
        <f t="shared" si="81"/>
        <v/>
      </c>
      <c r="EG75" s="53" t="str">
        <f>IF(INDEX(natjecanjeKategorije_katAliasId,MATCH(Q75,natjecanjeKategorije_katRegId,0))="","",INDEX(natjecanjeKategorije_katAliasId,MATCH(Q75,natjecanjeKategorije_katRegId,0)))</f>
        <v/>
      </c>
      <c r="EH75" s="47" t="s">
        <v>0</v>
      </c>
      <c r="EI75" s="19" t="str">
        <f t="shared" si="82"/>
        <v/>
      </c>
      <c r="EJ75" s="47" t="s">
        <v>0</v>
      </c>
      <c r="EK75" s="19" t="str">
        <f t="shared" si="83"/>
        <v/>
      </c>
      <c r="EL75" s="47" t="s">
        <v>0</v>
      </c>
      <c r="EM75" s="208" t="str">
        <f t="shared" si="84"/>
        <v/>
      </c>
      <c r="EN75" s="47" t="s">
        <v>0</v>
      </c>
    </row>
    <row r="76" spans="1:144" x14ac:dyDescent="0.25">
      <c r="A76" t="s">
        <v>0</v>
      </c>
      <c r="B76" s="52" t="str">
        <f>IF(csv!F68="","",csv!T68)</f>
        <v/>
      </c>
      <c r="C76" s="31" t="s">
        <v>0</v>
      </c>
      <c r="D76" s="31" t="str">
        <f>IF(csv!F68="","",csv!F68)</f>
        <v/>
      </c>
      <c r="E76" s="31" t="str">
        <f>IF(csv!E68="","",csv!E68)</f>
        <v/>
      </c>
      <c r="F76" s="31" t="s">
        <v>0</v>
      </c>
      <c r="G76" s="73" t="str">
        <f>IF(csv!M68="","",csv!M68)</f>
        <v/>
      </c>
      <c r="H76" s="73" t="str">
        <f>IF(csv!N68="","",csv!N68)</f>
        <v/>
      </c>
      <c r="I76" s="31" t="s">
        <v>0</v>
      </c>
      <c r="J76" s="31" t="str">
        <f>IF(csv!P68="","",csv!P68)</f>
        <v/>
      </c>
      <c r="K76" s="31" t="str">
        <f>IF(csv!Q68="","",csv!Q68)</f>
        <v/>
      </c>
      <c r="L76" s="31" t="s">
        <v>0</v>
      </c>
      <c r="M76" s="66" t="str">
        <f>IF(csv!R68="","",csv!R68)</f>
        <v/>
      </c>
      <c r="N76" s="47" t="s">
        <v>0</v>
      </c>
      <c r="O76" s="52" t="str">
        <f t="shared" ref="O76:O139" si="85">IF(B76="","",B76)</f>
        <v/>
      </c>
      <c r="P76" s="73" t="str">
        <f>IF(O76="","",IF(COUNTIF(O$10:O75,O76)=0,P75+1,P75))</f>
        <v/>
      </c>
      <c r="Q76" s="88" t="str">
        <f t="shared" ref="Q76:Q139" si="86">IF(O76="","",IFERROR(INDEX(kategorija_id,MATCH(O76,kategorija_oznaka,0)),IFERROR(INDEX(kategorijaAlias_id,MATCH(O76,kategorijaAlias_oznaka,0)),INDEX(natjecanjeKategorije_katRegId,MATCH(O76,natjecanjeKategorije_kategorija,0)))))</f>
        <v/>
      </c>
      <c r="R76" s="89" t="str" cm="1">
        <f t="array" ref="R76">IF(S76="","",INDEX(natjecanjeStaze_naziv,MATCH(S76,natjecanjeStaze_stazaId,0)))</f>
        <v/>
      </c>
      <c r="S76" s="53" t="str">
        <f>IF(BW76="","",INDEX(natjecanjeStaze_stazaId,MATCH(O76,natjecanjeStaze_kategorija,0)))</f>
        <v/>
      </c>
      <c r="T76" s="47" t="s">
        <v>0</v>
      </c>
      <c r="U76" s="259" t="str">
        <f>IF(O76="","",INDEX(kategorija_oznaka,MATCH(Q76,kategorija_id,0)))</f>
        <v/>
      </c>
      <c r="V76" s="260" t="str">
        <f t="shared" ref="V76:V139" si="87">IF(O76="","",INDEX(natjecanjeKategorija_stazaKatId,MATCH(Q76,natjecanjeKategorije_katRegId,0)))</f>
        <v/>
      </c>
      <c r="W76" s="47" t="s">
        <v>0</v>
      </c>
      <c r="X76" s="52" t="str">
        <f t="shared" ref="X76:X139" si="88">IF(M76="","",M76)</f>
        <v/>
      </c>
      <c r="Y76" s="73" t="str">
        <f t="shared" ref="Y76:Y139" si="89">IF(X76="","",IFERROR(INDEX(drzava_id,MATCH(X76,drzava_oznaka,0)),"NEMA"))</f>
        <v/>
      </c>
      <c r="Z76" s="31" t="str">
        <f t="shared" ref="Z76:Z139" si="90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91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92">IF(Y76="","",IF(Y76="NEMA",Z76,X76))</f>
        <v/>
      </c>
      <c r="AH76" s="47" t="s">
        <v>0</v>
      </c>
      <c r="AI76" s="52" t="str">
        <f t="shared" ref="AI76:AI139" si="93">IF(J76="","",J76)</f>
        <v/>
      </c>
      <c r="AJ76" s="31" t="str">
        <f t="shared" ref="AJ76:AJ139" si="94">IF(K76="","",K76)</f>
        <v/>
      </c>
      <c r="AK76" s="73" t="str">
        <f t="shared" ref="AK76:AK139" si="95">IF(AJ76="","",IF(IFERROR(MATCH(AJ76,klub_naziv,0),"")&lt;&gt;"","",IFERROR(MATCH(AJ76,klubAlias_alias,0),"NEMA")))</f>
        <v/>
      </c>
      <c r="AL76" s="73" t="str">
        <f t="shared" ref="AL76:AL139" si="96">IF(AK76="","",IF(AK76&lt;&gt;"NEMA","",IFERROR(INDEX(natjecanje_klubAliasId,MATCH(AJ76,natjecanje_noviKluboviAliasi,0)),"")))</f>
        <v/>
      </c>
      <c r="AM76" s="31" t="str" cm="1">
        <f t="array" ref="AM76">IF(AK76="",""&amp;AJ76,IF(AK76="NEMA",AJ76,INDEX(klub_naziv,MATCH(INDEX(klubAlias_klubId,AK76),klub_id,0))))</f>
        <v/>
      </c>
      <c r="AN76" s="31" t="str" cm="1">
        <f t="array" ref="AN76">IFERROR(""&amp;INDEX(registarNatjecatelji,DL76,4),"")</f>
        <v/>
      </c>
      <c r="AO76" s="73" t="str">
        <f t="shared" ref="AO76:AO139" si="97">IF(AM76=AN76,"",IF(AN76="","",1))</f>
        <v/>
      </c>
      <c r="AP76" s="66" t="str">
        <f t="shared" ref="AP76:AP139" si="98">IF(AND(AN76&lt;&gt;"",AN76&lt;&gt;AM76),AN76,""&amp;AM76)</f>
        <v/>
      </c>
      <c r="AQ76" s="47" t="s">
        <v>0</v>
      </c>
      <c r="AR76" s="52" t="str">
        <f>IF(V76&lt;&gt;"NEMA","",IF(IFERROR(MATCH(U76,U$10:U75,0),0)&lt;&gt;0,"",U76))</f>
        <v/>
      </c>
      <c r="AS76" s="73" t="str">
        <f>IF(AR76="","",IFERROR(INDEX(klubAlias_id,MATCH(AR76,klubAlias_alias,0)),"NEMA"))</f>
        <v/>
      </c>
      <c r="AT76" s="31" t="str">
        <f>IF(OR(AS76="",AS76&lt;&gt;"NEMA"),"",MAX(AT$10:AT75)+1)</f>
        <v/>
      </c>
      <c r="AU76" s="66" t="str">
        <f>IF(OR(AS76="",AS76&lt;&gt;"NEMA"),"",INDEX(klub_id,MATCH(AR76,klub_naziv,0)))</f>
        <v/>
      </c>
      <c r="AV76" s="47" t="s">
        <v>0</v>
      </c>
      <c r="AW76" s="19" t="str">
        <f t="shared" ref="AW76:AW139" si="99">IF(OR(AS76="",AS76&lt;&gt;"NEMA"),"","INSERT INTO klub_alias(id,alias,klub_id) VALUES ("&amp;AT76&amp;",'"&amp;AR76&amp;"',"&amp;AU76&amp;");")</f>
        <v/>
      </c>
      <c r="AX76" s="47" t="s">
        <v>0</v>
      </c>
      <c r="AY76" s="82" t="str">
        <f>IF(AK76&lt;&gt;"NEMA","",IF(IFERROR(MATCH(AJ76,AJ$10:AJ75,0),0)&lt;&gt;0,"",AJ76))</f>
        <v/>
      </c>
      <c r="AZ76" s="47" t="s">
        <v>0</v>
      </c>
      <c r="BA76" s="130"/>
      <c r="BB76" s="47" t="s">
        <v>0</v>
      </c>
      <c r="BC76" s="58" t="str">
        <f t="shared" ref="BC76:BC139" si="100">IF(BA76="","",IFERROR(INDEX(klub_id,MATCH(BA76,klub_naziv,0)),"NEMA"))</f>
        <v/>
      </c>
      <c r="BD76" s="31" t="str">
        <f t="shared" ref="BD76:BD139" si="101">IF(AY76="","",IF(BA76="",AY76,""))</f>
        <v/>
      </c>
      <c r="BE76" s="31" t="str">
        <f>IF(BD76="","",MAX(BE$10:BE75)+1)</f>
        <v/>
      </c>
      <c r="BF76" s="31" t="str">
        <f t="shared" ref="BF76:BF139" si="102">IF(BD76="","",IF(Y76="","",IF(Y76="NEMA",AA76,Y76)))</f>
        <v/>
      </c>
      <c r="BG76" s="31" t="str">
        <f t="shared" ref="BG76:BG139" si="103">IF(BD76="","","INSERT INTO klub(id,naziv,drzava_id,aktivan) VALUES ("&amp;BE76&amp;",'"&amp;BD76&amp;"',"&amp;BF76&amp;",1);")</f>
        <v/>
      </c>
      <c r="BH76" s="31" t="str">
        <f>IF(BA76="","",MAX(BH$10:BH75)+1)</f>
        <v/>
      </c>
      <c r="BI76" s="31" t="str">
        <f t="shared" ref="BI76:BI139" si="104">IF(BA76="","",IF(BE76="",INDEX(klub_id,MATCH(BA76,klub_naziv,0)),BE76))</f>
        <v/>
      </c>
      <c r="BJ76" s="66" t="str">
        <f t="shared" ref="BJ76:BJ139" si="105">IF(BA76="","","INSERT INTO klub_alias(id,alias,klub_id) VALUES ("&amp;BH76&amp;",'"&amp;AY76&amp;"',"&amp;BI76&amp;");")</f>
        <v/>
      </c>
      <c r="BK76" s="47" t="s">
        <v>0</v>
      </c>
      <c r="BL76" s="19" t="str">
        <f t="shared" ref="BL76:BL139" si="106">""&amp;BG76&amp;IF(AND(BG76&lt;&gt;"",BJ76&lt;&gt;""),"
","")&amp;BJ76</f>
        <v/>
      </c>
      <c r="BM76" s="47" t="s">
        <v>0</v>
      </c>
      <c r="BN76" s="151" t="str">
        <f>IF(AP76="","",IF(BA76="",IF(IFERROR(MATCH(AP76,natjecanje_noviKluboviAliasi,0),0)&gt;0,INDEX(natjecanje_kluboviAliasi,MATCH(AP76,natjecanje_noviKluboviAliasi,0)),AP76),BA76))</f>
        <v/>
      </c>
      <c r="BO76" s="47" t="s">
        <v>0</v>
      </c>
      <c r="BP76" s="58" t="str">
        <f t="shared" ref="BP76:BP139" si="107">IF(G76="","",G76)</f>
        <v/>
      </c>
      <c r="BQ76" s="73" t="str">
        <f t="shared" ref="BQ76:BQ139" si="108">IF(H76="","",H76)</f>
        <v/>
      </c>
      <c r="BR76" s="267" t="str">
        <f t="shared" ref="BR76:BR139" si="109">IF(BP76="","",IF(AND(65535&gt;=VALUE(LEFT(BP76,SEARCH(":",BP76)-1))*60+VALUE(RIGHT(BP76,2)),OR(BQ76="0",BQ76="1",BQ76="2",BQ76="3",BQ76="4")),"","GREŠKA"))</f>
        <v/>
      </c>
      <c r="BS76" s="268" t="str">
        <f t="shared" ref="BS76:BS139" si="110">IF(BP76="","",VALUE(LEFT(BP76,SEARCH(":",BP76)-1))*60+VALUE(RIGHT(BP76,2)))</f>
        <v/>
      </c>
      <c r="BT76" s="191" t="str">
        <f t="shared" ref="BT76:BT139" si="111">IF(DK76="","",IF(N(BS76)&gt;max_minuta*60,2,INDEX(statusRezultat_id,MATCH(VALUE(BQ76),statusRezultat_oEvent,0))))</f>
        <v/>
      </c>
      <c r="BU76" s="47" t="s">
        <v>0</v>
      </c>
      <c r="BV76" s="52" t="str">
        <f t="shared" ref="BV76:BV139" si="112">IF(D76="","",D76)</f>
        <v/>
      </c>
      <c r="BW76" s="31" t="str">
        <f t="shared" ref="BW76:BW139" si="113">IF(E76="","",E76)</f>
        <v/>
      </c>
      <c r="BX76" s="73" t="str">
        <f>IF(BW76="","",IFERROR(INDEX(imePrezime_id,MATCH(BV76&amp;" – "&amp;BW76,imePrezime_imePrezime,0)),"NEMA"))</f>
        <v/>
      </c>
      <c r="BY76" s="73" t="str">
        <f>IF(BX76&lt;&gt;"NEMA","",IFERROR(INDEX(imePrezimeAlias_imePrezimeId,MATCH(BV76&amp;" "&amp;BW76,imePrezimeAlias_alias,0)),"NEMA"))</f>
        <v/>
      </c>
      <c r="BZ76" s="31" t="str">
        <f>IF(BW76="","",IF(OR(BY76="",BY76="NEMA"),BV76,INDEX(imePrezime_ime,MATCH(BY76,imePrezime_id,0))))</f>
        <v/>
      </c>
      <c r="CA76" s="66" t="str">
        <f>IF(BW76="","",IF(OR(BY76="",BY76="NEMA"),BW76,INDEX(imePrezime_prezime,MATCH(BY76,imePrezime_id,0))))</f>
        <v/>
      </c>
      <c r="CB76" s="47" t="s">
        <v>0</v>
      </c>
      <c r="CC76" s="82" t="str">
        <f t="shared" ref="CC76:CC139" si="114">IF(OR(BW76="",BY76&lt;&gt;"NEMA"),"",BV76&amp;" "&amp;BW76)</f>
        <v/>
      </c>
      <c r="CD76" s="47" t="s">
        <v>0</v>
      </c>
      <c r="CE76" s="19" t="str">
        <f t="shared" ref="CE76:CE139" si="115">IF(OR(BX76&lt;&gt;"NEMA",BY76&lt;&gt;"NEMA"),"","SELECT '"&amp;BZ76&amp;" – "&amp;CA76&amp;"', ime, prezime FROM imeprezime WHERE ime LIKE '%"&amp;MID(BZ76,2,LEN(BZ76)-2)&amp;"%' Or prezime LIKE '%"&amp;MID(CA76,2,LEN(CA76)-2)&amp;"%' Or ime LIKE '%"&amp;MID(CA76,2,LEN(CA76)-2)&amp;"%' Or prezime LIKE '%"&amp;MID(BZ76,2,LEN(BZ76)-2)&amp;"%' ORDER BY ime, prezime;")</f>
        <v/>
      </c>
      <c r="CF76" s="47" t="s">
        <v>0</v>
      </c>
      <c r="CG76" s="130"/>
      <c r="CH76" s="47" t="s">
        <v>0</v>
      </c>
      <c r="CI76" s="52" t="str">
        <f t="shared" ref="CI76:CI139" si="116">IF(CG76="","",BV76&amp;" "&amp;BW76)</f>
        <v/>
      </c>
      <c r="CJ76" s="73" t="str">
        <f>IF(CG76="","",MAX(CJ$10:CJ75)+1)</f>
        <v/>
      </c>
      <c r="CK76" s="53" t="str">
        <f t="shared" ref="CK76:CK139" si="117">IF(CG76="","",IFERROR(INDEX(imePrezime_id,MATCH(IF(IFERROR(SEARCH("–",CG76),0)&lt;&gt;0,CG76,SUBSTITUTE(CG76," "," – ",1)),imePrezime_imePrezime,0)),"NEMA"))</f>
        <v/>
      </c>
      <c r="CL76" s="47" t="s">
        <v>0</v>
      </c>
      <c r="CM76" s="19" t="str">
        <f t="shared" ref="CM76:CM139" si="118">IF(CG76="","","INSERT INTO imeprezime_alias(id,alias,imeprezime_id) VALUES ("&amp;CJ76&amp;",'"&amp;CI76&amp;"',"&amp;IF(CK76="NEMA",CR76,CK76)&amp;");")</f>
        <v/>
      </c>
      <c r="CN76" s="47" t="s">
        <v>0</v>
      </c>
      <c r="CO76" s="108"/>
      <c r="CP76" s="110"/>
      <c r="CQ76" s="47"/>
      <c r="CR76" s="58" t="str">
        <f>IF(AND(BX76="NEMA",BY76="NEMA",OR(CG76="",CK76="NEMA")),MAX(CR$10:CR75)+1,"")</f>
        <v/>
      </c>
      <c r="CS76" s="53" t="str">
        <f t="shared" ref="CS76:CS139" si="119">IF(CR76="","",IF(CU76="O",1,""))</f>
        <v/>
      </c>
      <c r="CT76" t="s">
        <v>0</v>
      </c>
      <c r="CU76" s="133" t="str">
        <f>IF(O76="","",LEFT(INDEX(kategorija_oznaka,MATCH(Q76,kategorija_id,0)),1))</f>
        <v/>
      </c>
      <c r="CV76" t="s">
        <v>0</v>
      </c>
      <c r="CW76" s="52" t="str">
        <f>IF(CR76="","",IF(M76&lt;&gt;"CRO","","INSERT INTO osoba (id,reg_broj,oib,spol_id,dat_rodjenja) VALUES ("&amp;CR76&amp;",(SELECT max(os.reg_broj)+1 FROM osoba AS os),Null,'"&amp;CU76&amp;"',Null); INSERT INTO osoba_log (id,reg_broj,oib,spol_id,dat_rodjenja,dnevnik_id) SELECT id,reg_broj,oib,spol_id,dat_rodjenja,"&amp;dnevnik_id&amp;" FROM osoba WHERE id = "&amp;CR76&amp;";"))</f>
        <v/>
      </c>
      <c r="CX76" s="66" t="str">
        <f t="shared" ref="CX76:CX139" si="120">IF(CR76="","","INSERT INTO imeprezime (id,osoba_id,rbr,ime,prezime,klub_id,identitet_id,sintaksa_id,info,aktivno,dnevnik_id) VALUES ("&amp;CR76&amp;","&amp;IF(CW76="","Null",CR76)&amp;",1,'"&amp;IF(CO76&lt;&gt;"",CO76,BV76)&amp;"','"&amp;IF(CP76&lt;&gt;"",CP76,BW76)&amp;"',(SELECT id FROM klub WHERE naziv = '"&amp;BN76&amp;"'),Null,1,'',1,"&amp;dnevnik_id&amp;");")</f>
        <v/>
      </c>
      <c r="CY76" t="s">
        <v>0</v>
      </c>
      <c r="CZ76" s="19" t="str">
        <f t="shared" ref="CZ76:CZ139" si="121">IF(CW76="",CX76,CW76&amp;" "&amp;CX76)</f>
        <v/>
      </c>
      <c r="DA76" s="47" t="s">
        <v>0</v>
      </c>
      <c r="DB76" s="52" t="str">
        <f t="shared" ref="DB76:DB139" si="122">IF(BW76="","",IF(CK76="",BZ76,IF(CK76="NEMA",CO76,INDEX(imePrezime_ime,MATCH(CK76,imePrezime_id,0)))))</f>
        <v/>
      </c>
      <c r="DC76" s="66" t="str">
        <f t="shared" ref="DC76:DC139" si="123">IF(BW76="","",IF(CK76="",CA76,IF(CK76="NEMA",CP76,INDEX(imePrezime_prezime,MATCH(CK76,imePrezime_id,0)))))</f>
        <v/>
      </c>
      <c r="DD76" s="47" t="s">
        <v>0</v>
      </c>
      <c r="DE76" s="52" t="str">
        <f t="shared" ref="DE76:DE139" si="124">IF(BW76="","",DH76 &amp; IF(O76="",""," – " &amp; O76))</f>
        <v/>
      </c>
      <c r="DF76" s="53" t="str">
        <f>IF(DE76="","",IFERROR(MATCH(DE76,registar,0),"NEMA"))</f>
        <v/>
      </c>
      <c r="DG76" s="47" t="s">
        <v>0</v>
      </c>
      <c r="DH76" s="52" t="str">
        <f t="shared" ref="DH76:DH139" si="125">IF(BW76="","",DK76 &amp; IF(BN76="",""," – " &amp; BN76))</f>
        <v/>
      </c>
      <c r="DI76" s="53" t="str">
        <f>IF(DH76="","",IFERROR(MATCH(DH76,imePrezime_imePrezimeKlub,0),"NEMA"))</f>
        <v/>
      </c>
      <c r="DJ76" s="47" t="s">
        <v>0</v>
      </c>
      <c r="DK76" s="52" t="str">
        <f t="shared" ref="DK76:DK139" si="126">IF(DC76="","",DB76&amp;" – "&amp;DC76)</f>
        <v/>
      </c>
      <c r="DL76" s="53" t="str">
        <f>IF(DK76="","",IFERROR(MATCH(DK76,imePrezime_imePrezime,0),"NEMA"))</f>
        <v/>
      </c>
      <c r="DM76" s="47" t="s">
        <v>0</v>
      </c>
      <c r="DN76" s="58" t="str">
        <f t="shared" ref="DN76:DN139" si="127">IF(DF76="","",IF(DF76&lt;&gt;"NEMA",DF76,IF(DI76&lt;&gt;"NEMA",DI76,IF(DL76&lt;&gt;"NEMA",DL76,""))))</f>
        <v/>
      </c>
      <c r="DO76" s="53" t="str" cm="1">
        <f t="array" ref="DO76">IF(DN76&lt;&gt;"",INDEX(imePrezime_id,DN76,0),IF(CR76&lt;&gt;"",CR76,""))</f>
        <v/>
      </c>
      <c r="DP76" s="47" t="s">
        <v>0</v>
      </c>
      <c r="DQ76" s="58" t="str">
        <f t="shared" ref="DQ76:DQ139" si="128">IF(BW76="","",IF(CR76&lt;&gt;"","novo",IF(BY76="","imepre","imepre(ali)")))</f>
        <v/>
      </c>
      <c r="DR76" s="73" t="str">
        <f>IF(BW76="","",IF(AJ76="",IF(IFERROR(INDEX(imePrezime_klub,MATCH(DO76,imePrezime_id,0)),"NEMA")="","klu",""),IF(OR(AND(AK76&lt;&gt;"",AK76&lt;&gt;"NEMA"),BI76&lt;&gt;""),"klu(ali)",IF(AND(AN76&lt;&gt;"",AN76&lt;&gt;AM76),"(raz-klu)","klu"))))</f>
        <v/>
      </c>
      <c r="DS76" s="73" t="str">
        <f t="shared" ref="DS76:DS139" si="129">IF(BW76="","","kat"&amp;IF(AND(U76&lt;&gt;O76,O76&lt;&gt;"Open"),"(ali)",""))</f>
        <v/>
      </c>
      <c r="DT76" s="73" t="str">
        <f t="shared" ref="DT76:DT139" si="130">IF(OR(BR76&lt;&gt;"",BT76=2),"ot","")</f>
        <v/>
      </c>
      <c r="DU76" s="66" t="str">
        <f t="shared" ref="DU76:DU139" si="131">IF(BW76="","",DQ76&amp;IF(DQ76="novo","","-"&amp;DR76&amp;"-"&amp;DS76)&amp;IF(DT76="","","-"&amp;DT76))</f>
        <v/>
      </c>
      <c r="DV76" s="47" t="s">
        <v>0</v>
      </c>
      <c r="DW76" s="58" t="str">
        <f>IF(BW76="","",MAX(DW$10:DW75)+1)</f>
        <v/>
      </c>
      <c r="DX76" s="73" t="str">
        <f t="shared" ref="DX76:DX139" si="132">IF(BZ76="","",V76)</f>
        <v/>
      </c>
      <c r="DY76" s="73" t="str">
        <f t="shared" ref="DY76:DY139" si="133">IF(DO76="","",DO76)</f>
        <v/>
      </c>
      <c r="DZ76" s="73" t="str">
        <f t="shared" ref="DZ76:DZ139" si="134">IF(BS76="","",BS76)</f>
        <v/>
      </c>
      <c r="EA76" s="73" t="str">
        <f t="shared" ref="EA76:EA139" si="135">IF(BT76="","",BT76)</f>
        <v/>
      </c>
      <c r="EB76" s="73" t="str">
        <f t="shared" ref="EB76:EB139" si="136">IF(DK76="","",IF(trka_je_rangirana=0,0,IF(OR(DF76="",DF76="NEMA"),0,1)))</f>
        <v/>
      </c>
      <c r="EC76" s="73" t="str">
        <f t="shared" ref="EC76:EC139" si="137">IF(DW76="","",INDEX(uparivanje_id,MATCH(DU76,uparivanje_oznaka,0)))</f>
        <v/>
      </c>
      <c r="ED76" s="73" t="str">
        <f t="shared" ref="ED76:ED139" si="138">IF(BT76="","",BQ76)</f>
        <v/>
      </c>
      <c r="EE76" s="73" t="str">
        <f t="shared" ref="EE76:EE139" si="139">IF(OR(BY76="",BY76="NEMA"),CJ76,BY76)</f>
        <v/>
      </c>
      <c r="EF76" s="73" t="str">
        <f t="shared" ref="EF76:EF139" si="140">IF(AND(AK76&lt;&gt;"",AK76&lt;&gt;"NEMA"),AK76,IF(AL76&lt;&gt;"",AL76,IF(AND(AS76&lt;&gt;"",AS76&lt;&gt;"NEMA"),AS76,IF(AT76&lt;&gt;"",AT76,""))))</f>
        <v/>
      </c>
      <c r="EG76" s="53" t="str">
        <f>IF(INDEX(natjecanjeKategorije_katAliasId,MATCH(Q76,natjecanjeKategorije_katRegId,0))="","",INDEX(natjecanjeKategorije_katAliasId,MATCH(Q76,natjecanjeKategorije_katRegId,0)))</f>
        <v/>
      </c>
      <c r="EH76" s="47" t="s">
        <v>0</v>
      </c>
      <c r="EI76" s="19" t="str">
        <f t="shared" ref="EI76:EI139" si="141">IF(DX76="","","INSERT INTO rezultat(id,stazakategorija_id,imeprezime_id,vrijeme_sec,status_id,registracija,uparivanje_id,originalstatus_id,imeprezimealias_id,klubalias_id,kategorijaalias_id) VALUES ("&amp;DW76&amp;","&amp;DX76&amp;","&amp;DY76&amp;","&amp;IF(DZ76="","Null",DZ76)&amp;","&amp;EA76&amp;","&amp;EB76&amp;","&amp;EC76&amp;","&amp;ED76&amp;","&amp;IF(EE76="","Null",EE76)&amp;","&amp;IF(EF76="","Null",EF76)&amp;","&amp;IF(EG76="","Null",EG76)&amp;");")</f>
        <v/>
      </c>
      <c r="EJ76" s="47" t="s">
        <v>0</v>
      </c>
      <c r="EK76" s="19" t="str">
        <f t="shared" ref="EK76:EK139" si="142">IF(DX76="","",IF(EB76=1,"UPDATE
	registar
SET
	potvrda = 1
WHERE
	imeprezime_id="&amp;DY76&amp;"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"&amp;DX76&amp;")
                         		AND
                         	kategorija_liga.liga_id = "&amp;liga_id&amp;")
		AND
	datum_od &lt;= '"&amp;datum_natjecanja&amp;"'
    	AND
    datum_do is Null;",""))</f>
        <v/>
      </c>
      <c r="EL76" s="47" t="s">
        <v>0</v>
      </c>
      <c r="EM76" s="208" t="str">
        <f t="shared" ref="EM76:EM139" si="143">AE76&amp;IF(AW76="","","
")&amp;AW76&amp;IF(BL76="","","
")&amp;BL76&amp;IF(CZ76="","","
")&amp;CZ76&amp;IF(CM76="","","
")&amp;CM76&amp;IF(EI76="","","
")&amp;EI76&amp;IF(EK76="","","
")&amp;EK76</f>
        <v/>
      </c>
      <c r="EN76" s="47" t="s">
        <v>0</v>
      </c>
    </row>
    <row r="77" spans="1:144" x14ac:dyDescent="0.25">
      <c r="A77" t="s">
        <v>0</v>
      </c>
      <c r="B77" s="52" t="str">
        <f>IF(csv!F69="","",csv!T69)</f>
        <v/>
      </c>
      <c r="C77" s="31" t="s">
        <v>0</v>
      </c>
      <c r="D77" s="31" t="str">
        <f>IF(csv!F69="","",csv!F69)</f>
        <v/>
      </c>
      <c r="E77" s="31" t="str">
        <f>IF(csv!E69="","",csv!E69)</f>
        <v/>
      </c>
      <c r="F77" s="31" t="s">
        <v>0</v>
      </c>
      <c r="G77" s="73" t="str">
        <f>IF(csv!M69="","",csv!M69)</f>
        <v/>
      </c>
      <c r="H77" s="73" t="str">
        <f>IF(csv!N69="","",csv!N69)</f>
        <v/>
      </c>
      <c r="I77" s="31" t="s">
        <v>0</v>
      </c>
      <c r="J77" s="31" t="str">
        <f>IF(csv!P69="","",csv!P69)</f>
        <v/>
      </c>
      <c r="K77" s="31" t="str">
        <f>IF(csv!Q69="","",csv!Q69)</f>
        <v/>
      </c>
      <c r="L77" s="31" t="s">
        <v>0</v>
      </c>
      <c r="M77" s="66" t="str">
        <f>IF(csv!R69="","",csv!R69)</f>
        <v/>
      </c>
      <c r="N77" s="47" t="s">
        <v>0</v>
      </c>
      <c r="O77" s="52" t="str">
        <f t="shared" si="85"/>
        <v/>
      </c>
      <c r="P77" s="73" t="str">
        <f>IF(O77="","",IF(COUNTIF(O$10:O76,O77)=0,P76+1,P76))</f>
        <v/>
      </c>
      <c r="Q77" s="88" t="str">
        <f t="shared" si="86"/>
        <v/>
      </c>
      <c r="R77" s="89" t="str" cm="1">
        <f t="array" ref="R77">IF(S77="","",INDEX(natjecanjeStaze_naziv,MATCH(S77,natjecanjeStaze_stazaId,0)))</f>
        <v/>
      </c>
      <c r="S77" s="53" t="str">
        <f>IF(BW77="","",INDEX(natjecanjeStaze_stazaId,MATCH(O77,natjecanjeStaze_kategorija,0)))</f>
        <v/>
      </c>
      <c r="T77" s="47" t="s">
        <v>0</v>
      </c>
      <c r="U77" s="259" t="str">
        <f>IF(O77="","",INDEX(kategorija_oznaka,MATCH(Q77,kategorija_id,0)))</f>
        <v/>
      </c>
      <c r="V77" s="260" t="str">
        <f t="shared" si="87"/>
        <v/>
      </c>
      <c r="W77" s="47" t="s">
        <v>0</v>
      </c>
      <c r="X77" s="52" t="str">
        <f t="shared" si="88"/>
        <v/>
      </c>
      <c r="Y77" s="73" t="str">
        <f t="shared" si="89"/>
        <v/>
      </c>
      <c r="Z77" s="31" t="str">
        <f t="shared" si="90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91"/>
        <v/>
      </c>
      <c r="AF77" s="47" t="s">
        <v>0</v>
      </c>
      <c r="AG77" s="151" t="str">
        <f t="shared" si="92"/>
        <v/>
      </c>
      <c r="AH77" s="47" t="s">
        <v>0</v>
      </c>
      <c r="AI77" s="52" t="str">
        <f t="shared" si="93"/>
        <v/>
      </c>
      <c r="AJ77" s="31" t="str">
        <f t="shared" si="94"/>
        <v/>
      </c>
      <c r="AK77" s="73" t="str">
        <f t="shared" si="95"/>
        <v/>
      </c>
      <c r="AL77" s="73" t="str">
        <f t="shared" si="96"/>
        <v/>
      </c>
      <c r="AM77" s="31" t="str" cm="1">
        <f t="array" ref="AM77">IF(AK77="",""&amp;AJ77,IF(AK77="NEMA",AJ77,INDEX(klub_naziv,MATCH(INDEX(klubAlias_klubId,AK77),klub_id,0))))</f>
        <v/>
      </c>
      <c r="AN77" s="31" t="str" cm="1">
        <f t="array" ref="AN77">IFERROR(""&amp;INDEX(registarNatjecatelji,DL77,4),"")</f>
        <v/>
      </c>
      <c r="AO77" s="73" t="str">
        <f t="shared" si="97"/>
        <v/>
      </c>
      <c r="AP77" s="66" t="str">
        <f t="shared" si="98"/>
        <v/>
      </c>
      <c r="AQ77" s="47" t="s">
        <v>0</v>
      </c>
      <c r="AR77" s="52" t="str">
        <f>IF(V77&lt;&gt;"NEMA","",IF(IFERROR(MATCH(U77,U$10:U76,0),0)&lt;&gt;0,"",U77))</f>
        <v/>
      </c>
      <c r="AS77" s="73" t="str">
        <f>IF(AR77="","",IFERROR(INDEX(klubAlias_id,MATCH(AR77,klubAlias_alias,0)),"NEMA"))</f>
        <v/>
      </c>
      <c r="AT77" s="31" t="str">
        <f>IF(OR(AS77="",AS77&lt;&gt;"NEMA"),"",MAX(AT$10:AT76)+1)</f>
        <v/>
      </c>
      <c r="AU77" s="66" t="str">
        <f>IF(OR(AS77="",AS77&lt;&gt;"NEMA"),"",INDEX(klub_id,MATCH(AR77,klub_naziv,0)))</f>
        <v/>
      </c>
      <c r="AV77" s="47" t="s">
        <v>0</v>
      </c>
      <c r="AW77" s="19" t="str">
        <f t="shared" si="99"/>
        <v/>
      </c>
      <c r="AX77" s="47" t="s">
        <v>0</v>
      </c>
      <c r="AY77" s="82" t="str">
        <f>IF(AK77&lt;&gt;"NEMA","",IF(IFERROR(MATCH(AJ77,AJ$10:AJ76,0),0)&lt;&gt;0,"",AJ77))</f>
        <v/>
      </c>
      <c r="AZ77" s="47" t="s">
        <v>0</v>
      </c>
      <c r="BA77" s="130"/>
      <c r="BB77" s="47" t="s">
        <v>0</v>
      </c>
      <c r="BC77" s="58" t="str">
        <f t="shared" si="100"/>
        <v/>
      </c>
      <c r="BD77" s="31" t="str">
        <f t="shared" si="101"/>
        <v/>
      </c>
      <c r="BE77" s="31" t="str">
        <f>IF(BD77="","",MAX(BE$10:BE76)+1)</f>
        <v/>
      </c>
      <c r="BF77" s="31" t="str">
        <f t="shared" si="102"/>
        <v/>
      </c>
      <c r="BG77" s="31" t="str">
        <f t="shared" si="103"/>
        <v/>
      </c>
      <c r="BH77" s="31" t="str">
        <f>IF(BA77="","",MAX(BH$10:BH76)+1)</f>
        <v/>
      </c>
      <c r="BI77" s="31" t="str">
        <f t="shared" si="104"/>
        <v/>
      </c>
      <c r="BJ77" s="66" t="str">
        <f t="shared" si="105"/>
        <v/>
      </c>
      <c r="BK77" s="47" t="s">
        <v>0</v>
      </c>
      <c r="BL77" s="19" t="str">
        <f t="shared" si="106"/>
        <v/>
      </c>
      <c r="BM77" s="47" t="s">
        <v>0</v>
      </c>
      <c r="BN77" s="151" t="str">
        <f>IF(AP77="","",IF(BA77="",IF(IFERROR(MATCH(AP77,natjecanje_noviKluboviAliasi,0),0)&gt;0,INDEX(natjecanje_kluboviAliasi,MATCH(AP77,natjecanje_noviKluboviAliasi,0)),AP77),BA77))</f>
        <v/>
      </c>
      <c r="BO77" s="47" t="s">
        <v>0</v>
      </c>
      <c r="BP77" s="58" t="str">
        <f t="shared" si="107"/>
        <v/>
      </c>
      <c r="BQ77" s="73" t="str">
        <f t="shared" si="108"/>
        <v/>
      </c>
      <c r="BR77" s="267" t="str">
        <f t="shared" si="109"/>
        <v/>
      </c>
      <c r="BS77" s="268" t="str">
        <f t="shared" si="110"/>
        <v/>
      </c>
      <c r="BT77" s="191" t="str">
        <f t="shared" si="111"/>
        <v/>
      </c>
      <c r="BU77" s="47" t="s">
        <v>0</v>
      </c>
      <c r="BV77" s="52" t="str">
        <f t="shared" si="112"/>
        <v/>
      </c>
      <c r="BW77" s="31" t="str">
        <f t="shared" si="113"/>
        <v/>
      </c>
      <c r="BX77" s="73" t="str">
        <f>IF(BW77="","",IFERROR(INDEX(imePrezime_id,MATCH(BV77&amp;" – "&amp;BW77,imePrezime_imePrezime,0)),"NEMA"))</f>
        <v/>
      </c>
      <c r="BY77" s="73" t="str">
        <f>IF(BX77&lt;&gt;"NEMA","",IFERROR(INDEX(imePrezimeAlias_imePrezimeId,MATCH(BV77&amp;" "&amp;BW77,imePrezimeAlias_alias,0)),"NEMA"))</f>
        <v/>
      </c>
      <c r="BZ77" s="31" t="str">
        <f>IF(BW77="","",IF(OR(BY77="",BY77="NEMA"),BV77,INDEX(imePrezime_ime,MATCH(BY77,imePrezime_id,0))))</f>
        <v/>
      </c>
      <c r="CA77" s="66" t="str">
        <f>IF(BW77="","",IF(OR(BY77="",BY77="NEMA"),BW77,INDEX(imePrezime_prezime,MATCH(BY77,imePrezime_id,0))))</f>
        <v/>
      </c>
      <c r="CB77" s="47" t="s">
        <v>0</v>
      </c>
      <c r="CC77" s="82" t="str">
        <f t="shared" si="114"/>
        <v/>
      </c>
      <c r="CD77" s="47" t="s">
        <v>0</v>
      </c>
      <c r="CE77" s="19" t="str">
        <f t="shared" si="115"/>
        <v/>
      </c>
      <c r="CF77" s="47" t="s">
        <v>0</v>
      </c>
      <c r="CG77" s="130"/>
      <c r="CH77" s="47" t="s">
        <v>0</v>
      </c>
      <c r="CI77" s="52" t="str">
        <f t="shared" si="116"/>
        <v/>
      </c>
      <c r="CJ77" s="73" t="str">
        <f>IF(CG77="","",MAX(CJ$10:CJ76)+1)</f>
        <v/>
      </c>
      <c r="CK77" s="53" t="str">
        <f t="shared" si="117"/>
        <v/>
      </c>
      <c r="CL77" s="47" t="s">
        <v>0</v>
      </c>
      <c r="CM77" s="19" t="str">
        <f t="shared" si="118"/>
        <v/>
      </c>
      <c r="CN77" s="47" t="s">
        <v>0</v>
      </c>
      <c r="CO77" s="108"/>
      <c r="CP77" s="110"/>
      <c r="CQ77" s="47"/>
      <c r="CR77" s="58" t="str">
        <f>IF(AND(BX77="NEMA",BY77="NEMA",OR(CG77="",CK77="NEMA")),MAX(CR$10:CR76)+1,"")</f>
        <v/>
      </c>
      <c r="CS77" s="53" t="str">
        <f t="shared" si="119"/>
        <v/>
      </c>
      <c r="CT77" t="s">
        <v>0</v>
      </c>
      <c r="CU77" s="133" t="str">
        <f>IF(O77="","",LEFT(INDEX(kategorija_oznaka,MATCH(Q77,kategorija_id,0)),1))</f>
        <v/>
      </c>
      <c r="CV77" t="s">
        <v>0</v>
      </c>
      <c r="CW77" s="52" t="str">
        <f>IF(CR77="","",IF(M77&lt;&gt;"CRO","","INSERT INTO osoba (id,reg_broj,oib,spol_id,dat_rodjenja) VALUES ("&amp;CR77&amp;",(SELECT max(os.reg_broj)+1 FROM osoba AS os),Null,'"&amp;CU77&amp;"',Null); INSERT INTO osoba_log (id,reg_broj,oib,spol_id,dat_rodjenja,dnevnik_id) SELECT id,reg_broj,oib,spol_id,dat_rodjenja,"&amp;dnevnik_id&amp;" FROM osoba WHERE id = "&amp;CR77&amp;";"))</f>
        <v/>
      </c>
      <c r="CX77" s="66" t="str">
        <f t="shared" si="120"/>
        <v/>
      </c>
      <c r="CY77" t="s">
        <v>0</v>
      </c>
      <c r="CZ77" s="19" t="str">
        <f t="shared" si="121"/>
        <v/>
      </c>
      <c r="DA77" s="47" t="s">
        <v>0</v>
      </c>
      <c r="DB77" s="52" t="str">
        <f t="shared" si="122"/>
        <v/>
      </c>
      <c r="DC77" s="66" t="str">
        <f t="shared" si="123"/>
        <v/>
      </c>
      <c r="DD77" s="47" t="s">
        <v>0</v>
      </c>
      <c r="DE77" s="52" t="str">
        <f t="shared" si="124"/>
        <v/>
      </c>
      <c r="DF77" s="53" t="str">
        <f>IF(DE77="","",IFERROR(MATCH(DE77,registar,0),"NEMA"))</f>
        <v/>
      </c>
      <c r="DG77" s="47" t="s">
        <v>0</v>
      </c>
      <c r="DH77" s="52" t="str">
        <f t="shared" si="125"/>
        <v/>
      </c>
      <c r="DI77" s="53" t="str">
        <f>IF(DH77="","",IFERROR(MATCH(DH77,imePrezime_imePrezimeKlub,0),"NEMA"))</f>
        <v/>
      </c>
      <c r="DJ77" s="47" t="s">
        <v>0</v>
      </c>
      <c r="DK77" s="52" t="str">
        <f t="shared" si="126"/>
        <v/>
      </c>
      <c r="DL77" s="53" t="str">
        <f>IF(DK77="","",IFERROR(MATCH(DK77,imePrezime_imePrezime,0),"NEMA"))</f>
        <v/>
      </c>
      <c r="DM77" s="47" t="s">
        <v>0</v>
      </c>
      <c r="DN77" s="58" t="str">
        <f t="shared" si="127"/>
        <v/>
      </c>
      <c r="DO77" s="53" t="str" cm="1">
        <f t="array" ref="DO77">IF(DN77&lt;&gt;"",INDEX(imePrezime_id,DN77,0),IF(CR77&lt;&gt;"",CR77,""))</f>
        <v/>
      </c>
      <c r="DP77" s="47" t="s">
        <v>0</v>
      </c>
      <c r="DQ77" s="58" t="str">
        <f t="shared" si="128"/>
        <v/>
      </c>
      <c r="DR77" s="73" t="str">
        <f>IF(BW77="","",IF(AJ77="",IF(IFERROR(INDEX(imePrezime_klub,MATCH(DO77,imePrezime_id,0)),"NEMA")="","klu",""),IF(OR(AND(AK77&lt;&gt;"",AK77&lt;&gt;"NEMA"),BI77&lt;&gt;""),"klu(ali)",IF(AND(AN77&lt;&gt;"",AN77&lt;&gt;AM77),"(raz-klu)","klu"))))</f>
        <v/>
      </c>
      <c r="DS77" s="73" t="str">
        <f t="shared" si="129"/>
        <v/>
      </c>
      <c r="DT77" s="73" t="str">
        <f t="shared" si="130"/>
        <v/>
      </c>
      <c r="DU77" s="66" t="str">
        <f t="shared" si="131"/>
        <v/>
      </c>
      <c r="DV77" s="47" t="s">
        <v>0</v>
      </c>
      <c r="DW77" s="58" t="str">
        <f>IF(BW77="","",MAX(DW$10:DW76)+1)</f>
        <v/>
      </c>
      <c r="DX77" s="73" t="str">
        <f t="shared" si="132"/>
        <v/>
      </c>
      <c r="DY77" s="73" t="str">
        <f t="shared" si="133"/>
        <v/>
      </c>
      <c r="DZ77" s="73" t="str">
        <f t="shared" si="134"/>
        <v/>
      </c>
      <c r="EA77" s="73" t="str">
        <f t="shared" si="135"/>
        <v/>
      </c>
      <c r="EB77" s="73" t="str">
        <f t="shared" si="136"/>
        <v/>
      </c>
      <c r="EC77" s="73" t="str">
        <f t="shared" si="137"/>
        <v/>
      </c>
      <c r="ED77" s="73" t="str">
        <f t="shared" si="138"/>
        <v/>
      </c>
      <c r="EE77" s="73" t="str">
        <f t="shared" si="139"/>
        <v/>
      </c>
      <c r="EF77" s="73" t="str">
        <f t="shared" si="140"/>
        <v/>
      </c>
      <c r="EG77" s="53" t="str">
        <f>IF(INDEX(natjecanjeKategorije_katAliasId,MATCH(Q77,natjecanjeKategorije_katRegId,0))="","",INDEX(natjecanjeKategorije_katAliasId,MATCH(Q77,natjecanjeKategorije_katRegId,0)))</f>
        <v/>
      </c>
      <c r="EH77" s="47" t="s">
        <v>0</v>
      </c>
      <c r="EI77" s="19" t="str">
        <f t="shared" si="141"/>
        <v/>
      </c>
      <c r="EJ77" s="47" t="s">
        <v>0</v>
      </c>
      <c r="EK77" s="19" t="str">
        <f t="shared" si="142"/>
        <v/>
      </c>
      <c r="EL77" s="47" t="s">
        <v>0</v>
      </c>
      <c r="EM77" s="208" t="str">
        <f t="shared" si="143"/>
        <v/>
      </c>
      <c r="EN77" s="47" t="s">
        <v>0</v>
      </c>
    </row>
    <row r="78" spans="1:144" x14ac:dyDescent="0.25">
      <c r="A78" t="s">
        <v>0</v>
      </c>
      <c r="B78" s="52" t="str">
        <f>IF(csv!F70="","",csv!T70)</f>
        <v/>
      </c>
      <c r="C78" s="31" t="s">
        <v>0</v>
      </c>
      <c r="D78" s="31" t="str">
        <f>IF(csv!F70="","",csv!F70)</f>
        <v/>
      </c>
      <c r="E78" s="31" t="str">
        <f>IF(csv!E70="","",csv!E70)</f>
        <v/>
      </c>
      <c r="F78" s="31" t="s">
        <v>0</v>
      </c>
      <c r="G78" s="73" t="str">
        <f>IF(csv!M70="","",csv!M70)</f>
        <v/>
      </c>
      <c r="H78" s="73" t="str">
        <f>IF(csv!N70="","",csv!N70)</f>
        <v/>
      </c>
      <c r="I78" s="31" t="s">
        <v>0</v>
      </c>
      <c r="J78" s="31" t="str">
        <f>IF(csv!P70="","",csv!P70)</f>
        <v/>
      </c>
      <c r="K78" s="31" t="str">
        <f>IF(csv!Q70="","",csv!Q70)</f>
        <v/>
      </c>
      <c r="L78" s="31" t="s">
        <v>0</v>
      </c>
      <c r="M78" s="66" t="str">
        <f>IF(csv!R70="","",csv!R70)</f>
        <v/>
      </c>
      <c r="N78" s="47" t="s">
        <v>0</v>
      </c>
      <c r="O78" s="52" t="str">
        <f t="shared" si="85"/>
        <v/>
      </c>
      <c r="P78" s="73" t="str">
        <f>IF(O78="","",IF(COUNTIF(O$10:O77,O78)=0,P77+1,P77))</f>
        <v/>
      </c>
      <c r="Q78" s="88" t="str">
        <f t="shared" si="86"/>
        <v/>
      </c>
      <c r="R78" s="89" t="str" cm="1">
        <f t="array" ref="R78">IF(S78="","",INDEX(natjecanjeStaze_naziv,MATCH(S78,natjecanjeStaze_stazaId,0)))</f>
        <v/>
      </c>
      <c r="S78" s="53" t="str">
        <f>IF(BW78="","",INDEX(natjecanjeStaze_stazaId,MATCH(O78,natjecanjeStaze_kategorija,0)))</f>
        <v/>
      </c>
      <c r="T78" s="47" t="s">
        <v>0</v>
      </c>
      <c r="U78" s="259" t="str">
        <f>IF(O78="","",INDEX(kategorija_oznaka,MATCH(Q78,kategorija_id,0)))</f>
        <v/>
      </c>
      <c r="V78" s="260" t="str">
        <f t="shared" si="87"/>
        <v/>
      </c>
      <c r="W78" s="47" t="s">
        <v>0</v>
      </c>
      <c r="X78" s="52" t="str">
        <f t="shared" si="88"/>
        <v/>
      </c>
      <c r="Y78" s="73" t="str">
        <f t="shared" si="89"/>
        <v/>
      </c>
      <c r="Z78" s="31" t="str">
        <f t="shared" si="90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91"/>
        <v/>
      </c>
      <c r="AF78" s="47" t="s">
        <v>0</v>
      </c>
      <c r="AG78" s="151" t="str">
        <f t="shared" si="92"/>
        <v/>
      </c>
      <c r="AH78" s="47" t="s">
        <v>0</v>
      </c>
      <c r="AI78" s="52" t="str">
        <f t="shared" si="93"/>
        <v/>
      </c>
      <c r="AJ78" s="31" t="str">
        <f t="shared" si="94"/>
        <v/>
      </c>
      <c r="AK78" s="73" t="str">
        <f t="shared" si="95"/>
        <v/>
      </c>
      <c r="AL78" s="73" t="str">
        <f t="shared" si="96"/>
        <v/>
      </c>
      <c r="AM78" s="31" t="str" cm="1">
        <f t="array" ref="AM78">IF(AK78="",""&amp;AJ78,IF(AK78="NEMA",AJ78,INDEX(klub_naziv,MATCH(INDEX(klubAlias_klubId,AK78),klub_id,0))))</f>
        <v/>
      </c>
      <c r="AN78" s="31" t="str" cm="1">
        <f t="array" ref="AN78">IFERROR(""&amp;INDEX(registarNatjecatelji,DL78,4),"")</f>
        <v/>
      </c>
      <c r="AO78" s="73" t="str">
        <f t="shared" si="97"/>
        <v/>
      </c>
      <c r="AP78" s="66" t="str">
        <f t="shared" si="98"/>
        <v/>
      </c>
      <c r="AQ78" s="47" t="s">
        <v>0</v>
      </c>
      <c r="AR78" s="52" t="str">
        <f>IF(V78&lt;&gt;"NEMA","",IF(IFERROR(MATCH(U78,U$10:U77,0),0)&lt;&gt;0,"",U78))</f>
        <v/>
      </c>
      <c r="AS78" s="73" t="str">
        <f>IF(AR78="","",IFERROR(INDEX(klubAlias_id,MATCH(AR78,klubAlias_alias,0)),"NEMA"))</f>
        <v/>
      </c>
      <c r="AT78" s="31" t="str">
        <f>IF(OR(AS78="",AS78&lt;&gt;"NEMA"),"",MAX(AT$10:AT77)+1)</f>
        <v/>
      </c>
      <c r="AU78" s="66" t="str">
        <f>IF(OR(AS78="",AS78&lt;&gt;"NEMA"),"",INDEX(klub_id,MATCH(AR78,klub_naziv,0)))</f>
        <v/>
      </c>
      <c r="AV78" s="47" t="s">
        <v>0</v>
      </c>
      <c r="AW78" s="19" t="str">
        <f t="shared" si="99"/>
        <v/>
      </c>
      <c r="AX78" s="47" t="s">
        <v>0</v>
      </c>
      <c r="AY78" s="82" t="str">
        <f>IF(AK78&lt;&gt;"NEMA","",IF(IFERROR(MATCH(AJ78,AJ$10:AJ77,0),0)&lt;&gt;0,"",AJ78))</f>
        <v/>
      </c>
      <c r="AZ78" s="47" t="s">
        <v>0</v>
      </c>
      <c r="BA78" s="130"/>
      <c r="BB78" s="47" t="s">
        <v>0</v>
      </c>
      <c r="BC78" s="58" t="str">
        <f t="shared" si="100"/>
        <v/>
      </c>
      <c r="BD78" s="31" t="str">
        <f t="shared" si="101"/>
        <v/>
      </c>
      <c r="BE78" s="31" t="str">
        <f>IF(BD78="","",MAX(BE$10:BE77)+1)</f>
        <v/>
      </c>
      <c r="BF78" s="31" t="str">
        <f t="shared" si="102"/>
        <v/>
      </c>
      <c r="BG78" s="31" t="str">
        <f t="shared" si="103"/>
        <v/>
      </c>
      <c r="BH78" s="31" t="str">
        <f>IF(BA78="","",MAX(BH$10:BH77)+1)</f>
        <v/>
      </c>
      <c r="BI78" s="31" t="str">
        <f t="shared" si="104"/>
        <v/>
      </c>
      <c r="BJ78" s="66" t="str">
        <f t="shared" si="105"/>
        <v/>
      </c>
      <c r="BK78" s="47" t="s">
        <v>0</v>
      </c>
      <c r="BL78" s="19" t="str">
        <f t="shared" si="106"/>
        <v/>
      </c>
      <c r="BM78" s="47" t="s">
        <v>0</v>
      </c>
      <c r="BN78" s="151" t="str">
        <f>IF(AP78="","",IF(BA78="",IF(IFERROR(MATCH(AP78,natjecanje_noviKluboviAliasi,0),0)&gt;0,INDEX(natjecanje_kluboviAliasi,MATCH(AP78,natjecanje_noviKluboviAliasi,0)),AP78),BA78))</f>
        <v/>
      </c>
      <c r="BO78" s="47" t="s">
        <v>0</v>
      </c>
      <c r="BP78" s="58" t="str">
        <f t="shared" si="107"/>
        <v/>
      </c>
      <c r="BQ78" s="73" t="str">
        <f t="shared" si="108"/>
        <v/>
      </c>
      <c r="BR78" s="267" t="str">
        <f t="shared" si="109"/>
        <v/>
      </c>
      <c r="BS78" s="268" t="str">
        <f t="shared" si="110"/>
        <v/>
      </c>
      <c r="BT78" s="191" t="str">
        <f t="shared" si="111"/>
        <v/>
      </c>
      <c r="BU78" s="47" t="s">
        <v>0</v>
      </c>
      <c r="BV78" s="52" t="str">
        <f t="shared" si="112"/>
        <v/>
      </c>
      <c r="BW78" s="31" t="str">
        <f t="shared" si="113"/>
        <v/>
      </c>
      <c r="BX78" s="73" t="str">
        <f>IF(BW78="","",IFERROR(INDEX(imePrezime_id,MATCH(BV78&amp;" – "&amp;BW78,imePrezime_imePrezime,0)),"NEMA"))</f>
        <v/>
      </c>
      <c r="BY78" s="73" t="str">
        <f>IF(BX78&lt;&gt;"NEMA","",IFERROR(INDEX(imePrezimeAlias_imePrezimeId,MATCH(BV78&amp;" "&amp;BW78,imePrezimeAlias_alias,0)),"NEMA"))</f>
        <v/>
      </c>
      <c r="BZ78" s="31" t="str">
        <f>IF(BW78="","",IF(OR(BY78="",BY78="NEMA"),BV78,INDEX(imePrezime_ime,MATCH(BY78,imePrezime_id,0))))</f>
        <v/>
      </c>
      <c r="CA78" s="66" t="str">
        <f>IF(BW78="","",IF(OR(BY78="",BY78="NEMA"),BW78,INDEX(imePrezime_prezime,MATCH(BY78,imePrezime_id,0))))</f>
        <v/>
      </c>
      <c r="CB78" s="47" t="s">
        <v>0</v>
      </c>
      <c r="CC78" s="82" t="str">
        <f t="shared" si="114"/>
        <v/>
      </c>
      <c r="CD78" s="47" t="s">
        <v>0</v>
      </c>
      <c r="CE78" s="19" t="str">
        <f t="shared" si="115"/>
        <v/>
      </c>
      <c r="CF78" s="47" t="s">
        <v>0</v>
      </c>
      <c r="CG78" s="130"/>
      <c r="CH78" s="47" t="s">
        <v>0</v>
      </c>
      <c r="CI78" s="52" t="str">
        <f t="shared" si="116"/>
        <v/>
      </c>
      <c r="CJ78" s="73" t="str">
        <f>IF(CG78="","",MAX(CJ$10:CJ77)+1)</f>
        <v/>
      </c>
      <c r="CK78" s="53" t="str">
        <f t="shared" si="117"/>
        <v/>
      </c>
      <c r="CL78" s="47" t="s">
        <v>0</v>
      </c>
      <c r="CM78" s="19" t="str">
        <f t="shared" si="118"/>
        <v/>
      </c>
      <c r="CN78" s="47" t="s">
        <v>0</v>
      </c>
      <c r="CO78" s="108"/>
      <c r="CP78" s="110"/>
      <c r="CQ78" s="47"/>
      <c r="CR78" s="58" t="str">
        <f>IF(AND(BX78="NEMA",BY78="NEMA",OR(CG78="",CK78="NEMA")),MAX(CR$10:CR77)+1,"")</f>
        <v/>
      </c>
      <c r="CS78" s="53" t="str">
        <f t="shared" si="119"/>
        <v/>
      </c>
      <c r="CT78" t="s">
        <v>0</v>
      </c>
      <c r="CU78" s="133" t="str">
        <f>IF(O78="","",LEFT(INDEX(kategorija_oznaka,MATCH(Q78,kategorija_id,0)),1))</f>
        <v/>
      </c>
      <c r="CV78" t="s">
        <v>0</v>
      </c>
      <c r="CW78" s="52" t="str">
        <f>IF(CR78="","",IF(M78&lt;&gt;"CRO","","INSERT INTO osoba (id,reg_broj,oib,spol_id,dat_rodjenja) VALUES ("&amp;CR78&amp;",(SELECT max(os.reg_broj)+1 FROM osoba AS os),Null,'"&amp;CU78&amp;"',Null); INSERT INTO osoba_log (id,reg_broj,oib,spol_id,dat_rodjenja,dnevnik_id) SELECT id,reg_broj,oib,spol_id,dat_rodjenja,"&amp;dnevnik_id&amp;" FROM osoba WHERE id = "&amp;CR78&amp;";"))</f>
        <v/>
      </c>
      <c r="CX78" s="66" t="str">
        <f t="shared" si="120"/>
        <v/>
      </c>
      <c r="CY78" t="s">
        <v>0</v>
      </c>
      <c r="CZ78" s="19" t="str">
        <f t="shared" si="121"/>
        <v/>
      </c>
      <c r="DA78" s="47" t="s">
        <v>0</v>
      </c>
      <c r="DB78" s="52" t="str">
        <f t="shared" si="122"/>
        <v/>
      </c>
      <c r="DC78" s="66" t="str">
        <f t="shared" si="123"/>
        <v/>
      </c>
      <c r="DD78" s="47" t="s">
        <v>0</v>
      </c>
      <c r="DE78" s="52" t="str">
        <f t="shared" si="124"/>
        <v/>
      </c>
      <c r="DF78" s="53" t="str">
        <f>IF(DE78="","",IFERROR(MATCH(DE78,registar,0),"NEMA"))</f>
        <v/>
      </c>
      <c r="DG78" s="47" t="s">
        <v>0</v>
      </c>
      <c r="DH78" s="52" t="str">
        <f t="shared" si="125"/>
        <v/>
      </c>
      <c r="DI78" s="53" t="str">
        <f>IF(DH78="","",IFERROR(MATCH(DH78,imePrezime_imePrezimeKlub,0),"NEMA"))</f>
        <v/>
      </c>
      <c r="DJ78" s="47" t="s">
        <v>0</v>
      </c>
      <c r="DK78" s="52" t="str">
        <f t="shared" si="126"/>
        <v/>
      </c>
      <c r="DL78" s="53" t="str">
        <f>IF(DK78="","",IFERROR(MATCH(DK78,imePrezime_imePrezime,0),"NEMA"))</f>
        <v/>
      </c>
      <c r="DM78" s="47" t="s">
        <v>0</v>
      </c>
      <c r="DN78" s="58" t="str">
        <f t="shared" si="127"/>
        <v/>
      </c>
      <c r="DO78" s="53" t="str" cm="1">
        <f t="array" ref="DO78">IF(DN78&lt;&gt;"",INDEX(imePrezime_id,DN78,0),IF(CR78&lt;&gt;"",CR78,""))</f>
        <v/>
      </c>
      <c r="DP78" s="47" t="s">
        <v>0</v>
      </c>
      <c r="DQ78" s="58" t="str">
        <f t="shared" si="128"/>
        <v/>
      </c>
      <c r="DR78" s="73" t="str">
        <f>IF(BW78="","",IF(AJ78="",IF(IFERROR(INDEX(imePrezime_klub,MATCH(DO78,imePrezime_id,0)),"NEMA")="","klu",""),IF(OR(AND(AK78&lt;&gt;"",AK78&lt;&gt;"NEMA"),BI78&lt;&gt;""),"klu(ali)",IF(AND(AN78&lt;&gt;"",AN78&lt;&gt;AM78),"(raz-klu)","klu"))))</f>
        <v/>
      </c>
      <c r="DS78" s="73" t="str">
        <f t="shared" si="129"/>
        <v/>
      </c>
      <c r="DT78" s="73" t="str">
        <f t="shared" si="130"/>
        <v/>
      </c>
      <c r="DU78" s="66" t="str">
        <f t="shared" si="131"/>
        <v/>
      </c>
      <c r="DV78" s="47" t="s">
        <v>0</v>
      </c>
      <c r="DW78" s="58" t="str">
        <f>IF(BW78="","",MAX(DW$10:DW77)+1)</f>
        <v/>
      </c>
      <c r="DX78" s="73" t="str">
        <f t="shared" si="132"/>
        <v/>
      </c>
      <c r="DY78" s="73" t="str">
        <f t="shared" si="133"/>
        <v/>
      </c>
      <c r="DZ78" s="73" t="str">
        <f t="shared" si="134"/>
        <v/>
      </c>
      <c r="EA78" s="73" t="str">
        <f t="shared" si="135"/>
        <v/>
      </c>
      <c r="EB78" s="73" t="str">
        <f t="shared" si="136"/>
        <v/>
      </c>
      <c r="EC78" s="73" t="str">
        <f t="shared" si="137"/>
        <v/>
      </c>
      <c r="ED78" s="73" t="str">
        <f t="shared" si="138"/>
        <v/>
      </c>
      <c r="EE78" s="73" t="str">
        <f t="shared" si="139"/>
        <v/>
      </c>
      <c r="EF78" s="73" t="str">
        <f t="shared" si="140"/>
        <v/>
      </c>
      <c r="EG78" s="53" t="str">
        <f>IF(INDEX(natjecanjeKategorije_katAliasId,MATCH(Q78,natjecanjeKategorije_katRegId,0))="","",INDEX(natjecanjeKategorije_katAliasId,MATCH(Q78,natjecanjeKategorije_katRegId,0)))</f>
        <v/>
      </c>
      <c r="EH78" s="47" t="s">
        <v>0</v>
      </c>
      <c r="EI78" s="19" t="str">
        <f t="shared" si="141"/>
        <v/>
      </c>
      <c r="EJ78" s="47" t="s">
        <v>0</v>
      </c>
      <c r="EK78" s="19" t="str">
        <f t="shared" si="142"/>
        <v/>
      </c>
      <c r="EL78" s="47" t="s">
        <v>0</v>
      </c>
      <c r="EM78" s="208" t="str">
        <f t="shared" si="143"/>
        <v/>
      </c>
      <c r="EN78" s="47" t="s">
        <v>0</v>
      </c>
    </row>
    <row r="79" spans="1:144" x14ac:dyDescent="0.25">
      <c r="A79" t="s">
        <v>0</v>
      </c>
      <c r="B79" s="52" t="str">
        <f>IF(csv!F71="","",csv!T71)</f>
        <v/>
      </c>
      <c r="C79" s="31" t="s">
        <v>0</v>
      </c>
      <c r="D79" s="31" t="str">
        <f>IF(csv!F71="","",csv!F71)</f>
        <v/>
      </c>
      <c r="E79" s="31" t="str">
        <f>IF(csv!E71="","",csv!E71)</f>
        <v/>
      </c>
      <c r="F79" s="31" t="s">
        <v>0</v>
      </c>
      <c r="G79" s="73" t="str">
        <f>IF(csv!M71="","",csv!M71)</f>
        <v/>
      </c>
      <c r="H79" s="73" t="str">
        <f>IF(csv!N71="","",csv!N71)</f>
        <v/>
      </c>
      <c r="I79" s="31" t="s">
        <v>0</v>
      </c>
      <c r="J79" s="31" t="str">
        <f>IF(csv!P71="","",csv!P71)</f>
        <v/>
      </c>
      <c r="K79" s="31" t="str">
        <f>IF(csv!Q71="","",csv!Q71)</f>
        <v/>
      </c>
      <c r="L79" s="31" t="s">
        <v>0</v>
      </c>
      <c r="M79" s="66" t="str">
        <f>IF(csv!R71="","",csv!R71)</f>
        <v/>
      </c>
      <c r="N79" s="47" t="s">
        <v>0</v>
      </c>
      <c r="O79" s="52" t="str">
        <f t="shared" si="85"/>
        <v/>
      </c>
      <c r="P79" s="73" t="str">
        <f>IF(O79="","",IF(COUNTIF(O$10:O78,O79)=0,P78+1,P78))</f>
        <v/>
      </c>
      <c r="Q79" s="88" t="str">
        <f t="shared" si="86"/>
        <v/>
      </c>
      <c r="R79" s="89" t="str" cm="1">
        <f t="array" ref="R79">IF(S79="","",INDEX(natjecanjeStaze_naziv,MATCH(S79,natjecanjeStaze_stazaId,0)))</f>
        <v/>
      </c>
      <c r="S79" s="53" t="str">
        <f>IF(BW79="","",INDEX(natjecanjeStaze_stazaId,MATCH(O79,natjecanjeStaze_kategorija,0)))</f>
        <v/>
      </c>
      <c r="T79" s="47" t="s">
        <v>0</v>
      </c>
      <c r="U79" s="259" t="str">
        <f>IF(O79="","",INDEX(kategorija_oznaka,MATCH(Q79,kategorija_id,0)))</f>
        <v/>
      </c>
      <c r="V79" s="260" t="str">
        <f t="shared" si="87"/>
        <v/>
      </c>
      <c r="W79" s="47" t="s">
        <v>0</v>
      </c>
      <c r="X79" s="52" t="str">
        <f t="shared" si="88"/>
        <v/>
      </c>
      <c r="Y79" s="73" t="str">
        <f t="shared" si="89"/>
        <v/>
      </c>
      <c r="Z79" s="31" t="str">
        <f t="shared" si="90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91"/>
        <v/>
      </c>
      <c r="AF79" s="47" t="s">
        <v>0</v>
      </c>
      <c r="AG79" s="151" t="str">
        <f t="shared" si="92"/>
        <v/>
      </c>
      <c r="AH79" s="47" t="s">
        <v>0</v>
      </c>
      <c r="AI79" s="52" t="str">
        <f t="shared" si="93"/>
        <v/>
      </c>
      <c r="AJ79" s="31" t="str">
        <f t="shared" si="94"/>
        <v/>
      </c>
      <c r="AK79" s="73" t="str">
        <f t="shared" si="95"/>
        <v/>
      </c>
      <c r="AL79" s="73" t="str">
        <f t="shared" si="96"/>
        <v/>
      </c>
      <c r="AM79" s="31" t="str" cm="1">
        <f t="array" ref="AM79">IF(AK79="",""&amp;AJ79,IF(AK79="NEMA",AJ79,INDEX(klub_naziv,MATCH(INDEX(klubAlias_klubId,AK79),klub_id,0))))</f>
        <v/>
      </c>
      <c r="AN79" s="31" t="str" cm="1">
        <f t="array" ref="AN79">IFERROR(""&amp;INDEX(registarNatjecatelji,DL79,4),"")</f>
        <v/>
      </c>
      <c r="AO79" s="73" t="str">
        <f t="shared" si="97"/>
        <v/>
      </c>
      <c r="AP79" s="66" t="str">
        <f t="shared" si="98"/>
        <v/>
      </c>
      <c r="AQ79" s="47" t="s">
        <v>0</v>
      </c>
      <c r="AR79" s="52" t="str">
        <f>IF(V79&lt;&gt;"NEMA","",IF(IFERROR(MATCH(U79,U$10:U78,0),0)&lt;&gt;0,"",U79))</f>
        <v/>
      </c>
      <c r="AS79" s="73" t="str">
        <f>IF(AR79="","",IFERROR(INDEX(klubAlias_id,MATCH(AR79,klubAlias_alias,0)),"NEMA"))</f>
        <v/>
      </c>
      <c r="AT79" s="31" t="str">
        <f>IF(OR(AS79="",AS79&lt;&gt;"NEMA"),"",MAX(AT$10:AT78)+1)</f>
        <v/>
      </c>
      <c r="AU79" s="66" t="str">
        <f>IF(OR(AS79="",AS79&lt;&gt;"NEMA"),"",INDEX(klub_id,MATCH(AR79,klub_naziv,0)))</f>
        <v/>
      </c>
      <c r="AV79" s="47" t="s">
        <v>0</v>
      </c>
      <c r="AW79" s="19" t="str">
        <f t="shared" si="99"/>
        <v/>
      </c>
      <c r="AX79" s="47" t="s">
        <v>0</v>
      </c>
      <c r="AY79" s="82" t="str">
        <f>IF(AK79&lt;&gt;"NEMA","",IF(IFERROR(MATCH(AJ79,AJ$10:AJ78,0),0)&lt;&gt;0,"",AJ79))</f>
        <v/>
      </c>
      <c r="AZ79" s="47" t="s">
        <v>0</v>
      </c>
      <c r="BA79" s="130"/>
      <c r="BB79" s="47" t="s">
        <v>0</v>
      </c>
      <c r="BC79" s="58" t="str">
        <f t="shared" si="100"/>
        <v/>
      </c>
      <c r="BD79" s="31" t="str">
        <f t="shared" si="101"/>
        <v/>
      </c>
      <c r="BE79" s="31" t="str">
        <f>IF(BD79="","",MAX(BE$10:BE78)+1)</f>
        <v/>
      </c>
      <c r="BF79" s="31" t="str">
        <f t="shared" si="102"/>
        <v/>
      </c>
      <c r="BG79" s="31" t="str">
        <f t="shared" si="103"/>
        <v/>
      </c>
      <c r="BH79" s="31" t="str">
        <f>IF(BA79="","",MAX(BH$10:BH78)+1)</f>
        <v/>
      </c>
      <c r="BI79" s="31" t="str">
        <f t="shared" si="104"/>
        <v/>
      </c>
      <c r="BJ79" s="66" t="str">
        <f t="shared" si="105"/>
        <v/>
      </c>
      <c r="BK79" s="47" t="s">
        <v>0</v>
      </c>
      <c r="BL79" s="19" t="str">
        <f t="shared" si="106"/>
        <v/>
      </c>
      <c r="BM79" s="47" t="s">
        <v>0</v>
      </c>
      <c r="BN79" s="151" t="str">
        <f>IF(AP79="","",IF(BA79="",IF(IFERROR(MATCH(AP79,natjecanje_noviKluboviAliasi,0),0)&gt;0,INDEX(natjecanje_kluboviAliasi,MATCH(AP79,natjecanje_noviKluboviAliasi,0)),AP79),BA79))</f>
        <v/>
      </c>
      <c r="BO79" s="47" t="s">
        <v>0</v>
      </c>
      <c r="BP79" s="58" t="str">
        <f t="shared" si="107"/>
        <v/>
      </c>
      <c r="BQ79" s="73" t="str">
        <f t="shared" si="108"/>
        <v/>
      </c>
      <c r="BR79" s="267" t="str">
        <f t="shared" si="109"/>
        <v/>
      </c>
      <c r="BS79" s="268" t="str">
        <f t="shared" si="110"/>
        <v/>
      </c>
      <c r="BT79" s="191" t="str">
        <f t="shared" si="111"/>
        <v/>
      </c>
      <c r="BU79" s="47" t="s">
        <v>0</v>
      </c>
      <c r="BV79" s="52" t="str">
        <f t="shared" si="112"/>
        <v/>
      </c>
      <c r="BW79" s="31" t="str">
        <f t="shared" si="113"/>
        <v/>
      </c>
      <c r="BX79" s="73" t="str">
        <f>IF(BW79="","",IFERROR(INDEX(imePrezime_id,MATCH(BV79&amp;" – "&amp;BW79,imePrezime_imePrezime,0)),"NEMA"))</f>
        <v/>
      </c>
      <c r="BY79" s="73" t="str">
        <f>IF(BX79&lt;&gt;"NEMA","",IFERROR(INDEX(imePrezimeAlias_imePrezimeId,MATCH(BV79&amp;" "&amp;BW79,imePrezimeAlias_alias,0)),"NEMA"))</f>
        <v/>
      </c>
      <c r="BZ79" s="31" t="str">
        <f>IF(BW79="","",IF(OR(BY79="",BY79="NEMA"),BV79,INDEX(imePrezime_ime,MATCH(BY79,imePrezime_id,0))))</f>
        <v/>
      </c>
      <c r="CA79" s="66" t="str">
        <f>IF(BW79="","",IF(OR(BY79="",BY79="NEMA"),BW79,INDEX(imePrezime_prezime,MATCH(BY79,imePrezime_id,0))))</f>
        <v/>
      </c>
      <c r="CB79" s="47" t="s">
        <v>0</v>
      </c>
      <c r="CC79" s="82" t="str">
        <f t="shared" si="114"/>
        <v/>
      </c>
      <c r="CD79" s="47" t="s">
        <v>0</v>
      </c>
      <c r="CE79" s="19" t="str">
        <f t="shared" si="115"/>
        <v/>
      </c>
      <c r="CF79" s="47" t="s">
        <v>0</v>
      </c>
      <c r="CG79" s="130"/>
      <c r="CH79" s="47" t="s">
        <v>0</v>
      </c>
      <c r="CI79" s="52" t="str">
        <f t="shared" si="116"/>
        <v/>
      </c>
      <c r="CJ79" s="73" t="str">
        <f>IF(CG79="","",MAX(CJ$10:CJ78)+1)</f>
        <v/>
      </c>
      <c r="CK79" s="53" t="str">
        <f t="shared" si="117"/>
        <v/>
      </c>
      <c r="CL79" s="47" t="s">
        <v>0</v>
      </c>
      <c r="CM79" s="19" t="str">
        <f t="shared" si="118"/>
        <v/>
      </c>
      <c r="CN79" s="47" t="s">
        <v>0</v>
      </c>
      <c r="CO79" s="108"/>
      <c r="CP79" s="110"/>
      <c r="CQ79" s="47"/>
      <c r="CR79" s="58" t="str">
        <f>IF(AND(BX79="NEMA",BY79="NEMA",OR(CG79="",CK79="NEMA")),MAX(CR$10:CR78)+1,"")</f>
        <v/>
      </c>
      <c r="CS79" s="53" t="str">
        <f t="shared" si="119"/>
        <v/>
      </c>
      <c r="CT79" t="s">
        <v>0</v>
      </c>
      <c r="CU79" s="133" t="str">
        <f>IF(O79="","",LEFT(INDEX(kategorija_oznaka,MATCH(Q79,kategorija_id,0)),1))</f>
        <v/>
      </c>
      <c r="CV79" t="s">
        <v>0</v>
      </c>
      <c r="CW79" s="52" t="str">
        <f>IF(CR79="","",IF(M79&lt;&gt;"CRO","","INSERT INTO osoba (id,reg_broj,oib,spol_id,dat_rodjenja) VALUES ("&amp;CR79&amp;",(SELECT max(os.reg_broj)+1 FROM osoba AS os),Null,'"&amp;CU79&amp;"',Null); INSERT INTO osoba_log (id,reg_broj,oib,spol_id,dat_rodjenja,dnevnik_id) SELECT id,reg_broj,oib,spol_id,dat_rodjenja,"&amp;dnevnik_id&amp;" FROM osoba WHERE id = "&amp;CR79&amp;";"))</f>
        <v/>
      </c>
      <c r="CX79" s="66" t="str">
        <f t="shared" si="120"/>
        <v/>
      </c>
      <c r="CY79" t="s">
        <v>0</v>
      </c>
      <c r="CZ79" s="19" t="str">
        <f t="shared" si="121"/>
        <v/>
      </c>
      <c r="DA79" s="47" t="s">
        <v>0</v>
      </c>
      <c r="DB79" s="52" t="str">
        <f t="shared" si="122"/>
        <v/>
      </c>
      <c r="DC79" s="66" t="str">
        <f t="shared" si="123"/>
        <v/>
      </c>
      <c r="DD79" s="47" t="s">
        <v>0</v>
      </c>
      <c r="DE79" s="52" t="str">
        <f t="shared" si="124"/>
        <v/>
      </c>
      <c r="DF79" s="53" t="str">
        <f>IF(DE79="","",IFERROR(MATCH(DE79,registar,0),"NEMA"))</f>
        <v/>
      </c>
      <c r="DG79" s="47" t="s">
        <v>0</v>
      </c>
      <c r="DH79" s="52" t="str">
        <f t="shared" si="125"/>
        <v/>
      </c>
      <c r="DI79" s="53" t="str">
        <f>IF(DH79="","",IFERROR(MATCH(DH79,imePrezime_imePrezimeKlub,0),"NEMA"))</f>
        <v/>
      </c>
      <c r="DJ79" s="47" t="s">
        <v>0</v>
      </c>
      <c r="DK79" s="52" t="str">
        <f t="shared" si="126"/>
        <v/>
      </c>
      <c r="DL79" s="53" t="str">
        <f>IF(DK79="","",IFERROR(MATCH(DK79,imePrezime_imePrezime,0),"NEMA"))</f>
        <v/>
      </c>
      <c r="DM79" s="47" t="s">
        <v>0</v>
      </c>
      <c r="DN79" s="58" t="str">
        <f t="shared" si="127"/>
        <v/>
      </c>
      <c r="DO79" s="53" t="str" cm="1">
        <f t="array" ref="DO79">IF(DN79&lt;&gt;"",INDEX(imePrezime_id,DN79,0),IF(CR79&lt;&gt;"",CR79,""))</f>
        <v/>
      </c>
      <c r="DP79" s="47" t="s">
        <v>0</v>
      </c>
      <c r="DQ79" s="58" t="str">
        <f t="shared" si="128"/>
        <v/>
      </c>
      <c r="DR79" s="73" t="str">
        <f>IF(BW79="","",IF(AJ79="",IF(IFERROR(INDEX(imePrezime_klub,MATCH(DO79,imePrezime_id,0)),"NEMA")="","klu",""),IF(OR(AND(AK79&lt;&gt;"",AK79&lt;&gt;"NEMA"),BI79&lt;&gt;""),"klu(ali)",IF(AND(AN79&lt;&gt;"",AN79&lt;&gt;AM79),"(raz-klu)","klu"))))</f>
        <v/>
      </c>
      <c r="DS79" s="73" t="str">
        <f t="shared" si="129"/>
        <v/>
      </c>
      <c r="DT79" s="73" t="str">
        <f t="shared" si="130"/>
        <v/>
      </c>
      <c r="DU79" s="66" t="str">
        <f t="shared" si="131"/>
        <v/>
      </c>
      <c r="DV79" s="47" t="s">
        <v>0</v>
      </c>
      <c r="DW79" s="58" t="str">
        <f>IF(BW79="","",MAX(DW$10:DW78)+1)</f>
        <v/>
      </c>
      <c r="DX79" s="73" t="str">
        <f t="shared" si="132"/>
        <v/>
      </c>
      <c r="DY79" s="73" t="str">
        <f t="shared" si="133"/>
        <v/>
      </c>
      <c r="DZ79" s="73" t="str">
        <f t="shared" si="134"/>
        <v/>
      </c>
      <c r="EA79" s="73" t="str">
        <f t="shared" si="135"/>
        <v/>
      </c>
      <c r="EB79" s="73" t="str">
        <f t="shared" si="136"/>
        <v/>
      </c>
      <c r="EC79" s="73" t="str">
        <f t="shared" si="137"/>
        <v/>
      </c>
      <c r="ED79" s="73" t="str">
        <f t="shared" si="138"/>
        <v/>
      </c>
      <c r="EE79" s="73" t="str">
        <f t="shared" si="139"/>
        <v/>
      </c>
      <c r="EF79" s="73" t="str">
        <f t="shared" si="140"/>
        <v/>
      </c>
      <c r="EG79" s="53" t="str">
        <f>IF(INDEX(natjecanjeKategorije_katAliasId,MATCH(Q79,natjecanjeKategorije_katRegId,0))="","",INDEX(natjecanjeKategorije_katAliasId,MATCH(Q79,natjecanjeKategorije_katRegId,0)))</f>
        <v/>
      </c>
      <c r="EH79" s="47" t="s">
        <v>0</v>
      </c>
      <c r="EI79" s="19" t="str">
        <f t="shared" si="141"/>
        <v/>
      </c>
      <c r="EJ79" s="47" t="s">
        <v>0</v>
      </c>
      <c r="EK79" s="19" t="str">
        <f t="shared" si="142"/>
        <v/>
      </c>
      <c r="EL79" s="47" t="s">
        <v>0</v>
      </c>
      <c r="EM79" s="208" t="str">
        <f t="shared" si="143"/>
        <v/>
      </c>
      <c r="EN79" s="47" t="s">
        <v>0</v>
      </c>
    </row>
    <row r="80" spans="1:144" x14ac:dyDescent="0.25">
      <c r="A80" t="s">
        <v>0</v>
      </c>
      <c r="B80" s="52" t="str">
        <f>IF(csv!F72="","",csv!T72)</f>
        <v/>
      </c>
      <c r="C80" s="31" t="s">
        <v>0</v>
      </c>
      <c r="D80" s="31" t="str">
        <f>IF(csv!F72="","",csv!F72)</f>
        <v/>
      </c>
      <c r="E80" s="31" t="str">
        <f>IF(csv!E72="","",csv!E72)</f>
        <v/>
      </c>
      <c r="F80" s="31" t="s">
        <v>0</v>
      </c>
      <c r="G80" s="73" t="str">
        <f>IF(csv!M72="","",csv!M72)</f>
        <v/>
      </c>
      <c r="H80" s="73" t="str">
        <f>IF(csv!N72="","",csv!N72)</f>
        <v/>
      </c>
      <c r="I80" s="31" t="s">
        <v>0</v>
      </c>
      <c r="J80" s="31" t="str">
        <f>IF(csv!P72="","",csv!P72)</f>
        <v/>
      </c>
      <c r="K80" s="31" t="str">
        <f>IF(csv!Q72="","",csv!Q72)</f>
        <v/>
      </c>
      <c r="L80" s="31" t="s">
        <v>0</v>
      </c>
      <c r="M80" s="66" t="str">
        <f>IF(csv!R72="","",csv!R72)</f>
        <v/>
      </c>
      <c r="N80" s="47" t="s">
        <v>0</v>
      </c>
      <c r="O80" s="52" t="str">
        <f t="shared" si="85"/>
        <v/>
      </c>
      <c r="P80" s="73" t="str">
        <f>IF(O80="","",IF(COUNTIF(O$10:O79,O80)=0,P79+1,P79))</f>
        <v/>
      </c>
      <c r="Q80" s="88" t="str">
        <f t="shared" si="86"/>
        <v/>
      </c>
      <c r="R80" s="89" t="str" cm="1">
        <f t="array" ref="R80">IF(S80="","",INDEX(natjecanjeStaze_naziv,MATCH(S80,natjecanjeStaze_stazaId,0)))</f>
        <v/>
      </c>
      <c r="S80" s="53" t="str">
        <f>IF(BW80="","",INDEX(natjecanjeStaze_stazaId,MATCH(O80,natjecanjeStaze_kategorija,0)))</f>
        <v/>
      </c>
      <c r="T80" s="47" t="s">
        <v>0</v>
      </c>
      <c r="U80" s="259" t="str">
        <f>IF(O80="","",INDEX(kategorija_oznaka,MATCH(Q80,kategorija_id,0)))</f>
        <v/>
      </c>
      <c r="V80" s="260" t="str">
        <f t="shared" si="87"/>
        <v/>
      </c>
      <c r="W80" s="47" t="s">
        <v>0</v>
      </c>
      <c r="X80" s="52" t="str">
        <f t="shared" si="88"/>
        <v/>
      </c>
      <c r="Y80" s="73" t="str">
        <f t="shared" si="89"/>
        <v/>
      </c>
      <c r="Z80" s="31" t="str">
        <f t="shared" si="90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91"/>
        <v/>
      </c>
      <c r="AF80" s="47" t="s">
        <v>0</v>
      </c>
      <c r="AG80" s="151" t="str">
        <f t="shared" si="92"/>
        <v/>
      </c>
      <c r="AH80" s="47" t="s">
        <v>0</v>
      </c>
      <c r="AI80" s="52" t="str">
        <f t="shared" si="93"/>
        <v/>
      </c>
      <c r="AJ80" s="31" t="str">
        <f t="shared" si="94"/>
        <v/>
      </c>
      <c r="AK80" s="73" t="str">
        <f t="shared" si="95"/>
        <v/>
      </c>
      <c r="AL80" s="73" t="str">
        <f t="shared" si="96"/>
        <v/>
      </c>
      <c r="AM80" s="31" t="str" cm="1">
        <f t="array" ref="AM80">IF(AK80="",""&amp;AJ80,IF(AK80="NEMA",AJ80,INDEX(klub_naziv,MATCH(INDEX(klubAlias_klubId,AK80),klub_id,0))))</f>
        <v/>
      </c>
      <c r="AN80" s="31" t="str" cm="1">
        <f t="array" ref="AN80">IFERROR(""&amp;INDEX(registarNatjecatelji,DL80,4),"")</f>
        <v/>
      </c>
      <c r="AO80" s="73" t="str">
        <f t="shared" si="97"/>
        <v/>
      </c>
      <c r="AP80" s="66" t="str">
        <f t="shared" si="98"/>
        <v/>
      </c>
      <c r="AQ80" s="47" t="s">
        <v>0</v>
      </c>
      <c r="AR80" s="52" t="str">
        <f>IF(V80&lt;&gt;"NEMA","",IF(IFERROR(MATCH(U80,U$10:U79,0),0)&lt;&gt;0,"",U80))</f>
        <v/>
      </c>
      <c r="AS80" s="73" t="str">
        <f>IF(AR80="","",IFERROR(INDEX(klubAlias_id,MATCH(AR80,klubAlias_alias,0)),"NEMA"))</f>
        <v/>
      </c>
      <c r="AT80" s="31" t="str">
        <f>IF(OR(AS80="",AS80&lt;&gt;"NEMA"),"",MAX(AT$10:AT79)+1)</f>
        <v/>
      </c>
      <c r="AU80" s="66" t="str">
        <f>IF(OR(AS80="",AS80&lt;&gt;"NEMA"),"",INDEX(klub_id,MATCH(AR80,klub_naziv,0)))</f>
        <v/>
      </c>
      <c r="AV80" s="47" t="s">
        <v>0</v>
      </c>
      <c r="AW80" s="19" t="str">
        <f t="shared" si="99"/>
        <v/>
      </c>
      <c r="AX80" s="47" t="s">
        <v>0</v>
      </c>
      <c r="AY80" s="82" t="str">
        <f>IF(AK80&lt;&gt;"NEMA","",IF(IFERROR(MATCH(AJ80,AJ$10:AJ79,0),0)&lt;&gt;0,"",AJ80))</f>
        <v/>
      </c>
      <c r="AZ80" s="47" t="s">
        <v>0</v>
      </c>
      <c r="BA80" s="130"/>
      <c r="BB80" s="47" t="s">
        <v>0</v>
      </c>
      <c r="BC80" s="58" t="str">
        <f t="shared" si="100"/>
        <v/>
      </c>
      <c r="BD80" s="31" t="str">
        <f t="shared" si="101"/>
        <v/>
      </c>
      <c r="BE80" s="31" t="str">
        <f>IF(BD80="","",MAX(BE$10:BE79)+1)</f>
        <v/>
      </c>
      <c r="BF80" s="31" t="str">
        <f t="shared" si="102"/>
        <v/>
      </c>
      <c r="BG80" s="31" t="str">
        <f t="shared" si="103"/>
        <v/>
      </c>
      <c r="BH80" s="31" t="str">
        <f>IF(BA80="","",MAX(BH$10:BH79)+1)</f>
        <v/>
      </c>
      <c r="BI80" s="31" t="str">
        <f t="shared" si="104"/>
        <v/>
      </c>
      <c r="BJ80" s="66" t="str">
        <f t="shared" si="105"/>
        <v/>
      </c>
      <c r="BK80" s="47" t="s">
        <v>0</v>
      </c>
      <c r="BL80" s="19" t="str">
        <f t="shared" si="106"/>
        <v/>
      </c>
      <c r="BM80" s="47" t="s">
        <v>0</v>
      </c>
      <c r="BN80" s="151" t="str">
        <f>IF(AP80="","",IF(BA80="",IF(IFERROR(MATCH(AP80,natjecanje_noviKluboviAliasi,0),0)&gt;0,INDEX(natjecanje_kluboviAliasi,MATCH(AP80,natjecanje_noviKluboviAliasi,0)),AP80),BA80))</f>
        <v/>
      </c>
      <c r="BO80" s="47" t="s">
        <v>0</v>
      </c>
      <c r="BP80" s="58" t="str">
        <f t="shared" si="107"/>
        <v/>
      </c>
      <c r="BQ80" s="73" t="str">
        <f t="shared" si="108"/>
        <v/>
      </c>
      <c r="BR80" s="267" t="str">
        <f t="shared" si="109"/>
        <v/>
      </c>
      <c r="BS80" s="268" t="str">
        <f t="shared" si="110"/>
        <v/>
      </c>
      <c r="BT80" s="191" t="str">
        <f t="shared" si="111"/>
        <v/>
      </c>
      <c r="BU80" s="47" t="s">
        <v>0</v>
      </c>
      <c r="BV80" s="52" t="str">
        <f t="shared" si="112"/>
        <v/>
      </c>
      <c r="BW80" s="31" t="str">
        <f t="shared" si="113"/>
        <v/>
      </c>
      <c r="BX80" s="73" t="str">
        <f>IF(BW80="","",IFERROR(INDEX(imePrezime_id,MATCH(BV80&amp;" – "&amp;BW80,imePrezime_imePrezime,0)),"NEMA"))</f>
        <v/>
      </c>
      <c r="BY80" s="73" t="str">
        <f>IF(BX80&lt;&gt;"NEMA","",IFERROR(INDEX(imePrezimeAlias_imePrezimeId,MATCH(BV80&amp;" "&amp;BW80,imePrezimeAlias_alias,0)),"NEMA"))</f>
        <v/>
      </c>
      <c r="BZ80" s="31" t="str">
        <f>IF(BW80="","",IF(OR(BY80="",BY80="NEMA"),BV80,INDEX(imePrezime_ime,MATCH(BY80,imePrezime_id,0))))</f>
        <v/>
      </c>
      <c r="CA80" s="66" t="str">
        <f>IF(BW80="","",IF(OR(BY80="",BY80="NEMA"),BW80,INDEX(imePrezime_prezime,MATCH(BY80,imePrezime_id,0))))</f>
        <v/>
      </c>
      <c r="CB80" s="47" t="s">
        <v>0</v>
      </c>
      <c r="CC80" s="82" t="str">
        <f t="shared" si="114"/>
        <v/>
      </c>
      <c r="CD80" s="47" t="s">
        <v>0</v>
      </c>
      <c r="CE80" s="19" t="str">
        <f t="shared" si="115"/>
        <v/>
      </c>
      <c r="CF80" s="47" t="s">
        <v>0</v>
      </c>
      <c r="CG80" s="130"/>
      <c r="CH80" s="47" t="s">
        <v>0</v>
      </c>
      <c r="CI80" s="52" t="str">
        <f t="shared" si="116"/>
        <v/>
      </c>
      <c r="CJ80" s="73" t="str">
        <f>IF(CG80="","",MAX(CJ$10:CJ79)+1)</f>
        <v/>
      </c>
      <c r="CK80" s="53" t="str">
        <f t="shared" si="117"/>
        <v/>
      </c>
      <c r="CL80" s="47" t="s">
        <v>0</v>
      </c>
      <c r="CM80" s="19" t="str">
        <f t="shared" si="118"/>
        <v/>
      </c>
      <c r="CN80" s="47" t="s">
        <v>0</v>
      </c>
      <c r="CO80" s="108"/>
      <c r="CP80" s="110"/>
      <c r="CQ80" s="47"/>
      <c r="CR80" s="58" t="str">
        <f>IF(AND(BX80="NEMA",BY80="NEMA",OR(CG80="",CK80="NEMA")),MAX(CR$10:CR79)+1,"")</f>
        <v/>
      </c>
      <c r="CS80" s="53" t="str">
        <f t="shared" si="119"/>
        <v/>
      </c>
      <c r="CT80" t="s">
        <v>0</v>
      </c>
      <c r="CU80" s="133" t="str">
        <f>IF(O80="","",LEFT(INDEX(kategorija_oznaka,MATCH(Q80,kategorija_id,0)),1))</f>
        <v/>
      </c>
      <c r="CV80" t="s">
        <v>0</v>
      </c>
      <c r="CW80" s="52" t="str">
        <f>IF(CR80="","",IF(M80&lt;&gt;"CRO","","INSERT INTO osoba (id,reg_broj,oib,spol_id,dat_rodjenja) VALUES ("&amp;CR80&amp;",(SELECT max(os.reg_broj)+1 FROM osoba AS os),Null,'"&amp;CU80&amp;"',Null); INSERT INTO osoba_log (id,reg_broj,oib,spol_id,dat_rodjenja,dnevnik_id) SELECT id,reg_broj,oib,spol_id,dat_rodjenja,"&amp;dnevnik_id&amp;" FROM osoba WHERE id = "&amp;CR80&amp;";"))</f>
        <v/>
      </c>
      <c r="CX80" s="66" t="str">
        <f t="shared" si="120"/>
        <v/>
      </c>
      <c r="CY80" t="s">
        <v>0</v>
      </c>
      <c r="CZ80" s="19" t="str">
        <f t="shared" si="121"/>
        <v/>
      </c>
      <c r="DA80" s="47" t="s">
        <v>0</v>
      </c>
      <c r="DB80" s="52" t="str">
        <f t="shared" si="122"/>
        <v/>
      </c>
      <c r="DC80" s="66" t="str">
        <f t="shared" si="123"/>
        <v/>
      </c>
      <c r="DD80" s="47" t="s">
        <v>0</v>
      </c>
      <c r="DE80" s="52" t="str">
        <f t="shared" si="124"/>
        <v/>
      </c>
      <c r="DF80" s="53" t="str">
        <f>IF(DE80="","",IFERROR(MATCH(DE80,registar,0),"NEMA"))</f>
        <v/>
      </c>
      <c r="DG80" s="47" t="s">
        <v>0</v>
      </c>
      <c r="DH80" s="52" t="str">
        <f t="shared" si="125"/>
        <v/>
      </c>
      <c r="DI80" s="53" t="str">
        <f>IF(DH80="","",IFERROR(MATCH(DH80,imePrezime_imePrezimeKlub,0),"NEMA"))</f>
        <v/>
      </c>
      <c r="DJ80" s="47" t="s">
        <v>0</v>
      </c>
      <c r="DK80" s="52" t="str">
        <f t="shared" si="126"/>
        <v/>
      </c>
      <c r="DL80" s="53" t="str">
        <f>IF(DK80="","",IFERROR(MATCH(DK80,imePrezime_imePrezime,0),"NEMA"))</f>
        <v/>
      </c>
      <c r="DM80" s="47" t="s">
        <v>0</v>
      </c>
      <c r="DN80" s="58" t="str">
        <f t="shared" si="127"/>
        <v/>
      </c>
      <c r="DO80" s="53" t="str" cm="1">
        <f t="array" ref="DO80">IF(DN80&lt;&gt;"",INDEX(imePrezime_id,DN80,0),IF(CR80&lt;&gt;"",CR80,""))</f>
        <v/>
      </c>
      <c r="DP80" s="47" t="s">
        <v>0</v>
      </c>
      <c r="DQ80" s="58" t="str">
        <f t="shared" si="128"/>
        <v/>
      </c>
      <c r="DR80" s="73" t="str">
        <f>IF(BW80="","",IF(AJ80="",IF(IFERROR(INDEX(imePrezime_klub,MATCH(DO80,imePrezime_id,0)),"NEMA")="","klu",""),IF(OR(AND(AK80&lt;&gt;"",AK80&lt;&gt;"NEMA"),BI80&lt;&gt;""),"klu(ali)",IF(AND(AN80&lt;&gt;"",AN80&lt;&gt;AM80),"(raz-klu)","klu"))))</f>
        <v/>
      </c>
      <c r="DS80" s="73" t="str">
        <f t="shared" si="129"/>
        <v/>
      </c>
      <c r="DT80" s="73" t="str">
        <f t="shared" si="130"/>
        <v/>
      </c>
      <c r="DU80" s="66" t="str">
        <f t="shared" si="131"/>
        <v/>
      </c>
      <c r="DV80" s="47" t="s">
        <v>0</v>
      </c>
      <c r="DW80" s="58" t="str">
        <f>IF(BW80="","",MAX(DW$10:DW79)+1)</f>
        <v/>
      </c>
      <c r="DX80" s="73" t="str">
        <f t="shared" si="132"/>
        <v/>
      </c>
      <c r="DY80" s="73" t="str">
        <f t="shared" si="133"/>
        <v/>
      </c>
      <c r="DZ80" s="73" t="str">
        <f t="shared" si="134"/>
        <v/>
      </c>
      <c r="EA80" s="73" t="str">
        <f t="shared" si="135"/>
        <v/>
      </c>
      <c r="EB80" s="73" t="str">
        <f t="shared" si="136"/>
        <v/>
      </c>
      <c r="EC80" s="73" t="str">
        <f t="shared" si="137"/>
        <v/>
      </c>
      <c r="ED80" s="73" t="str">
        <f t="shared" si="138"/>
        <v/>
      </c>
      <c r="EE80" s="73" t="str">
        <f t="shared" si="139"/>
        <v/>
      </c>
      <c r="EF80" s="73" t="str">
        <f t="shared" si="140"/>
        <v/>
      </c>
      <c r="EG80" s="53" t="str">
        <f>IF(INDEX(natjecanjeKategorije_katAliasId,MATCH(Q80,natjecanjeKategorije_katRegId,0))="","",INDEX(natjecanjeKategorije_katAliasId,MATCH(Q80,natjecanjeKategorije_katRegId,0)))</f>
        <v/>
      </c>
      <c r="EH80" s="47" t="s">
        <v>0</v>
      </c>
      <c r="EI80" s="19" t="str">
        <f t="shared" si="141"/>
        <v/>
      </c>
      <c r="EJ80" s="47" t="s">
        <v>0</v>
      </c>
      <c r="EK80" s="19" t="str">
        <f t="shared" si="142"/>
        <v/>
      </c>
      <c r="EL80" s="47" t="s">
        <v>0</v>
      </c>
      <c r="EM80" s="208" t="str">
        <f t="shared" si="143"/>
        <v/>
      </c>
      <c r="EN80" s="47" t="s">
        <v>0</v>
      </c>
    </row>
    <row r="81" spans="1:144" x14ac:dyDescent="0.25">
      <c r="A81" t="s">
        <v>0</v>
      </c>
      <c r="B81" s="52" t="str">
        <f>IF(csv!F73="","",csv!T73)</f>
        <v/>
      </c>
      <c r="C81" s="31" t="s">
        <v>0</v>
      </c>
      <c r="D81" s="31" t="str">
        <f>IF(csv!F73="","",csv!F73)</f>
        <v/>
      </c>
      <c r="E81" s="31" t="str">
        <f>IF(csv!E73="","",csv!E73)</f>
        <v/>
      </c>
      <c r="F81" s="31" t="s">
        <v>0</v>
      </c>
      <c r="G81" s="73" t="str">
        <f>IF(csv!M73="","",csv!M73)</f>
        <v/>
      </c>
      <c r="H81" s="73" t="str">
        <f>IF(csv!N73="","",csv!N73)</f>
        <v/>
      </c>
      <c r="I81" s="31" t="s">
        <v>0</v>
      </c>
      <c r="J81" s="31" t="str">
        <f>IF(csv!P73="","",csv!P73)</f>
        <v/>
      </c>
      <c r="K81" s="31" t="str">
        <f>IF(csv!Q73="","",csv!Q73)</f>
        <v/>
      </c>
      <c r="L81" s="31" t="s">
        <v>0</v>
      </c>
      <c r="M81" s="66" t="str">
        <f>IF(csv!R73="","",csv!R73)</f>
        <v/>
      </c>
      <c r="N81" s="47" t="s">
        <v>0</v>
      </c>
      <c r="O81" s="52" t="str">
        <f t="shared" si="85"/>
        <v/>
      </c>
      <c r="P81" s="73" t="str">
        <f>IF(O81="","",IF(COUNTIF(O$10:O80,O81)=0,P80+1,P80))</f>
        <v/>
      </c>
      <c r="Q81" s="88" t="str">
        <f t="shared" si="86"/>
        <v/>
      </c>
      <c r="R81" s="89" t="str" cm="1">
        <f t="array" ref="R81">IF(S81="","",INDEX(natjecanjeStaze_naziv,MATCH(S81,natjecanjeStaze_stazaId,0)))</f>
        <v/>
      </c>
      <c r="S81" s="53" t="str">
        <f>IF(BW81="","",INDEX(natjecanjeStaze_stazaId,MATCH(O81,natjecanjeStaze_kategorija,0)))</f>
        <v/>
      </c>
      <c r="T81" s="47" t="s">
        <v>0</v>
      </c>
      <c r="U81" s="259" t="str">
        <f>IF(O81="","",INDEX(kategorija_oznaka,MATCH(Q81,kategorija_id,0)))</f>
        <v/>
      </c>
      <c r="V81" s="260" t="str">
        <f t="shared" si="87"/>
        <v/>
      </c>
      <c r="W81" s="47" t="s">
        <v>0</v>
      </c>
      <c r="X81" s="52" t="str">
        <f t="shared" si="88"/>
        <v/>
      </c>
      <c r="Y81" s="73" t="str">
        <f t="shared" si="89"/>
        <v/>
      </c>
      <c r="Z81" s="31" t="str">
        <f t="shared" si="90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91"/>
        <v/>
      </c>
      <c r="AF81" s="47" t="s">
        <v>0</v>
      </c>
      <c r="AG81" s="151" t="str">
        <f t="shared" si="92"/>
        <v/>
      </c>
      <c r="AH81" s="47" t="s">
        <v>0</v>
      </c>
      <c r="AI81" s="52" t="str">
        <f t="shared" si="93"/>
        <v/>
      </c>
      <c r="AJ81" s="31" t="str">
        <f t="shared" si="94"/>
        <v/>
      </c>
      <c r="AK81" s="73" t="str">
        <f t="shared" si="95"/>
        <v/>
      </c>
      <c r="AL81" s="73" t="str">
        <f t="shared" si="96"/>
        <v/>
      </c>
      <c r="AM81" s="31" t="str" cm="1">
        <f t="array" ref="AM81">IF(AK81="",""&amp;AJ81,IF(AK81="NEMA",AJ81,INDEX(klub_naziv,MATCH(INDEX(klubAlias_klubId,AK81),klub_id,0))))</f>
        <v/>
      </c>
      <c r="AN81" s="31" t="str" cm="1">
        <f t="array" ref="AN81">IFERROR(""&amp;INDEX(registarNatjecatelji,DL81,4),"")</f>
        <v/>
      </c>
      <c r="AO81" s="73" t="str">
        <f t="shared" si="97"/>
        <v/>
      </c>
      <c r="AP81" s="66" t="str">
        <f t="shared" si="98"/>
        <v/>
      </c>
      <c r="AQ81" s="47" t="s">
        <v>0</v>
      </c>
      <c r="AR81" s="52" t="str">
        <f>IF(V81&lt;&gt;"NEMA","",IF(IFERROR(MATCH(U81,U$10:U80,0),0)&lt;&gt;0,"",U81))</f>
        <v/>
      </c>
      <c r="AS81" s="73" t="str">
        <f>IF(AR81="","",IFERROR(INDEX(klubAlias_id,MATCH(AR81,klubAlias_alias,0)),"NEMA"))</f>
        <v/>
      </c>
      <c r="AT81" s="31" t="str">
        <f>IF(OR(AS81="",AS81&lt;&gt;"NEMA"),"",MAX(AT$10:AT80)+1)</f>
        <v/>
      </c>
      <c r="AU81" s="66" t="str">
        <f>IF(OR(AS81="",AS81&lt;&gt;"NEMA"),"",INDEX(klub_id,MATCH(AR81,klub_naziv,0)))</f>
        <v/>
      </c>
      <c r="AV81" s="47" t="s">
        <v>0</v>
      </c>
      <c r="AW81" s="19" t="str">
        <f t="shared" si="99"/>
        <v/>
      </c>
      <c r="AX81" s="47" t="s">
        <v>0</v>
      </c>
      <c r="AY81" s="82" t="str">
        <f>IF(AK81&lt;&gt;"NEMA","",IF(IFERROR(MATCH(AJ81,AJ$10:AJ80,0),0)&lt;&gt;0,"",AJ81))</f>
        <v/>
      </c>
      <c r="AZ81" s="47" t="s">
        <v>0</v>
      </c>
      <c r="BA81" s="130"/>
      <c r="BB81" s="47" t="s">
        <v>0</v>
      </c>
      <c r="BC81" s="58" t="str">
        <f t="shared" si="100"/>
        <v/>
      </c>
      <c r="BD81" s="31" t="str">
        <f t="shared" si="101"/>
        <v/>
      </c>
      <c r="BE81" s="31" t="str">
        <f>IF(BD81="","",MAX(BE$10:BE80)+1)</f>
        <v/>
      </c>
      <c r="BF81" s="31" t="str">
        <f t="shared" si="102"/>
        <v/>
      </c>
      <c r="BG81" s="31" t="str">
        <f t="shared" si="103"/>
        <v/>
      </c>
      <c r="BH81" s="31" t="str">
        <f>IF(BA81="","",MAX(BH$10:BH80)+1)</f>
        <v/>
      </c>
      <c r="BI81" s="31" t="str">
        <f t="shared" si="104"/>
        <v/>
      </c>
      <c r="BJ81" s="66" t="str">
        <f t="shared" si="105"/>
        <v/>
      </c>
      <c r="BK81" s="47" t="s">
        <v>0</v>
      </c>
      <c r="BL81" s="19" t="str">
        <f t="shared" si="106"/>
        <v/>
      </c>
      <c r="BM81" s="47" t="s">
        <v>0</v>
      </c>
      <c r="BN81" s="151" t="str">
        <f>IF(AP81="","",IF(BA81="",IF(IFERROR(MATCH(AP81,natjecanje_noviKluboviAliasi,0),0)&gt;0,INDEX(natjecanje_kluboviAliasi,MATCH(AP81,natjecanje_noviKluboviAliasi,0)),AP81),BA81))</f>
        <v/>
      </c>
      <c r="BO81" s="47" t="s">
        <v>0</v>
      </c>
      <c r="BP81" s="58" t="str">
        <f t="shared" si="107"/>
        <v/>
      </c>
      <c r="BQ81" s="73" t="str">
        <f t="shared" si="108"/>
        <v/>
      </c>
      <c r="BR81" s="267" t="str">
        <f t="shared" si="109"/>
        <v/>
      </c>
      <c r="BS81" s="268" t="str">
        <f t="shared" si="110"/>
        <v/>
      </c>
      <c r="BT81" s="191" t="str">
        <f t="shared" si="111"/>
        <v/>
      </c>
      <c r="BU81" s="47" t="s">
        <v>0</v>
      </c>
      <c r="BV81" s="52" t="str">
        <f t="shared" si="112"/>
        <v/>
      </c>
      <c r="BW81" s="31" t="str">
        <f t="shared" si="113"/>
        <v/>
      </c>
      <c r="BX81" s="73" t="str">
        <f>IF(BW81="","",IFERROR(INDEX(imePrezime_id,MATCH(BV81&amp;" – "&amp;BW81,imePrezime_imePrezime,0)),"NEMA"))</f>
        <v/>
      </c>
      <c r="BY81" s="73" t="str">
        <f>IF(BX81&lt;&gt;"NEMA","",IFERROR(INDEX(imePrezimeAlias_imePrezimeId,MATCH(BV81&amp;" "&amp;BW81,imePrezimeAlias_alias,0)),"NEMA"))</f>
        <v/>
      </c>
      <c r="BZ81" s="31" t="str">
        <f>IF(BW81="","",IF(OR(BY81="",BY81="NEMA"),BV81,INDEX(imePrezime_ime,MATCH(BY81,imePrezime_id,0))))</f>
        <v/>
      </c>
      <c r="CA81" s="66" t="str">
        <f>IF(BW81="","",IF(OR(BY81="",BY81="NEMA"),BW81,INDEX(imePrezime_prezime,MATCH(BY81,imePrezime_id,0))))</f>
        <v/>
      </c>
      <c r="CB81" s="47" t="s">
        <v>0</v>
      </c>
      <c r="CC81" s="82" t="str">
        <f t="shared" si="114"/>
        <v/>
      </c>
      <c r="CD81" s="47" t="s">
        <v>0</v>
      </c>
      <c r="CE81" s="19" t="str">
        <f t="shared" si="115"/>
        <v/>
      </c>
      <c r="CF81" s="47" t="s">
        <v>0</v>
      </c>
      <c r="CG81" s="130"/>
      <c r="CH81" s="47" t="s">
        <v>0</v>
      </c>
      <c r="CI81" s="52" t="str">
        <f t="shared" si="116"/>
        <v/>
      </c>
      <c r="CJ81" s="73" t="str">
        <f>IF(CG81="","",MAX(CJ$10:CJ80)+1)</f>
        <v/>
      </c>
      <c r="CK81" s="53" t="str">
        <f t="shared" si="117"/>
        <v/>
      </c>
      <c r="CL81" s="47" t="s">
        <v>0</v>
      </c>
      <c r="CM81" s="19" t="str">
        <f t="shared" si="118"/>
        <v/>
      </c>
      <c r="CN81" s="47" t="s">
        <v>0</v>
      </c>
      <c r="CO81" s="108"/>
      <c r="CP81" s="110"/>
      <c r="CQ81" s="47"/>
      <c r="CR81" s="58" t="str">
        <f>IF(AND(BX81="NEMA",BY81="NEMA",OR(CG81="",CK81="NEMA")),MAX(CR$10:CR80)+1,"")</f>
        <v/>
      </c>
      <c r="CS81" s="53" t="str">
        <f t="shared" si="119"/>
        <v/>
      </c>
      <c r="CT81" t="s">
        <v>0</v>
      </c>
      <c r="CU81" s="133" t="str">
        <f>IF(O81="","",LEFT(INDEX(kategorija_oznaka,MATCH(Q81,kategorija_id,0)),1))</f>
        <v/>
      </c>
      <c r="CV81" t="s">
        <v>0</v>
      </c>
      <c r="CW81" s="52" t="str">
        <f>IF(CR81="","",IF(M81&lt;&gt;"CRO","","INSERT INTO osoba (id,reg_broj,oib,spol_id,dat_rodjenja) VALUES ("&amp;CR81&amp;",(SELECT max(os.reg_broj)+1 FROM osoba AS os),Null,'"&amp;CU81&amp;"',Null); INSERT INTO osoba_log (id,reg_broj,oib,spol_id,dat_rodjenja,dnevnik_id) SELECT id,reg_broj,oib,spol_id,dat_rodjenja,"&amp;dnevnik_id&amp;" FROM osoba WHERE id = "&amp;CR81&amp;";"))</f>
        <v/>
      </c>
      <c r="CX81" s="66" t="str">
        <f t="shared" si="120"/>
        <v/>
      </c>
      <c r="CY81" t="s">
        <v>0</v>
      </c>
      <c r="CZ81" s="19" t="str">
        <f t="shared" si="121"/>
        <v/>
      </c>
      <c r="DA81" s="47" t="s">
        <v>0</v>
      </c>
      <c r="DB81" s="52" t="str">
        <f t="shared" si="122"/>
        <v/>
      </c>
      <c r="DC81" s="66" t="str">
        <f t="shared" si="123"/>
        <v/>
      </c>
      <c r="DD81" s="47" t="s">
        <v>0</v>
      </c>
      <c r="DE81" s="52" t="str">
        <f t="shared" si="124"/>
        <v/>
      </c>
      <c r="DF81" s="53" t="str">
        <f>IF(DE81="","",IFERROR(MATCH(DE81,registar,0),"NEMA"))</f>
        <v/>
      </c>
      <c r="DG81" s="47" t="s">
        <v>0</v>
      </c>
      <c r="DH81" s="52" t="str">
        <f t="shared" si="125"/>
        <v/>
      </c>
      <c r="DI81" s="53" t="str">
        <f>IF(DH81="","",IFERROR(MATCH(DH81,imePrezime_imePrezimeKlub,0),"NEMA"))</f>
        <v/>
      </c>
      <c r="DJ81" s="47" t="s">
        <v>0</v>
      </c>
      <c r="DK81" s="52" t="str">
        <f t="shared" si="126"/>
        <v/>
      </c>
      <c r="DL81" s="53" t="str">
        <f>IF(DK81="","",IFERROR(MATCH(DK81,imePrezime_imePrezime,0),"NEMA"))</f>
        <v/>
      </c>
      <c r="DM81" s="47" t="s">
        <v>0</v>
      </c>
      <c r="DN81" s="58" t="str">
        <f t="shared" si="127"/>
        <v/>
      </c>
      <c r="DO81" s="53" t="str" cm="1">
        <f t="array" ref="DO81">IF(DN81&lt;&gt;"",INDEX(imePrezime_id,DN81,0),IF(CR81&lt;&gt;"",CR81,""))</f>
        <v/>
      </c>
      <c r="DP81" s="47" t="s">
        <v>0</v>
      </c>
      <c r="DQ81" s="58" t="str">
        <f t="shared" si="128"/>
        <v/>
      </c>
      <c r="DR81" s="73" t="str">
        <f>IF(BW81="","",IF(AJ81="",IF(IFERROR(INDEX(imePrezime_klub,MATCH(DO81,imePrezime_id,0)),"NEMA")="","klu",""),IF(OR(AND(AK81&lt;&gt;"",AK81&lt;&gt;"NEMA"),BI81&lt;&gt;""),"klu(ali)",IF(AND(AN81&lt;&gt;"",AN81&lt;&gt;AM81),"(raz-klu)","klu"))))</f>
        <v/>
      </c>
      <c r="DS81" s="73" t="str">
        <f t="shared" si="129"/>
        <v/>
      </c>
      <c r="DT81" s="73" t="str">
        <f t="shared" si="130"/>
        <v/>
      </c>
      <c r="DU81" s="66" t="str">
        <f t="shared" si="131"/>
        <v/>
      </c>
      <c r="DV81" s="47" t="s">
        <v>0</v>
      </c>
      <c r="DW81" s="58" t="str">
        <f>IF(BW81="","",MAX(DW$10:DW80)+1)</f>
        <v/>
      </c>
      <c r="DX81" s="73" t="str">
        <f t="shared" si="132"/>
        <v/>
      </c>
      <c r="DY81" s="73" t="str">
        <f t="shared" si="133"/>
        <v/>
      </c>
      <c r="DZ81" s="73" t="str">
        <f t="shared" si="134"/>
        <v/>
      </c>
      <c r="EA81" s="73" t="str">
        <f t="shared" si="135"/>
        <v/>
      </c>
      <c r="EB81" s="73" t="str">
        <f t="shared" si="136"/>
        <v/>
      </c>
      <c r="EC81" s="73" t="str">
        <f t="shared" si="137"/>
        <v/>
      </c>
      <c r="ED81" s="73" t="str">
        <f t="shared" si="138"/>
        <v/>
      </c>
      <c r="EE81" s="73" t="str">
        <f t="shared" si="139"/>
        <v/>
      </c>
      <c r="EF81" s="73" t="str">
        <f t="shared" si="140"/>
        <v/>
      </c>
      <c r="EG81" s="53" t="str">
        <f>IF(INDEX(natjecanjeKategorije_katAliasId,MATCH(Q81,natjecanjeKategorije_katRegId,0))="","",INDEX(natjecanjeKategorije_katAliasId,MATCH(Q81,natjecanjeKategorije_katRegId,0)))</f>
        <v/>
      </c>
      <c r="EH81" s="47" t="s">
        <v>0</v>
      </c>
      <c r="EI81" s="19" t="str">
        <f t="shared" si="141"/>
        <v/>
      </c>
      <c r="EJ81" s="47" t="s">
        <v>0</v>
      </c>
      <c r="EK81" s="19" t="str">
        <f t="shared" si="142"/>
        <v/>
      </c>
      <c r="EL81" s="47" t="s">
        <v>0</v>
      </c>
      <c r="EM81" s="208" t="str">
        <f t="shared" si="143"/>
        <v/>
      </c>
      <c r="EN81" s="47" t="s">
        <v>0</v>
      </c>
    </row>
    <row r="82" spans="1:144" x14ac:dyDescent="0.25">
      <c r="A82" t="s">
        <v>0</v>
      </c>
      <c r="B82" s="52" t="str">
        <f>IF(csv!F74="","",csv!T74)</f>
        <v/>
      </c>
      <c r="C82" s="31" t="s">
        <v>0</v>
      </c>
      <c r="D82" s="31" t="str">
        <f>IF(csv!F74="","",csv!F74)</f>
        <v/>
      </c>
      <c r="E82" s="31" t="str">
        <f>IF(csv!E74="","",csv!E74)</f>
        <v/>
      </c>
      <c r="F82" s="31" t="s">
        <v>0</v>
      </c>
      <c r="G82" s="73" t="str">
        <f>IF(csv!M74="","",csv!M74)</f>
        <v/>
      </c>
      <c r="H82" s="73" t="str">
        <f>IF(csv!N74="","",csv!N74)</f>
        <v/>
      </c>
      <c r="I82" s="31" t="s">
        <v>0</v>
      </c>
      <c r="J82" s="31" t="str">
        <f>IF(csv!P74="","",csv!P74)</f>
        <v/>
      </c>
      <c r="K82" s="31" t="str">
        <f>IF(csv!Q74="","",csv!Q74)</f>
        <v/>
      </c>
      <c r="L82" s="31" t="s">
        <v>0</v>
      </c>
      <c r="M82" s="66" t="str">
        <f>IF(csv!R74="","",csv!R74)</f>
        <v/>
      </c>
      <c r="N82" s="47" t="s">
        <v>0</v>
      </c>
      <c r="O82" s="52" t="str">
        <f t="shared" si="85"/>
        <v/>
      </c>
      <c r="P82" s="73" t="str">
        <f>IF(O82="","",IF(COUNTIF(O$10:O81,O82)=0,P81+1,P81))</f>
        <v/>
      </c>
      <c r="Q82" s="88" t="str">
        <f t="shared" si="86"/>
        <v/>
      </c>
      <c r="R82" s="89" t="str" cm="1">
        <f t="array" ref="R82">IF(S82="","",INDEX(natjecanjeStaze_naziv,MATCH(S82,natjecanjeStaze_stazaId,0)))</f>
        <v/>
      </c>
      <c r="S82" s="53" t="str">
        <f>IF(BW82="","",INDEX(natjecanjeStaze_stazaId,MATCH(O82,natjecanjeStaze_kategorija,0)))</f>
        <v/>
      </c>
      <c r="T82" s="47" t="s">
        <v>0</v>
      </c>
      <c r="U82" s="259" t="str">
        <f>IF(O82="","",INDEX(kategorija_oznaka,MATCH(Q82,kategorija_id,0)))</f>
        <v/>
      </c>
      <c r="V82" s="260" t="str">
        <f t="shared" si="87"/>
        <v/>
      </c>
      <c r="W82" s="47" t="s">
        <v>0</v>
      </c>
      <c r="X82" s="52" t="str">
        <f t="shared" si="88"/>
        <v/>
      </c>
      <c r="Y82" s="73" t="str">
        <f t="shared" si="89"/>
        <v/>
      </c>
      <c r="Z82" s="31" t="str">
        <f t="shared" si="90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91"/>
        <v/>
      </c>
      <c r="AF82" s="47" t="s">
        <v>0</v>
      </c>
      <c r="AG82" s="151" t="str">
        <f t="shared" si="92"/>
        <v/>
      </c>
      <c r="AH82" s="47" t="s">
        <v>0</v>
      </c>
      <c r="AI82" s="52" t="str">
        <f t="shared" si="93"/>
        <v/>
      </c>
      <c r="AJ82" s="31" t="str">
        <f t="shared" si="94"/>
        <v/>
      </c>
      <c r="AK82" s="73" t="str">
        <f t="shared" si="95"/>
        <v/>
      </c>
      <c r="AL82" s="73" t="str">
        <f t="shared" si="96"/>
        <v/>
      </c>
      <c r="AM82" s="31" t="str" cm="1">
        <f t="array" ref="AM82">IF(AK82="",""&amp;AJ82,IF(AK82="NEMA",AJ82,INDEX(klub_naziv,MATCH(INDEX(klubAlias_klubId,AK82),klub_id,0))))</f>
        <v/>
      </c>
      <c r="AN82" s="31" t="str" cm="1">
        <f t="array" ref="AN82">IFERROR(""&amp;INDEX(registarNatjecatelji,DL82,4),"")</f>
        <v/>
      </c>
      <c r="AO82" s="73" t="str">
        <f t="shared" si="97"/>
        <v/>
      </c>
      <c r="AP82" s="66" t="str">
        <f t="shared" si="98"/>
        <v/>
      </c>
      <c r="AQ82" s="47" t="s">
        <v>0</v>
      </c>
      <c r="AR82" s="52" t="str">
        <f>IF(V82&lt;&gt;"NEMA","",IF(IFERROR(MATCH(U82,U$10:U81,0),0)&lt;&gt;0,"",U82))</f>
        <v/>
      </c>
      <c r="AS82" s="73" t="str">
        <f>IF(AR82="","",IFERROR(INDEX(klubAlias_id,MATCH(AR82,klubAlias_alias,0)),"NEMA"))</f>
        <v/>
      </c>
      <c r="AT82" s="31" t="str">
        <f>IF(OR(AS82="",AS82&lt;&gt;"NEMA"),"",MAX(AT$10:AT81)+1)</f>
        <v/>
      </c>
      <c r="AU82" s="66" t="str">
        <f>IF(OR(AS82="",AS82&lt;&gt;"NEMA"),"",INDEX(klub_id,MATCH(AR82,klub_naziv,0)))</f>
        <v/>
      </c>
      <c r="AV82" s="47" t="s">
        <v>0</v>
      </c>
      <c r="AW82" s="19" t="str">
        <f t="shared" si="99"/>
        <v/>
      </c>
      <c r="AX82" s="47" t="s">
        <v>0</v>
      </c>
      <c r="AY82" s="82" t="str">
        <f>IF(AK82&lt;&gt;"NEMA","",IF(IFERROR(MATCH(AJ82,AJ$10:AJ81,0),0)&lt;&gt;0,"",AJ82))</f>
        <v/>
      </c>
      <c r="AZ82" s="47" t="s">
        <v>0</v>
      </c>
      <c r="BA82" s="130"/>
      <c r="BB82" s="47" t="s">
        <v>0</v>
      </c>
      <c r="BC82" s="58" t="str">
        <f t="shared" si="100"/>
        <v/>
      </c>
      <c r="BD82" s="31" t="str">
        <f t="shared" si="101"/>
        <v/>
      </c>
      <c r="BE82" s="31" t="str">
        <f>IF(BD82="","",MAX(BE$10:BE81)+1)</f>
        <v/>
      </c>
      <c r="BF82" s="31" t="str">
        <f t="shared" si="102"/>
        <v/>
      </c>
      <c r="BG82" s="31" t="str">
        <f t="shared" si="103"/>
        <v/>
      </c>
      <c r="BH82" s="31" t="str">
        <f>IF(BA82="","",MAX(BH$10:BH81)+1)</f>
        <v/>
      </c>
      <c r="BI82" s="31" t="str">
        <f t="shared" si="104"/>
        <v/>
      </c>
      <c r="BJ82" s="66" t="str">
        <f t="shared" si="105"/>
        <v/>
      </c>
      <c r="BK82" s="47" t="s">
        <v>0</v>
      </c>
      <c r="BL82" s="19" t="str">
        <f t="shared" si="106"/>
        <v/>
      </c>
      <c r="BM82" s="47" t="s">
        <v>0</v>
      </c>
      <c r="BN82" s="151" t="str">
        <f>IF(AP82="","",IF(BA82="",IF(IFERROR(MATCH(AP82,natjecanje_noviKluboviAliasi,0),0)&gt;0,INDEX(natjecanje_kluboviAliasi,MATCH(AP82,natjecanje_noviKluboviAliasi,0)),AP82),BA82))</f>
        <v/>
      </c>
      <c r="BO82" s="47" t="s">
        <v>0</v>
      </c>
      <c r="BP82" s="58" t="str">
        <f t="shared" si="107"/>
        <v/>
      </c>
      <c r="BQ82" s="73" t="str">
        <f t="shared" si="108"/>
        <v/>
      </c>
      <c r="BR82" s="267" t="str">
        <f t="shared" si="109"/>
        <v/>
      </c>
      <c r="BS82" s="268" t="str">
        <f t="shared" si="110"/>
        <v/>
      </c>
      <c r="BT82" s="191" t="str">
        <f t="shared" si="111"/>
        <v/>
      </c>
      <c r="BU82" s="47" t="s">
        <v>0</v>
      </c>
      <c r="BV82" s="52" t="str">
        <f t="shared" si="112"/>
        <v/>
      </c>
      <c r="BW82" s="31" t="str">
        <f t="shared" si="113"/>
        <v/>
      </c>
      <c r="BX82" s="73" t="str">
        <f>IF(BW82="","",IFERROR(INDEX(imePrezime_id,MATCH(BV82&amp;" – "&amp;BW82,imePrezime_imePrezime,0)),"NEMA"))</f>
        <v/>
      </c>
      <c r="BY82" s="73" t="str">
        <f>IF(BX82&lt;&gt;"NEMA","",IFERROR(INDEX(imePrezimeAlias_imePrezimeId,MATCH(BV82&amp;" "&amp;BW82,imePrezimeAlias_alias,0)),"NEMA"))</f>
        <v/>
      </c>
      <c r="BZ82" s="31" t="str">
        <f>IF(BW82="","",IF(OR(BY82="",BY82="NEMA"),BV82,INDEX(imePrezime_ime,MATCH(BY82,imePrezime_id,0))))</f>
        <v/>
      </c>
      <c r="CA82" s="66" t="str">
        <f>IF(BW82="","",IF(OR(BY82="",BY82="NEMA"),BW82,INDEX(imePrezime_prezime,MATCH(BY82,imePrezime_id,0))))</f>
        <v/>
      </c>
      <c r="CB82" s="47" t="s">
        <v>0</v>
      </c>
      <c r="CC82" s="82" t="str">
        <f t="shared" si="114"/>
        <v/>
      </c>
      <c r="CD82" s="47" t="s">
        <v>0</v>
      </c>
      <c r="CE82" s="19" t="str">
        <f t="shared" si="115"/>
        <v/>
      </c>
      <c r="CF82" s="47" t="s">
        <v>0</v>
      </c>
      <c r="CG82" s="130"/>
      <c r="CH82" s="47" t="s">
        <v>0</v>
      </c>
      <c r="CI82" s="52" t="str">
        <f t="shared" si="116"/>
        <v/>
      </c>
      <c r="CJ82" s="73" t="str">
        <f>IF(CG82="","",MAX(CJ$10:CJ81)+1)</f>
        <v/>
      </c>
      <c r="CK82" s="53" t="str">
        <f t="shared" si="117"/>
        <v/>
      </c>
      <c r="CL82" s="47" t="s">
        <v>0</v>
      </c>
      <c r="CM82" s="19" t="str">
        <f t="shared" si="118"/>
        <v/>
      </c>
      <c r="CN82" s="47" t="s">
        <v>0</v>
      </c>
      <c r="CO82" s="108"/>
      <c r="CP82" s="110"/>
      <c r="CQ82" s="47"/>
      <c r="CR82" s="58" t="str">
        <f>IF(AND(BX82="NEMA",BY82="NEMA",OR(CG82="",CK82="NEMA")),MAX(CR$10:CR81)+1,"")</f>
        <v/>
      </c>
      <c r="CS82" s="53" t="str">
        <f t="shared" si="119"/>
        <v/>
      </c>
      <c r="CT82" t="s">
        <v>0</v>
      </c>
      <c r="CU82" s="133" t="str">
        <f>IF(O82="","",LEFT(INDEX(kategorija_oznaka,MATCH(Q82,kategorija_id,0)),1))</f>
        <v/>
      </c>
      <c r="CV82" t="s">
        <v>0</v>
      </c>
      <c r="CW82" s="52" t="str">
        <f>IF(CR82="","",IF(M82&lt;&gt;"CRO","","INSERT INTO osoba (id,reg_broj,oib,spol_id,dat_rodjenja) VALUES ("&amp;CR82&amp;",(SELECT max(os.reg_broj)+1 FROM osoba AS os),Null,'"&amp;CU82&amp;"',Null); INSERT INTO osoba_log (id,reg_broj,oib,spol_id,dat_rodjenja,dnevnik_id) SELECT id,reg_broj,oib,spol_id,dat_rodjenja,"&amp;dnevnik_id&amp;" FROM osoba WHERE id = "&amp;CR82&amp;";"))</f>
        <v/>
      </c>
      <c r="CX82" s="66" t="str">
        <f t="shared" si="120"/>
        <v/>
      </c>
      <c r="CY82" t="s">
        <v>0</v>
      </c>
      <c r="CZ82" s="19" t="str">
        <f t="shared" si="121"/>
        <v/>
      </c>
      <c r="DA82" s="47" t="s">
        <v>0</v>
      </c>
      <c r="DB82" s="52" t="str">
        <f t="shared" si="122"/>
        <v/>
      </c>
      <c r="DC82" s="66" t="str">
        <f t="shared" si="123"/>
        <v/>
      </c>
      <c r="DD82" s="47" t="s">
        <v>0</v>
      </c>
      <c r="DE82" s="52" t="str">
        <f t="shared" si="124"/>
        <v/>
      </c>
      <c r="DF82" s="53" t="str">
        <f>IF(DE82="","",IFERROR(MATCH(DE82,registar,0),"NEMA"))</f>
        <v/>
      </c>
      <c r="DG82" s="47" t="s">
        <v>0</v>
      </c>
      <c r="DH82" s="52" t="str">
        <f t="shared" si="125"/>
        <v/>
      </c>
      <c r="DI82" s="53" t="str">
        <f>IF(DH82="","",IFERROR(MATCH(DH82,imePrezime_imePrezimeKlub,0),"NEMA"))</f>
        <v/>
      </c>
      <c r="DJ82" s="47" t="s">
        <v>0</v>
      </c>
      <c r="DK82" s="52" t="str">
        <f t="shared" si="126"/>
        <v/>
      </c>
      <c r="DL82" s="53" t="str">
        <f>IF(DK82="","",IFERROR(MATCH(DK82,imePrezime_imePrezime,0),"NEMA"))</f>
        <v/>
      </c>
      <c r="DM82" s="47" t="s">
        <v>0</v>
      </c>
      <c r="DN82" s="58" t="str">
        <f t="shared" si="127"/>
        <v/>
      </c>
      <c r="DO82" s="53" t="str" cm="1">
        <f t="array" ref="DO82">IF(DN82&lt;&gt;"",INDEX(imePrezime_id,DN82,0),IF(CR82&lt;&gt;"",CR82,""))</f>
        <v/>
      </c>
      <c r="DP82" s="47" t="s">
        <v>0</v>
      </c>
      <c r="DQ82" s="58" t="str">
        <f t="shared" si="128"/>
        <v/>
      </c>
      <c r="DR82" s="73" t="str">
        <f>IF(BW82="","",IF(AJ82="",IF(IFERROR(INDEX(imePrezime_klub,MATCH(DO82,imePrezime_id,0)),"NEMA")="","klu",""),IF(OR(AND(AK82&lt;&gt;"",AK82&lt;&gt;"NEMA"),BI82&lt;&gt;""),"klu(ali)",IF(AND(AN82&lt;&gt;"",AN82&lt;&gt;AM82),"(raz-klu)","klu"))))</f>
        <v/>
      </c>
      <c r="DS82" s="73" t="str">
        <f t="shared" si="129"/>
        <v/>
      </c>
      <c r="DT82" s="73" t="str">
        <f t="shared" si="130"/>
        <v/>
      </c>
      <c r="DU82" s="66" t="str">
        <f t="shared" si="131"/>
        <v/>
      </c>
      <c r="DV82" s="47" t="s">
        <v>0</v>
      </c>
      <c r="DW82" s="58" t="str">
        <f>IF(BW82="","",MAX(DW$10:DW81)+1)</f>
        <v/>
      </c>
      <c r="DX82" s="73" t="str">
        <f t="shared" si="132"/>
        <v/>
      </c>
      <c r="DY82" s="73" t="str">
        <f t="shared" si="133"/>
        <v/>
      </c>
      <c r="DZ82" s="73" t="str">
        <f t="shared" si="134"/>
        <v/>
      </c>
      <c r="EA82" s="73" t="str">
        <f t="shared" si="135"/>
        <v/>
      </c>
      <c r="EB82" s="73" t="str">
        <f t="shared" si="136"/>
        <v/>
      </c>
      <c r="EC82" s="73" t="str">
        <f t="shared" si="137"/>
        <v/>
      </c>
      <c r="ED82" s="73" t="str">
        <f t="shared" si="138"/>
        <v/>
      </c>
      <c r="EE82" s="73" t="str">
        <f t="shared" si="139"/>
        <v/>
      </c>
      <c r="EF82" s="73" t="str">
        <f t="shared" si="140"/>
        <v/>
      </c>
      <c r="EG82" s="53" t="str">
        <f>IF(INDEX(natjecanjeKategorije_katAliasId,MATCH(Q82,natjecanjeKategorije_katRegId,0))="","",INDEX(natjecanjeKategorije_katAliasId,MATCH(Q82,natjecanjeKategorije_katRegId,0)))</f>
        <v/>
      </c>
      <c r="EH82" s="47" t="s">
        <v>0</v>
      </c>
      <c r="EI82" s="19" t="str">
        <f t="shared" si="141"/>
        <v/>
      </c>
      <c r="EJ82" s="47" t="s">
        <v>0</v>
      </c>
      <c r="EK82" s="19" t="str">
        <f t="shared" si="142"/>
        <v/>
      </c>
      <c r="EL82" s="47" t="s">
        <v>0</v>
      </c>
      <c r="EM82" s="208" t="str">
        <f t="shared" si="143"/>
        <v/>
      </c>
      <c r="EN82" s="47" t="s">
        <v>0</v>
      </c>
    </row>
    <row r="83" spans="1:144" x14ac:dyDescent="0.25">
      <c r="A83" t="s">
        <v>0</v>
      </c>
      <c r="B83" s="52" t="str">
        <f>IF(csv!F75="","",csv!T75)</f>
        <v/>
      </c>
      <c r="C83" s="31" t="s">
        <v>0</v>
      </c>
      <c r="D83" s="31" t="str">
        <f>IF(csv!F75="","",csv!F75)</f>
        <v/>
      </c>
      <c r="E83" s="31" t="str">
        <f>IF(csv!E75="","",csv!E75)</f>
        <v/>
      </c>
      <c r="F83" s="31" t="s">
        <v>0</v>
      </c>
      <c r="G83" s="73" t="str">
        <f>IF(csv!M75="","",csv!M75)</f>
        <v/>
      </c>
      <c r="H83" s="73" t="str">
        <f>IF(csv!N75="","",csv!N75)</f>
        <v/>
      </c>
      <c r="I83" s="31" t="s">
        <v>0</v>
      </c>
      <c r="J83" s="31" t="str">
        <f>IF(csv!P75="","",csv!P75)</f>
        <v/>
      </c>
      <c r="K83" s="31" t="str">
        <f>IF(csv!Q75="","",csv!Q75)</f>
        <v/>
      </c>
      <c r="L83" s="31" t="s">
        <v>0</v>
      </c>
      <c r="M83" s="66" t="str">
        <f>IF(csv!R75="","",csv!R75)</f>
        <v/>
      </c>
      <c r="N83" s="47" t="s">
        <v>0</v>
      </c>
      <c r="O83" s="52" t="str">
        <f t="shared" si="85"/>
        <v/>
      </c>
      <c r="P83" s="73" t="str">
        <f>IF(O83="","",IF(COUNTIF(O$10:O82,O83)=0,P82+1,P82))</f>
        <v/>
      </c>
      <c r="Q83" s="88" t="str">
        <f t="shared" si="86"/>
        <v/>
      </c>
      <c r="R83" s="89" t="str" cm="1">
        <f t="array" ref="R83">IF(S83="","",INDEX(natjecanjeStaze_naziv,MATCH(S83,natjecanjeStaze_stazaId,0)))</f>
        <v/>
      </c>
      <c r="S83" s="53" t="str">
        <f>IF(BW83="","",INDEX(natjecanjeStaze_stazaId,MATCH(O83,natjecanjeStaze_kategorija,0)))</f>
        <v/>
      </c>
      <c r="T83" s="47" t="s">
        <v>0</v>
      </c>
      <c r="U83" s="259" t="str">
        <f>IF(O83="","",INDEX(kategorija_oznaka,MATCH(Q83,kategorija_id,0)))</f>
        <v/>
      </c>
      <c r="V83" s="260" t="str">
        <f t="shared" si="87"/>
        <v/>
      </c>
      <c r="W83" s="47" t="s">
        <v>0</v>
      </c>
      <c r="X83" s="52" t="str">
        <f t="shared" si="88"/>
        <v/>
      </c>
      <c r="Y83" s="73" t="str">
        <f t="shared" si="89"/>
        <v/>
      </c>
      <c r="Z83" s="31" t="str">
        <f t="shared" si="90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91"/>
        <v/>
      </c>
      <c r="AF83" s="47" t="s">
        <v>0</v>
      </c>
      <c r="AG83" s="151" t="str">
        <f t="shared" si="92"/>
        <v/>
      </c>
      <c r="AH83" s="47" t="s">
        <v>0</v>
      </c>
      <c r="AI83" s="52" t="str">
        <f t="shared" si="93"/>
        <v/>
      </c>
      <c r="AJ83" s="31" t="str">
        <f t="shared" si="94"/>
        <v/>
      </c>
      <c r="AK83" s="73" t="str">
        <f t="shared" si="95"/>
        <v/>
      </c>
      <c r="AL83" s="73" t="str">
        <f t="shared" si="96"/>
        <v/>
      </c>
      <c r="AM83" s="31" t="str" cm="1">
        <f t="array" ref="AM83">IF(AK83="",""&amp;AJ83,IF(AK83="NEMA",AJ83,INDEX(klub_naziv,MATCH(INDEX(klubAlias_klubId,AK83),klub_id,0))))</f>
        <v/>
      </c>
      <c r="AN83" s="31" t="str" cm="1">
        <f t="array" ref="AN83">IFERROR(""&amp;INDEX(registarNatjecatelji,DL83,4),"")</f>
        <v/>
      </c>
      <c r="AO83" s="73" t="str">
        <f t="shared" si="97"/>
        <v/>
      </c>
      <c r="AP83" s="66" t="str">
        <f t="shared" si="98"/>
        <v/>
      </c>
      <c r="AQ83" s="47" t="s">
        <v>0</v>
      </c>
      <c r="AR83" s="52" t="str">
        <f>IF(V83&lt;&gt;"NEMA","",IF(IFERROR(MATCH(U83,U$10:U82,0),0)&lt;&gt;0,"",U83))</f>
        <v/>
      </c>
      <c r="AS83" s="73" t="str">
        <f>IF(AR83="","",IFERROR(INDEX(klubAlias_id,MATCH(AR83,klubAlias_alias,0)),"NEMA"))</f>
        <v/>
      </c>
      <c r="AT83" s="31" t="str">
        <f>IF(OR(AS83="",AS83&lt;&gt;"NEMA"),"",MAX(AT$10:AT82)+1)</f>
        <v/>
      </c>
      <c r="AU83" s="66" t="str">
        <f>IF(OR(AS83="",AS83&lt;&gt;"NEMA"),"",INDEX(klub_id,MATCH(AR83,klub_naziv,0)))</f>
        <v/>
      </c>
      <c r="AV83" s="47" t="s">
        <v>0</v>
      </c>
      <c r="AW83" s="19" t="str">
        <f t="shared" si="99"/>
        <v/>
      </c>
      <c r="AX83" s="47" t="s">
        <v>0</v>
      </c>
      <c r="AY83" s="82" t="str">
        <f>IF(AK83&lt;&gt;"NEMA","",IF(IFERROR(MATCH(AJ83,AJ$10:AJ82,0),0)&lt;&gt;0,"",AJ83))</f>
        <v/>
      </c>
      <c r="AZ83" s="47" t="s">
        <v>0</v>
      </c>
      <c r="BA83" s="130"/>
      <c r="BB83" s="47" t="s">
        <v>0</v>
      </c>
      <c r="BC83" s="58" t="str">
        <f t="shared" si="100"/>
        <v/>
      </c>
      <c r="BD83" s="31" t="str">
        <f t="shared" si="101"/>
        <v/>
      </c>
      <c r="BE83" s="31" t="str">
        <f>IF(BD83="","",MAX(BE$10:BE82)+1)</f>
        <v/>
      </c>
      <c r="BF83" s="31" t="str">
        <f t="shared" si="102"/>
        <v/>
      </c>
      <c r="BG83" s="31" t="str">
        <f t="shared" si="103"/>
        <v/>
      </c>
      <c r="BH83" s="31" t="str">
        <f>IF(BA83="","",MAX(BH$10:BH82)+1)</f>
        <v/>
      </c>
      <c r="BI83" s="31" t="str">
        <f t="shared" si="104"/>
        <v/>
      </c>
      <c r="BJ83" s="66" t="str">
        <f t="shared" si="105"/>
        <v/>
      </c>
      <c r="BK83" s="47" t="s">
        <v>0</v>
      </c>
      <c r="BL83" s="19" t="str">
        <f t="shared" si="106"/>
        <v/>
      </c>
      <c r="BM83" s="47" t="s">
        <v>0</v>
      </c>
      <c r="BN83" s="151" t="str">
        <f>IF(AP83="","",IF(BA83="",IF(IFERROR(MATCH(AP83,natjecanje_noviKluboviAliasi,0),0)&gt;0,INDEX(natjecanje_kluboviAliasi,MATCH(AP83,natjecanje_noviKluboviAliasi,0)),AP83),BA83))</f>
        <v/>
      </c>
      <c r="BO83" s="47" t="s">
        <v>0</v>
      </c>
      <c r="BP83" s="58" t="str">
        <f t="shared" si="107"/>
        <v/>
      </c>
      <c r="BQ83" s="73" t="str">
        <f t="shared" si="108"/>
        <v/>
      </c>
      <c r="BR83" s="267" t="str">
        <f t="shared" si="109"/>
        <v/>
      </c>
      <c r="BS83" s="268" t="str">
        <f t="shared" si="110"/>
        <v/>
      </c>
      <c r="BT83" s="191" t="str">
        <f t="shared" si="111"/>
        <v/>
      </c>
      <c r="BU83" s="47" t="s">
        <v>0</v>
      </c>
      <c r="BV83" s="52" t="str">
        <f t="shared" si="112"/>
        <v/>
      </c>
      <c r="BW83" s="31" t="str">
        <f t="shared" si="113"/>
        <v/>
      </c>
      <c r="BX83" s="73" t="str">
        <f>IF(BW83="","",IFERROR(INDEX(imePrezime_id,MATCH(BV83&amp;" – "&amp;BW83,imePrezime_imePrezime,0)),"NEMA"))</f>
        <v/>
      </c>
      <c r="BY83" s="73" t="str">
        <f>IF(BX83&lt;&gt;"NEMA","",IFERROR(INDEX(imePrezimeAlias_imePrezimeId,MATCH(BV83&amp;" "&amp;BW83,imePrezimeAlias_alias,0)),"NEMA"))</f>
        <v/>
      </c>
      <c r="BZ83" s="31" t="str">
        <f>IF(BW83="","",IF(OR(BY83="",BY83="NEMA"),BV83,INDEX(imePrezime_ime,MATCH(BY83,imePrezime_id,0))))</f>
        <v/>
      </c>
      <c r="CA83" s="66" t="str">
        <f>IF(BW83="","",IF(OR(BY83="",BY83="NEMA"),BW83,INDEX(imePrezime_prezime,MATCH(BY83,imePrezime_id,0))))</f>
        <v/>
      </c>
      <c r="CB83" s="47" t="s">
        <v>0</v>
      </c>
      <c r="CC83" s="82" t="str">
        <f t="shared" si="114"/>
        <v/>
      </c>
      <c r="CD83" s="47" t="s">
        <v>0</v>
      </c>
      <c r="CE83" s="19" t="str">
        <f t="shared" si="115"/>
        <v/>
      </c>
      <c r="CF83" s="47" t="s">
        <v>0</v>
      </c>
      <c r="CG83" s="130"/>
      <c r="CH83" s="47" t="s">
        <v>0</v>
      </c>
      <c r="CI83" s="52" t="str">
        <f t="shared" si="116"/>
        <v/>
      </c>
      <c r="CJ83" s="73" t="str">
        <f>IF(CG83="","",MAX(CJ$10:CJ82)+1)</f>
        <v/>
      </c>
      <c r="CK83" s="53" t="str">
        <f t="shared" si="117"/>
        <v/>
      </c>
      <c r="CL83" s="47" t="s">
        <v>0</v>
      </c>
      <c r="CM83" s="19" t="str">
        <f t="shared" si="118"/>
        <v/>
      </c>
      <c r="CN83" s="47" t="s">
        <v>0</v>
      </c>
      <c r="CO83" s="108"/>
      <c r="CP83" s="110"/>
      <c r="CQ83" s="47"/>
      <c r="CR83" s="58" t="str">
        <f>IF(AND(BX83="NEMA",BY83="NEMA",OR(CG83="",CK83="NEMA")),MAX(CR$10:CR82)+1,"")</f>
        <v/>
      </c>
      <c r="CS83" s="53" t="str">
        <f t="shared" si="119"/>
        <v/>
      </c>
      <c r="CT83" t="s">
        <v>0</v>
      </c>
      <c r="CU83" s="133" t="str">
        <f>IF(O83="","",LEFT(INDEX(kategorija_oznaka,MATCH(Q83,kategorija_id,0)),1))</f>
        <v/>
      </c>
      <c r="CV83" t="s">
        <v>0</v>
      </c>
      <c r="CW83" s="52" t="str">
        <f>IF(CR83="","",IF(M83&lt;&gt;"CRO","","INSERT INTO osoba (id,reg_broj,oib,spol_id,dat_rodjenja) VALUES ("&amp;CR83&amp;",(SELECT max(os.reg_broj)+1 FROM osoba AS os),Null,'"&amp;CU83&amp;"',Null); INSERT INTO osoba_log (id,reg_broj,oib,spol_id,dat_rodjenja,dnevnik_id) SELECT id,reg_broj,oib,spol_id,dat_rodjenja,"&amp;dnevnik_id&amp;" FROM osoba WHERE id = "&amp;CR83&amp;";"))</f>
        <v/>
      </c>
      <c r="CX83" s="66" t="str">
        <f t="shared" si="120"/>
        <v/>
      </c>
      <c r="CY83" t="s">
        <v>0</v>
      </c>
      <c r="CZ83" s="19" t="str">
        <f t="shared" si="121"/>
        <v/>
      </c>
      <c r="DA83" s="47" t="s">
        <v>0</v>
      </c>
      <c r="DB83" s="52" t="str">
        <f t="shared" si="122"/>
        <v/>
      </c>
      <c r="DC83" s="66" t="str">
        <f t="shared" si="123"/>
        <v/>
      </c>
      <c r="DD83" s="47" t="s">
        <v>0</v>
      </c>
      <c r="DE83" s="52" t="str">
        <f t="shared" si="124"/>
        <v/>
      </c>
      <c r="DF83" s="53" t="str">
        <f>IF(DE83="","",IFERROR(MATCH(DE83,registar,0),"NEMA"))</f>
        <v/>
      </c>
      <c r="DG83" s="47" t="s">
        <v>0</v>
      </c>
      <c r="DH83" s="52" t="str">
        <f t="shared" si="125"/>
        <v/>
      </c>
      <c r="DI83" s="53" t="str">
        <f>IF(DH83="","",IFERROR(MATCH(DH83,imePrezime_imePrezimeKlub,0),"NEMA"))</f>
        <v/>
      </c>
      <c r="DJ83" s="47" t="s">
        <v>0</v>
      </c>
      <c r="DK83" s="52" t="str">
        <f t="shared" si="126"/>
        <v/>
      </c>
      <c r="DL83" s="53" t="str">
        <f>IF(DK83="","",IFERROR(MATCH(DK83,imePrezime_imePrezime,0),"NEMA"))</f>
        <v/>
      </c>
      <c r="DM83" s="47" t="s">
        <v>0</v>
      </c>
      <c r="DN83" s="58" t="str">
        <f t="shared" si="127"/>
        <v/>
      </c>
      <c r="DO83" s="53" t="str" cm="1">
        <f t="array" ref="DO83">IF(DN83&lt;&gt;"",INDEX(imePrezime_id,DN83,0),IF(CR83&lt;&gt;"",CR83,""))</f>
        <v/>
      </c>
      <c r="DP83" s="47" t="s">
        <v>0</v>
      </c>
      <c r="DQ83" s="58" t="str">
        <f t="shared" si="128"/>
        <v/>
      </c>
      <c r="DR83" s="73" t="str">
        <f>IF(BW83="","",IF(AJ83="",IF(IFERROR(INDEX(imePrezime_klub,MATCH(DO83,imePrezime_id,0)),"NEMA")="","klu",""),IF(OR(AND(AK83&lt;&gt;"",AK83&lt;&gt;"NEMA"),BI83&lt;&gt;""),"klu(ali)",IF(AND(AN83&lt;&gt;"",AN83&lt;&gt;AM83),"(raz-klu)","klu"))))</f>
        <v/>
      </c>
      <c r="DS83" s="73" t="str">
        <f t="shared" si="129"/>
        <v/>
      </c>
      <c r="DT83" s="73" t="str">
        <f t="shared" si="130"/>
        <v/>
      </c>
      <c r="DU83" s="66" t="str">
        <f t="shared" si="131"/>
        <v/>
      </c>
      <c r="DV83" s="47" t="s">
        <v>0</v>
      </c>
      <c r="DW83" s="58" t="str">
        <f>IF(BW83="","",MAX(DW$10:DW82)+1)</f>
        <v/>
      </c>
      <c r="DX83" s="73" t="str">
        <f t="shared" si="132"/>
        <v/>
      </c>
      <c r="DY83" s="73" t="str">
        <f t="shared" si="133"/>
        <v/>
      </c>
      <c r="DZ83" s="73" t="str">
        <f t="shared" si="134"/>
        <v/>
      </c>
      <c r="EA83" s="73" t="str">
        <f t="shared" si="135"/>
        <v/>
      </c>
      <c r="EB83" s="73" t="str">
        <f t="shared" si="136"/>
        <v/>
      </c>
      <c r="EC83" s="73" t="str">
        <f t="shared" si="137"/>
        <v/>
      </c>
      <c r="ED83" s="73" t="str">
        <f t="shared" si="138"/>
        <v/>
      </c>
      <c r="EE83" s="73" t="str">
        <f t="shared" si="139"/>
        <v/>
      </c>
      <c r="EF83" s="73" t="str">
        <f t="shared" si="140"/>
        <v/>
      </c>
      <c r="EG83" s="53" t="str">
        <f>IF(INDEX(natjecanjeKategorije_katAliasId,MATCH(Q83,natjecanjeKategorije_katRegId,0))="","",INDEX(natjecanjeKategorije_katAliasId,MATCH(Q83,natjecanjeKategorije_katRegId,0)))</f>
        <v/>
      </c>
      <c r="EH83" s="47" t="s">
        <v>0</v>
      </c>
      <c r="EI83" s="19" t="str">
        <f t="shared" si="141"/>
        <v/>
      </c>
      <c r="EJ83" s="47" t="s">
        <v>0</v>
      </c>
      <c r="EK83" s="19" t="str">
        <f t="shared" si="142"/>
        <v/>
      </c>
      <c r="EL83" s="47" t="s">
        <v>0</v>
      </c>
      <c r="EM83" s="208" t="str">
        <f t="shared" si="143"/>
        <v/>
      </c>
      <c r="EN83" s="47" t="s">
        <v>0</v>
      </c>
    </row>
    <row r="84" spans="1:144" x14ac:dyDescent="0.25">
      <c r="A84" t="s">
        <v>0</v>
      </c>
      <c r="B84" s="52" t="str">
        <f>IF(csv!F76="","",csv!T76)</f>
        <v/>
      </c>
      <c r="C84" s="31" t="s">
        <v>0</v>
      </c>
      <c r="D84" s="31" t="str">
        <f>IF(csv!F76="","",csv!F76)</f>
        <v/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/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85"/>
        <v/>
      </c>
      <c r="P84" s="73" t="str">
        <f>IF(O84="","",IF(COUNTIF(O$10:O83,O84)=0,P83+1,P83))</f>
        <v/>
      </c>
      <c r="Q84" s="88" t="str">
        <f t="shared" si="86"/>
        <v/>
      </c>
      <c r="R84" s="89" t="str" cm="1">
        <f t="array" ref="R84">IF(S84="","",INDEX(natjecanjeStaze_naziv,MATCH(S84,natjecanjeStaze_stazaId,0)))</f>
        <v/>
      </c>
      <c r="S84" s="53" t="str">
        <f>IF(BW84="","",INDEX(natjecanjeStaze_stazaId,MATCH(O84,natjecanjeStaze_kategorija,0)))</f>
        <v/>
      </c>
      <c r="T84" s="47" t="s">
        <v>0</v>
      </c>
      <c r="U84" s="259" t="str">
        <f>IF(O84="","",INDEX(kategorija_oznaka,MATCH(Q84,kategorija_id,0)))</f>
        <v/>
      </c>
      <c r="V84" s="260" t="str">
        <f t="shared" si="87"/>
        <v/>
      </c>
      <c r="W84" s="47" t="s">
        <v>0</v>
      </c>
      <c r="X84" s="52" t="str">
        <f t="shared" si="88"/>
        <v/>
      </c>
      <c r="Y84" s="73" t="str">
        <f t="shared" si="89"/>
        <v/>
      </c>
      <c r="Z84" s="31" t="str">
        <f t="shared" si="90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91"/>
        <v/>
      </c>
      <c r="AF84" s="47" t="s">
        <v>0</v>
      </c>
      <c r="AG84" s="151" t="str">
        <f t="shared" si="92"/>
        <v/>
      </c>
      <c r="AH84" s="47" t="s">
        <v>0</v>
      </c>
      <c r="AI84" s="52" t="str">
        <f t="shared" si="93"/>
        <v/>
      </c>
      <c r="AJ84" s="31" t="str">
        <f t="shared" si="94"/>
        <v/>
      </c>
      <c r="AK84" s="73" t="str">
        <f t="shared" si="95"/>
        <v/>
      </c>
      <c r="AL84" s="73" t="str">
        <f t="shared" si="96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IFERROR(""&amp;INDEX(registarNatjecatelji,DL84,4),"")</f>
        <v/>
      </c>
      <c r="AO84" s="73" t="str">
        <f t="shared" si="97"/>
        <v/>
      </c>
      <c r="AP84" s="66" t="str">
        <f t="shared" si="98"/>
        <v/>
      </c>
      <c r="AQ84" s="47" t="s">
        <v>0</v>
      </c>
      <c r="AR84" s="52" t="str">
        <f>IF(V84&lt;&gt;"NEMA","",IF(IFERROR(MATCH(U84,U$10:U83,0),0)&lt;&gt;0,"",U84))</f>
        <v/>
      </c>
      <c r="AS84" s="73" t="str">
        <f>IF(AR84="","",IFERROR(INDEX(klubAlias_id,MATCH(AR84,klubAlias_alias,0)),"NEMA"))</f>
        <v/>
      </c>
      <c r="AT84" s="31" t="str">
        <f>IF(OR(AS84="",AS84&lt;&gt;"NEMA"),"",MAX(AT$10:AT83)+1)</f>
        <v/>
      </c>
      <c r="AU84" s="66" t="str">
        <f>IF(OR(AS84="",AS84&lt;&gt;"NEMA"),"",INDEX(klub_id,MATCH(AR84,klub_naziv,0)))</f>
        <v/>
      </c>
      <c r="AV84" s="47" t="s">
        <v>0</v>
      </c>
      <c r="AW84" s="19" t="str">
        <f t="shared" si="99"/>
        <v/>
      </c>
      <c r="AX84" s="47" t="s">
        <v>0</v>
      </c>
      <c r="AY84" s="82" t="str">
        <f>IF(AK84&lt;&gt;"NEMA","",IF(IFERROR(MATCH(AJ84,AJ$10:AJ83,0),0)&lt;&gt;0,"",AJ84))</f>
        <v/>
      </c>
      <c r="AZ84" s="47" t="s">
        <v>0</v>
      </c>
      <c r="BA84" s="130"/>
      <c r="BB84" s="47" t="s">
        <v>0</v>
      </c>
      <c r="BC84" s="58" t="str">
        <f t="shared" si="100"/>
        <v/>
      </c>
      <c r="BD84" s="31" t="str">
        <f t="shared" si="101"/>
        <v/>
      </c>
      <c r="BE84" s="31" t="str">
        <f>IF(BD84="","",MAX(BE$10:BE83)+1)</f>
        <v/>
      </c>
      <c r="BF84" s="31" t="str">
        <f t="shared" si="102"/>
        <v/>
      </c>
      <c r="BG84" s="31" t="str">
        <f t="shared" si="103"/>
        <v/>
      </c>
      <c r="BH84" s="31" t="str">
        <f>IF(BA84="","",MAX(BH$10:BH83)+1)</f>
        <v/>
      </c>
      <c r="BI84" s="31" t="str">
        <f t="shared" si="104"/>
        <v/>
      </c>
      <c r="BJ84" s="66" t="str">
        <f t="shared" si="105"/>
        <v/>
      </c>
      <c r="BK84" s="47" t="s">
        <v>0</v>
      </c>
      <c r="BL84" s="19" t="str">
        <f t="shared" si="106"/>
        <v/>
      </c>
      <c r="BM84" s="47" t="s">
        <v>0</v>
      </c>
      <c r="BN84" s="151" t="str">
        <f>IF(AP84="","",IF(BA84="",IF(IFERROR(MATCH(AP84,natjecanje_noviKluboviAliasi,0),0)&gt;0,INDEX(natjecanje_kluboviAliasi,MATCH(AP84,natjecanje_noviKluboviAliasi,0)),AP84),BA84))</f>
        <v/>
      </c>
      <c r="BO84" s="47" t="s">
        <v>0</v>
      </c>
      <c r="BP84" s="58" t="str">
        <f t="shared" si="107"/>
        <v/>
      </c>
      <c r="BQ84" s="73" t="str">
        <f t="shared" si="108"/>
        <v/>
      </c>
      <c r="BR84" s="267" t="str">
        <f t="shared" si="109"/>
        <v/>
      </c>
      <c r="BS84" s="268" t="str">
        <f t="shared" si="110"/>
        <v/>
      </c>
      <c r="BT84" s="191" t="str">
        <f t="shared" si="111"/>
        <v/>
      </c>
      <c r="BU84" s="47" t="s">
        <v>0</v>
      </c>
      <c r="BV84" s="52" t="str">
        <f t="shared" si="112"/>
        <v/>
      </c>
      <c r="BW84" s="31" t="str">
        <f t="shared" si="113"/>
        <v/>
      </c>
      <c r="BX84" s="73" t="str">
        <f>IF(BW84="","",IFERROR(INDEX(imePrezime_id,MATCH(BV84&amp;" – "&amp;BW84,imePrezime_imePrezime,0)),"NEMA"))</f>
        <v/>
      </c>
      <c r="BY84" s="73" t="str">
        <f>IF(BX84&lt;&gt;"NEMA","",IFERROR(INDEX(imePrezimeAlias_imePrezimeId,MATCH(BV84&amp;" "&amp;BW84,imePrezimeAlias_alias,0)),"NEMA"))</f>
        <v/>
      </c>
      <c r="BZ84" s="31" t="str">
        <f>IF(BW84="","",IF(OR(BY84="",BY84="NEMA"),BV84,INDEX(imePrezime_ime,MATCH(BY84,imePrezime_id,0))))</f>
        <v/>
      </c>
      <c r="CA84" s="66" t="str">
        <f>IF(BW84="","",IF(OR(BY84="",BY84="NEMA"),BW84,INDEX(imePrezime_prezime,MATCH(BY84,imePrezime_id,0))))</f>
        <v/>
      </c>
      <c r="CB84" s="47" t="s">
        <v>0</v>
      </c>
      <c r="CC84" s="82" t="str">
        <f t="shared" si="114"/>
        <v/>
      </c>
      <c r="CD84" s="47" t="s">
        <v>0</v>
      </c>
      <c r="CE84" s="19" t="str">
        <f t="shared" si="115"/>
        <v/>
      </c>
      <c r="CF84" s="47" t="s">
        <v>0</v>
      </c>
      <c r="CG84" s="130"/>
      <c r="CH84" s="47" t="s">
        <v>0</v>
      </c>
      <c r="CI84" s="52" t="str">
        <f t="shared" si="116"/>
        <v/>
      </c>
      <c r="CJ84" s="73" t="str">
        <f>IF(CG84="","",MAX(CJ$10:CJ83)+1)</f>
        <v/>
      </c>
      <c r="CK84" s="53" t="str">
        <f t="shared" si="117"/>
        <v/>
      </c>
      <c r="CL84" s="47" t="s">
        <v>0</v>
      </c>
      <c r="CM84" s="19" t="str">
        <f t="shared" si="118"/>
        <v/>
      </c>
      <c r="CN84" s="47" t="s">
        <v>0</v>
      </c>
      <c r="CO84" s="108"/>
      <c r="CP84" s="110"/>
      <c r="CQ84" s="47"/>
      <c r="CR84" s="58" t="str">
        <f>IF(AND(BX84="NEMA",BY84="NEMA",OR(CG84="",CK84="NEMA")),MAX(CR$10:CR83)+1,"")</f>
        <v/>
      </c>
      <c r="CS84" s="53" t="str">
        <f t="shared" si="119"/>
        <v/>
      </c>
      <c r="CT84" t="s">
        <v>0</v>
      </c>
      <c r="CU84" s="133" t="str">
        <f>IF(O84="","",LEFT(INDEX(kategorija_oznaka,MATCH(Q84,kategorija_id,0)),1))</f>
        <v/>
      </c>
      <c r="CV84" t="s">
        <v>0</v>
      </c>
      <c r="CW84" s="52" t="str">
        <f>IF(CR84="","",IF(M84&lt;&gt;"CRO","","INSERT INTO osoba (id,reg_broj,oib,spol_id,dat_rodjenja) VALUES ("&amp;CR84&amp;",(SELECT max(os.reg_broj)+1 FROM osoba AS os),Null,'"&amp;CU84&amp;"',Null); INSERT INTO osoba_log (id,reg_broj,oib,spol_id,dat_rodjenja,dnevnik_id) SELECT id,reg_broj,oib,spol_id,dat_rodjenja,"&amp;dnevnik_id&amp;" FROM osoba WHERE id = "&amp;CR84&amp;";"))</f>
        <v/>
      </c>
      <c r="CX84" s="66" t="str">
        <f t="shared" si="120"/>
        <v/>
      </c>
      <c r="CY84" t="s">
        <v>0</v>
      </c>
      <c r="CZ84" s="19" t="str">
        <f t="shared" si="121"/>
        <v/>
      </c>
      <c r="DA84" s="47" t="s">
        <v>0</v>
      </c>
      <c r="DB84" s="52" t="str">
        <f t="shared" si="122"/>
        <v/>
      </c>
      <c r="DC84" s="66" t="str">
        <f t="shared" si="123"/>
        <v/>
      </c>
      <c r="DD84" s="47" t="s">
        <v>0</v>
      </c>
      <c r="DE84" s="52" t="str">
        <f t="shared" si="124"/>
        <v/>
      </c>
      <c r="DF84" s="53" t="str">
        <f>IF(DE84="","",IFERROR(MATCH(DE84,registar,0),"NEMA"))</f>
        <v/>
      </c>
      <c r="DG84" s="47" t="s">
        <v>0</v>
      </c>
      <c r="DH84" s="52" t="str">
        <f t="shared" si="125"/>
        <v/>
      </c>
      <c r="DI84" s="53" t="str">
        <f>IF(DH84="","",IFERROR(MATCH(DH84,imePrezime_imePrezimeKlub,0),"NEMA"))</f>
        <v/>
      </c>
      <c r="DJ84" s="47" t="s">
        <v>0</v>
      </c>
      <c r="DK84" s="52" t="str">
        <f t="shared" si="126"/>
        <v/>
      </c>
      <c r="DL84" s="53" t="str">
        <f>IF(DK84="","",IFERROR(MATCH(DK84,imePrezime_imePrezime,0),"NEMA"))</f>
        <v/>
      </c>
      <c r="DM84" s="47" t="s">
        <v>0</v>
      </c>
      <c r="DN84" s="58" t="str">
        <f t="shared" si="127"/>
        <v/>
      </c>
      <c r="DO84" s="53" t="str" cm="1">
        <f t="array" ref="DO84">IF(DN84&lt;&gt;"",INDEX(imePrezime_id,DN84,0),IF(CR84&lt;&gt;"",CR84,""))</f>
        <v/>
      </c>
      <c r="DP84" s="47" t="s">
        <v>0</v>
      </c>
      <c r="DQ84" s="58" t="str">
        <f t="shared" si="128"/>
        <v/>
      </c>
      <c r="DR84" s="73" t="str">
        <f>IF(BW84="","",IF(AJ84="",IF(IFERROR(INDEX(imePrezime_klub,MATCH(DO84,imePrezime_id,0)),"NEMA")="","klu",""),IF(OR(AND(AK84&lt;&gt;"",AK84&lt;&gt;"NEMA"),BI84&lt;&gt;""),"klu(ali)",IF(AND(AN84&lt;&gt;"",AN84&lt;&gt;AM84),"(raz-klu)","klu"))))</f>
        <v/>
      </c>
      <c r="DS84" s="73" t="str">
        <f t="shared" si="129"/>
        <v/>
      </c>
      <c r="DT84" s="73" t="str">
        <f t="shared" si="130"/>
        <v/>
      </c>
      <c r="DU84" s="66" t="str">
        <f t="shared" si="131"/>
        <v/>
      </c>
      <c r="DV84" s="47" t="s">
        <v>0</v>
      </c>
      <c r="DW84" s="58" t="str">
        <f>IF(BW84="","",MAX(DW$10:DW83)+1)</f>
        <v/>
      </c>
      <c r="DX84" s="73" t="str">
        <f t="shared" si="132"/>
        <v/>
      </c>
      <c r="DY84" s="73" t="str">
        <f t="shared" si="133"/>
        <v/>
      </c>
      <c r="DZ84" s="73" t="str">
        <f t="shared" si="134"/>
        <v/>
      </c>
      <c r="EA84" s="73" t="str">
        <f t="shared" si="135"/>
        <v/>
      </c>
      <c r="EB84" s="73" t="str">
        <f t="shared" si="136"/>
        <v/>
      </c>
      <c r="EC84" s="73" t="str">
        <f t="shared" si="137"/>
        <v/>
      </c>
      <c r="ED84" s="73" t="str">
        <f t="shared" si="138"/>
        <v/>
      </c>
      <c r="EE84" s="73" t="str">
        <f t="shared" si="139"/>
        <v/>
      </c>
      <c r="EF84" s="73" t="str">
        <f t="shared" si="140"/>
        <v/>
      </c>
      <c r="EG84" s="53" t="str">
        <f>IF(INDEX(natjecanjeKategorije_katAliasId,MATCH(Q84,natjecanjeKategorije_katRegId,0))="","",INDEX(natjecanjeKategorije_katAliasId,MATCH(Q84,natjecanjeKategorije_katRegId,0)))</f>
        <v/>
      </c>
      <c r="EH84" s="47" t="s">
        <v>0</v>
      </c>
      <c r="EI84" s="19" t="str">
        <f t="shared" si="141"/>
        <v/>
      </c>
      <c r="EJ84" s="47" t="s">
        <v>0</v>
      </c>
      <c r="EK84" s="19" t="str">
        <f t="shared" si="142"/>
        <v/>
      </c>
      <c r="EL84" s="47" t="s">
        <v>0</v>
      </c>
      <c r="EM84" s="208" t="str">
        <f t="shared" si="143"/>
        <v/>
      </c>
      <c r="EN84" s="47" t="s">
        <v>0</v>
      </c>
    </row>
    <row r="85" spans="1:144" x14ac:dyDescent="0.25">
      <c r="A85" t="s">
        <v>0</v>
      </c>
      <c r="B85" s="52" t="str">
        <f>IF(csv!F77="","",csv!T77)</f>
        <v/>
      </c>
      <c r="C85" s="31" t="s">
        <v>0</v>
      </c>
      <c r="D85" s="31" t="str">
        <f>IF(csv!F77="","",csv!F77)</f>
        <v/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/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85"/>
        <v/>
      </c>
      <c r="P85" s="73" t="str">
        <f>IF(O85="","",IF(COUNTIF(O$10:O84,O85)=0,P84+1,P84))</f>
        <v/>
      </c>
      <c r="Q85" s="88" t="str">
        <f t="shared" si="86"/>
        <v/>
      </c>
      <c r="R85" s="89" t="str" cm="1">
        <f t="array" ref="R85">IF(S85="","",INDEX(natjecanjeStaze_naziv,MATCH(S85,natjecanjeStaze_stazaId,0)))</f>
        <v/>
      </c>
      <c r="S85" s="53" t="str">
        <f>IF(BW85="","",INDEX(natjecanjeStaze_stazaId,MATCH(O85,natjecanjeStaze_kategorija,0)))</f>
        <v/>
      </c>
      <c r="T85" s="47" t="s">
        <v>0</v>
      </c>
      <c r="U85" s="259" t="str">
        <f>IF(O85="","",INDEX(kategorija_oznaka,MATCH(Q85,kategorija_id,0)))</f>
        <v/>
      </c>
      <c r="V85" s="260" t="str">
        <f t="shared" si="87"/>
        <v/>
      </c>
      <c r="W85" s="47" t="s">
        <v>0</v>
      </c>
      <c r="X85" s="52" t="str">
        <f t="shared" si="88"/>
        <v/>
      </c>
      <c r="Y85" s="73" t="str">
        <f t="shared" si="89"/>
        <v/>
      </c>
      <c r="Z85" s="31" t="str">
        <f t="shared" si="90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91"/>
        <v/>
      </c>
      <c r="AF85" s="47" t="s">
        <v>0</v>
      </c>
      <c r="AG85" s="151" t="str">
        <f t="shared" si="92"/>
        <v/>
      </c>
      <c r="AH85" s="47" t="s">
        <v>0</v>
      </c>
      <c r="AI85" s="52" t="str">
        <f t="shared" si="93"/>
        <v/>
      </c>
      <c r="AJ85" s="31" t="str">
        <f t="shared" si="94"/>
        <v/>
      </c>
      <c r="AK85" s="73" t="str">
        <f t="shared" si="95"/>
        <v/>
      </c>
      <c r="AL85" s="73" t="str">
        <f t="shared" si="96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IFERROR(""&amp;INDEX(registarNatjecatelji,DL85,4),"")</f>
        <v/>
      </c>
      <c r="AO85" s="73" t="str">
        <f t="shared" si="97"/>
        <v/>
      </c>
      <c r="AP85" s="66" t="str">
        <f t="shared" si="98"/>
        <v/>
      </c>
      <c r="AQ85" s="47" t="s">
        <v>0</v>
      </c>
      <c r="AR85" s="52" t="str">
        <f>IF(V85&lt;&gt;"NEMA","",IF(IFERROR(MATCH(U85,U$10:U84,0),0)&lt;&gt;0,"",U85))</f>
        <v/>
      </c>
      <c r="AS85" s="73" t="str">
        <f>IF(AR85="","",IFERROR(INDEX(klubAlias_id,MATCH(AR85,klubAlias_alias,0)),"NEMA"))</f>
        <v/>
      </c>
      <c r="AT85" s="31" t="str">
        <f>IF(OR(AS85="",AS85&lt;&gt;"NEMA"),"",MAX(AT$10:AT84)+1)</f>
        <v/>
      </c>
      <c r="AU85" s="66" t="str">
        <f>IF(OR(AS85="",AS85&lt;&gt;"NEMA"),"",INDEX(klub_id,MATCH(AR85,klub_naziv,0)))</f>
        <v/>
      </c>
      <c r="AV85" s="47" t="s">
        <v>0</v>
      </c>
      <c r="AW85" s="19" t="str">
        <f t="shared" si="99"/>
        <v/>
      </c>
      <c r="AX85" s="47" t="s">
        <v>0</v>
      </c>
      <c r="AY85" s="82" t="str">
        <f>IF(AK85&lt;&gt;"NEMA","",IF(IFERROR(MATCH(AJ85,AJ$10:AJ84,0),0)&lt;&gt;0,"",AJ85))</f>
        <v/>
      </c>
      <c r="AZ85" s="47" t="s">
        <v>0</v>
      </c>
      <c r="BA85" s="130"/>
      <c r="BB85" s="47" t="s">
        <v>0</v>
      </c>
      <c r="BC85" s="58" t="str">
        <f t="shared" si="100"/>
        <v/>
      </c>
      <c r="BD85" s="31" t="str">
        <f t="shared" si="101"/>
        <v/>
      </c>
      <c r="BE85" s="31" t="str">
        <f>IF(BD85="","",MAX(BE$10:BE84)+1)</f>
        <v/>
      </c>
      <c r="BF85" s="31" t="str">
        <f t="shared" si="102"/>
        <v/>
      </c>
      <c r="BG85" s="31" t="str">
        <f t="shared" si="103"/>
        <v/>
      </c>
      <c r="BH85" s="31" t="str">
        <f>IF(BA85="","",MAX(BH$10:BH84)+1)</f>
        <v/>
      </c>
      <c r="BI85" s="31" t="str">
        <f t="shared" si="104"/>
        <v/>
      </c>
      <c r="BJ85" s="66" t="str">
        <f t="shared" si="105"/>
        <v/>
      </c>
      <c r="BK85" s="47" t="s">
        <v>0</v>
      </c>
      <c r="BL85" s="19" t="str">
        <f t="shared" si="106"/>
        <v/>
      </c>
      <c r="BM85" s="47" t="s">
        <v>0</v>
      </c>
      <c r="BN85" s="151" t="str">
        <f>IF(AP85="","",IF(BA85="",IF(IFERROR(MATCH(AP85,natjecanje_noviKluboviAliasi,0),0)&gt;0,INDEX(natjecanje_kluboviAliasi,MATCH(AP85,natjecanje_noviKluboviAliasi,0)),AP85),BA85))</f>
        <v/>
      </c>
      <c r="BO85" s="47" t="s">
        <v>0</v>
      </c>
      <c r="BP85" s="58" t="str">
        <f t="shared" si="107"/>
        <v/>
      </c>
      <c r="BQ85" s="73" t="str">
        <f t="shared" si="108"/>
        <v/>
      </c>
      <c r="BR85" s="267" t="str">
        <f t="shared" si="109"/>
        <v/>
      </c>
      <c r="BS85" s="268" t="str">
        <f t="shared" si="110"/>
        <v/>
      </c>
      <c r="BT85" s="191" t="str">
        <f t="shared" si="111"/>
        <v/>
      </c>
      <c r="BU85" s="47" t="s">
        <v>0</v>
      </c>
      <c r="BV85" s="52" t="str">
        <f t="shared" si="112"/>
        <v/>
      </c>
      <c r="BW85" s="31" t="str">
        <f t="shared" si="113"/>
        <v/>
      </c>
      <c r="BX85" s="73" t="str">
        <f>IF(BW85="","",IFERROR(INDEX(imePrezime_id,MATCH(BV85&amp;" – "&amp;BW85,imePrezime_imePrezime,0)),"NEMA"))</f>
        <v/>
      </c>
      <c r="BY85" s="73" t="str">
        <f>IF(BX85&lt;&gt;"NEMA","",IFERROR(INDEX(imePrezimeAlias_imePrezimeId,MATCH(BV85&amp;" "&amp;BW85,imePrezimeAlias_alias,0)),"NEMA"))</f>
        <v/>
      </c>
      <c r="BZ85" s="31" t="str">
        <f>IF(BW85="","",IF(OR(BY85="",BY85="NEMA"),BV85,INDEX(imePrezime_ime,MATCH(BY85,imePrezime_id,0))))</f>
        <v/>
      </c>
      <c r="CA85" s="66" t="str">
        <f>IF(BW85="","",IF(OR(BY85="",BY85="NEMA"),BW85,INDEX(imePrezime_prezime,MATCH(BY85,imePrezime_id,0))))</f>
        <v/>
      </c>
      <c r="CB85" s="47" t="s">
        <v>0</v>
      </c>
      <c r="CC85" s="82" t="str">
        <f t="shared" si="114"/>
        <v/>
      </c>
      <c r="CD85" s="47" t="s">
        <v>0</v>
      </c>
      <c r="CE85" s="19" t="str">
        <f t="shared" si="115"/>
        <v/>
      </c>
      <c r="CF85" s="47" t="s">
        <v>0</v>
      </c>
      <c r="CG85" s="130"/>
      <c r="CH85" s="47" t="s">
        <v>0</v>
      </c>
      <c r="CI85" s="52" t="str">
        <f t="shared" si="116"/>
        <v/>
      </c>
      <c r="CJ85" s="73" t="str">
        <f>IF(CG85="","",MAX(CJ$10:CJ84)+1)</f>
        <v/>
      </c>
      <c r="CK85" s="53" t="str">
        <f t="shared" si="117"/>
        <v/>
      </c>
      <c r="CL85" s="47" t="s">
        <v>0</v>
      </c>
      <c r="CM85" s="19" t="str">
        <f t="shared" si="118"/>
        <v/>
      </c>
      <c r="CN85" s="47" t="s">
        <v>0</v>
      </c>
      <c r="CO85" s="108"/>
      <c r="CP85" s="110"/>
      <c r="CQ85" s="47"/>
      <c r="CR85" s="58" t="str">
        <f>IF(AND(BX85="NEMA",BY85="NEMA",OR(CG85="",CK85="NEMA")),MAX(CR$10:CR84)+1,"")</f>
        <v/>
      </c>
      <c r="CS85" s="53" t="str">
        <f t="shared" si="119"/>
        <v/>
      </c>
      <c r="CT85" t="s">
        <v>0</v>
      </c>
      <c r="CU85" s="133" t="str">
        <f>IF(O85="","",LEFT(INDEX(kategorija_oznaka,MATCH(Q85,kategorija_id,0)),1))</f>
        <v/>
      </c>
      <c r="CV85" t="s">
        <v>0</v>
      </c>
      <c r="CW85" s="52" t="str">
        <f>IF(CR85="","",IF(M85&lt;&gt;"CRO","","INSERT INTO osoba (id,reg_broj,oib,spol_id,dat_rodjenja) VALUES ("&amp;CR85&amp;",(SELECT max(os.reg_broj)+1 FROM osoba AS os),Null,'"&amp;CU85&amp;"',Null); INSERT INTO osoba_log (id,reg_broj,oib,spol_id,dat_rodjenja,dnevnik_id) SELECT id,reg_broj,oib,spol_id,dat_rodjenja,"&amp;dnevnik_id&amp;" FROM osoba WHERE id = "&amp;CR85&amp;";"))</f>
        <v/>
      </c>
      <c r="CX85" s="66" t="str">
        <f t="shared" si="120"/>
        <v/>
      </c>
      <c r="CY85" t="s">
        <v>0</v>
      </c>
      <c r="CZ85" s="19" t="str">
        <f t="shared" si="121"/>
        <v/>
      </c>
      <c r="DA85" s="47" t="s">
        <v>0</v>
      </c>
      <c r="DB85" s="52" t="str">
        <f t="shared" si="122"/>
        <v/>
      </c>
      <c r="DC85" s="66" t="str">
        <f t="shared" si="123"/>
        <v/>
      </c>
      <c r="DD85" s="47" t="s">
        <v>0</v>
      </c>
      <c r="DE85" s="52" t="str">
        <f t="shared" si="124"/>
        <v/>
      </c>
      <c r="DF85" s="53" t="str">
        <f>IF(DE85="","",IFERROR(MATCH(DE85,registar,0),"NEMA"))</f>
        <v/>
      </c>
      <c r="DG85" s="47" t="s">
        <v>0</v>
      </c>
      <c r="DH85" s="52" t="str">
        <f t="shared" si="125"/>
        <v/>
      </c>
      <c r="DI85" s="53" t="str">
        <f>IF(DH85="","",IFERROR(MATCH(DH85,imePrezime_imePrezimeKlub,0),"NEMA"))</f>
        <v/>
      </c>
      <c r="DJ85" s="47" t="s">
        <v>0</v>
      </c>
      <c r="DK85" s="52" t="str">
        <f t="shared" si="126"/>
        <v/>
      </c>
      <c r="DL85" s="53" t="str">
        <f>IF(DK85="","",IFERROR(MATCH(DK85,imePrezime_imePrezime,0),"NEMA"))</f>
        <v/>
      </c>
      <c r="DM85" s="47" t="s">
        <v>0</v>
      </c>
      <c r="DN85" s="58" t="str">
        <f t="shared" si="127"/>
        <v/>
      </c>
      <c r="DO85" s="53" t="str" cm="1">
        <f t="array" ref="DO85">IF(DN85&lt;&gt;"",INDEX(imePrezime_id,DN85,0),IF(CR85&lt;&gt;"",CR85,""))</f>
        <v/>
      </c>
      <c r="DP85" s="47" t="s">
        <v>0</v>
      </c>
      <c r="DQ85" s="58" t="str">
        <f t="shared" si="128"/>
        <v/>
      </c>
      <c r="DR85" s="73" t="str">
        <f>IF(BW85="","",IF(AJ85="",IF(IFERROR(INDEX(imePrezime_klub,MATCH(DO85,imePrezime_id,0)),"NEMA")="","klu",""),IF(OR(AND(AK85&lt;&gt;"",AK85&lt;&gt;"NEMA"),BI85&lt;&gt;""),"klu(ali)",IF(AND(AN85&lt;&gt;"",AN85&lt;&gt;AM85),"(raz-klu)","klu"))))</f>
        <v/>
      </c>
      <c r="DS85" s="73" t="str">
        <f t="shared" si="129"/>
        <v/>
      </c>
      <c r="DT85" s="73" t="str">
        <f t="shared" si="130"/>
        <v/>
      </c>
      <c r="DU85" s="66" t="str">
        <f t="shared" si="131"/>
        <v/>
      </c>
      <c r="DV85" s="47" t="s">
        <v>0</v>
      </c>
      <c r="DW85" s="58" t="str">
        <f>IF(BW85="","",MAX(DW$10:DW84)+1)</f>
        <v/>
      </c>
      <c r="DX85" s="73" t="str">
        <f t="shared" si="132"/>
        <v/>
      </c>
      <c r="DY85" s="73" t="str">
        <f t="shared" si="133"/>
        <v/>
      </c>
      <c r="DZ85" s="73" t="str">
        <f t="shared" si="134"/>
        <v/>
      </c>
      <c r="EA85" s="73" t="str">
        <f t="shared" si="135"/>
        <v/>
      </c>
      <c r="EB85" s="73" t="str">
        <f t="shared" si="136"/>
        <v/>
      </c>
      <c r="EC85" s="73" t="str">
        <f t="shared" si="137"/>
        <v/>
      </c>
      <c r="ED85" s="73" t="str">
        <f t="shared" si="138"/>
        <v/>
      </c>
      <c r="EE85" s="73" t="str">
        <f t="shared" si="139"/>
        <v/>
      </c>
      <c r="EF85" s="73" t="str">
        <f t="shared" si="140"/>
        <v/>
      </c>
      <c r="EG85" s="53" t="str">
        <f>IF(INDEX(natjecanjeKategorije_katAliasId,MATCH(Q85,natjecanjeKategorije_katRegId,0))="","",INDEX(natjecanjeKategorije_katAliasId,MATCH(Q85,natjecanjeKategorije_katRegId,0)))</f>
        <v/>
      </c>
      <c r="EH85" s="47" t="s">
        <v>0</v>
      </c>
      <c r="EI85" s="19" t="str">
        <f t="shared" si="141"/>
        <v/>
      </c>
      <c r="EJ85" s="47" t="s">
        <v>0</v>
      </c>
      <c r="EK85" s="19" t="str">
        <f t="shared" si="142"/>
        <v/>
      </c>
      <c r="EL85" s="47" t="s">
        <v>0</v>
      </c>
      <c r="EM85" s="208" t="str">
        <f t="shared" si="143"/>
        <v/>
      </c>
      <c r="EN85" s="47" t="s">
        <v>0</v>
      </c>
    </row>
    <row r="86" spans="1:144" x14ac:dyDescent="0.25">
      <c r="A86" t="s">
        <v>0</v>
      </c>
      <c r="B86" s="52" t="str">
        <f>IF(csv!F78="","",csv!T78)</f>
        <v/>
      </c>
      <c r="C86" s="31" t="s">
        <v>0</v>
      </c>
      <c r="D86" s="31" t="str">
        <f>IF(csv!F78="","",csv!F78)</f>
        <v/>
      </c>
      <c r="E86" s="31" t="str">
        <f>IF(csv!E78="","",csv!E78)</f>
        <v/>
      </c>
      <c r="F86" s="31" t="s">
        <v>0</v>
      </c>
      <c r="G86" s="73" t="str">
        <f>IF(csv!M78="","",csv!M78)</f>
        <v/>
      </c>
      <c r="H86" s="73" t="str">
        <f>IF(csv!N78="","",csv!N78)</f>
        <v/>
      </c>
      <c r="I86" s="31" t="s">
        <v>0</v>
      </c>
      <c r="J86" s="31" t="str">
        <f>IF(csv!P78="","",csv!P78)</f>
        <v/>
      </c>
      <c r="K86" s="31" t="str">
        <f>IF(csv!Q78="","",csv!Q78)</f>
        <v/>
      </c>
      <c r="L86" s="31" t="s">
        <v>0</v>
      </c>
      <c r="M86" s="66" t="str">
        <f>IF(csv!R78="","",csv!R78)</f>
        <v/>
      </c>
      <c r="N86" s="47" t="s">
        <v>0</v>
      </c>
      <c r="O86" s="52" t="str">
        <f t="shared" si="85"/>
        <v/>
      </c>
      <c r="P86" s="73" t="str">
        <f>IF(O86="","",IF(COUNTIF(O$10:O85,O86)=0,P85+1,P85))</f>
        <v/>
      </c>
      <c r="Q86" s="88" t="str">
        <f t="shared" si="86"/>
        <v/>
      </c>
      <c r="R86" s="89" t="str" cm="1">
        <f t="array" ref="R86">IF(S86="","",INDEX(natjecanjeStaze_naziv,MATCH(S86,natjecanjeStaze_stazaId,0)))</f>
        <v/>
      </c>
      <c r="S86" s="53" t="str">
        <f>IF(BW86="","",INDEX(natjecanjeStaze_stazaId,MATCH(O86,natjecanjeStaze_kategorija,0)))</f>
        <v/>
      </c>
      <c r="T86" s="47" t="s">
        <v>0</v>
      </c>
      <c r="U86" s="259" t="str">
        <f>IF(O86="","",INDEX(kategorija_oznaka,MATCH(Q86,kategorija_id,0)))</f>
        <v/>
      </c>
      <c r="V86" s="260" t="str">
        <f t="shared" si="87"/>
        <v/>
      </c>
      <c r="W86" s="47" t="s">
        <v>0</v>
      </c>
      <c r="X86" s="52" t="str">
        <f t="shared" si="88"/>
        <v/>
      </c>
      <c r="Y86" s="73" t="str">
        <f t="shared" si="89"/>
        <v/>
      </c>
      <c r="Z86" s="31" t="str">
        <f t="shared" si="90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91"/>
        <v/>
      </c>
      <c r="AF86" s="47" t="s">
        <v>0</v>
      </c>
      <c r="AG86" s="151" t="str">
        <f t="shared" si="92"/>
        <v/>
      </c>
      <c r="AH86" s="47" t="s">
        <v>0</v>
      </c>
      <c r="AI86" s="52" t="str">
        <f t="shared" si="93"/>
        <v/>
      </c>
      <c r="AJ86" s="31" t="str">
        <f t="shared" si="94"/>
        <v/>
      </c>
      <c r="AK86" s="73" t="str">
        <f t="shared" si="95"/>
        <v/>
      </c>
      <c r="AL86" s="73" t="str">
        <f t="shared" si="96"/>
        <v/>
      </c>
      <c r="AM86" s="31" t="str" cm="1">
        <f t="array" ref="AM86">IF(AK86="",""&amp;AJ86,IF(AK86="NEMA",AJ86,INDEX(klub_naziv,MATCH(INDEX(klubAlias_klubId,AK86),klub_id,0))))</f>
        <v/>
      </c>
      <c r="AN86" s="31" t="str" cm="1">
        <f t="array" ref="AN86">IFERROR(""&amp;INDEX(registarNatjecatelji,DL86,4),"")</f>
        <v/>
      </c>
      <c r="AO86" s="73" t="str">
        <f t="shared" si="97"/>
        <v/>
      </c>
      <c r="AP86" s="66" t="str">
        <f t="shared" si="98"/>
        <v/>
      </c>
      <c r="AQ86" s="47" t="s">
        <v>0</v>
      </c>
      <c r="AR86" s="52" t="str">
        <f>IF(V86&lt;&gt;"NEMA","",IF(IFERROR(MATCH(U86,U$10:U85,0),0)&lt;&gt;0,"",U86))</f>
        <v/>
      </c>
      <c r="AS86" s="73" t="str">
        <f>IF(AR86="","",IFERROR(INDEX(klubAlias_id,MATCH(AR86,klubAlias_alias,0)),"NEMA"))</f>
        <v/>
      </c>
      <c r="AT86" s="31" t="str">
        <f>IF(OR(AS86="",AS86&lt;&gt;"NEMA"),"",MAX(AT$10:AT85)+1)</f>
        <v/>
      </c>
      <c r="AU86" s="66" t="str">
        <f>IF(OR(AS86="",AS86&lt;&gt;"NEMA"),"",INDEX(klub_id,MATCH(AR86,klub_naziv,0)))</f>
        <v/>
      </c>
      <c r="AV86" s="47" t="s">
        <v>0</v>
      </c>
      <c r="AW86" s="19" t="str">
        <f t="shared" si="99"/>
        <v/>
      </c>
      <c r="AX86" s="47" t="s">
        <v>0</v>
      </c>
      <c r="AY86" s="82" t="str">
        <f>IF(AK86&lt;&gt;"NEMA","",IF(IFERROR(MATCH(AJ86,AJ$10:AJ85,0),0)&lt;&gt;0,"",AJ86))</f>
        <v/>
      </c>
      <c r="AZ86" s="47" t="s">
        <v>0</v>
      </c>
      <c r="BA86" s="130"/>
      <c r="BB86" s="47" t="s">
        <v>0</v>
      </c>
      <c r="BC86" s="58" t="str">
        <f t="shared" si="100"/>
        <v/>
      </c>
      <c r="BD86" s="31" t="str">
        <f t="shared" si="101"/>
        <v/>
      </c>
      <c r="BE86" s="31" t="str">
        <f>IF(BD86="","",MAX(BE$10:BE85)+1)</f>
        <v/>
      </c>
      <c r="BF86" s="31" t="str">
        <f t="shared" si="102"/>
        <v/>
      </c>
      <c r="BG86" s="31" t="str">
        <f t="shared" si="103"/>
        <v/>
      </c>
      <c r="BH86" s="31" t="str">
        <f>IF(BA86="","",MAX(BH$10:BH85)+1)</f>
        <v/>
      </c>
      <c r="BI86" s="31" t="str">
        <f t="shared" si="104"/>
        <v/>
      </c>
      <c r="BJ86" s="66" t="str">
        <f t="shared" si="105"/>
        <v/>
      </c>
      <c r="BK86" s="47" t="s">
        <v>0</v>
      </c>
      <c r="BL86" s="19" t="str">
        <f t="shared" si="106"/>
        <v/>
      </c>
      <c r="BM86" s="47" t="s">
        <v>0</v>
      </c>
      <c r="BN86" s="151" t="str">
        <f>IF(AP86="","",IF(BA86="",IF(IFERROR(MATCH(AP86,natjecanje_noviKluboviAliasi,0),0)&gt;0,INDEX(natjecanje_kluboviAliasi,MATCH(AP86,natjecanje_noviKluboviAliasi,0)),AP86),BA86))</f>
        <v/>
      </c>
      <c r="BO86" s="47" t="s">
        <v>0</v>
      </c>
      <c r="BP86" s="58" t="str">
        <f t="shared" si="107"/>
        <v/>
      </c>
      <c r="BQ86" s="73" t="str">
        <f t="shared" si="108"/>
        <v/>
      </c>
      <c r="BR86" s="267" t="str">
        <f t="shared" si="109"/>
        <v/>
      </c>
      <c r="BS86" s="268" t="str">
        <f t="shared" si="110"/>
        <v/>
      </c>
      <c r="BT86" s="191" t="str">
        <f t="shared" si="111"/>
        <v/>
      </c>
      <c r="BU86" s="47" t="s">
        <v>0</v>
      </c>
      <c r="BV86" s="52" t="str">
        <f t="shared" si="112"/>
        <v/>
      </c>
      <c r="BW86" s="31" t="str">
        <f t="shared" si="113"/>
        <v/>
      </c>
      <c r="BX86" s="73" t="str">
        <f>IF(BW86="","",IFERROR(INDEX(imePrezime_id,MATCH(BV86&amp;" – "&amp;BW86,imePrezime_imePrezime,0)),"NEMA"))</f>
        <v/>
      </c>
      <c r="BY86" s="73" t="str">
        <f>IF(BX86&lt;&gt;"NEMA","",IFERROR(INDEX(imePrezimeAlias_imePrezimeId,MATCH(BV86&amp;" "&amp;BW86,imePrezimeAlias_alias,0)),"NEMA"))</f>
        <v/>
      </c>
      <c r="BZ86" s="31" t="str">
        <f>IF(BW86="","",IF(OR(BY86="",BY86="NEMA"),BV86,INDEX(imePrezime_ime,MATCH(BY86,imePrezime_id,0))))</f>
        <v/>
      </c>
      <c r="CA86" s="66" t="str">
        <f>IF(BW86="","",IF(OR(BY86="",BY86="NEMA"),BW86,INDEX(imePrezime_prezime,MATCH(BY86,imePrezime_id,0))))</f>
        <v/>
      </c>
      <c r="CB86" s="47" t="s">
        <v>0</v>
      </c>
      <c r="CC86" s="82" t="str">
        <f t="shared" si="114"/>
        <v/>
      </c>
      <c r="CD86" s="47" t="s">
        <v>0</v>
      </c>
      <c r="CE86" s="19" t="str">
        <f t="shared" si="115"/>
        <v/>
      </c>
      <c r="CF86" s="47" t="s">
        <v>0</v>
      </c>
      <c r="CG86" s="130"/>
      <c r="CH86" s="47" t="s">
        <v>0</v>
      </c>
      <c r="CI86" s="52" t="str">
        <f t="shared" si="116"/>
        <v/>
      </c>
      <c r="CJ86" s="73" t="str">
        <f>IF(CG86="","",MAX(CJ$10:CJ85)+1)</f>
        <v/>
      </c>
      <c r="CK86" s="53" t="str">
        <f t="shared" si="117"/>
        <v/>
      </c>
      <c r="CL86" s="47" t="s">
        <v>0</v>
      </c>
      <c r="CM86" s="19" t="str">
        <f t="shared" si="118"/>
        <v/>
      </c>
      <c r="CN86" s="47" t="s">
        <v>0</v>
      </c>
      <c r="CO86" s="108"/>
      <c r="CP86" s="110"/>
      <c r="CQ86" s="47"/>
      <c r="CR86" s="58" t="str">
        <f>IF(AND(BX86="NEMA",BY86="NEMA",OR(CG86="",CK86="NEMA")),MAX(CR$10:CR85)+1,"")</f>
        <v/>
      </c>
      <c r="CS86" s="53" t="str">
        <f t="shared" si="119"/>
        <v/>
      </c>
      <c r="CT86" t="s">
        <v>0</v>
      </c>
      <c r="CU86" s="133" t="str">
        <f>IF(O86="","",LEFT(INDEX(kategorija_oznaka,MATCH(Q86,kategorija_id,0)),1))</f>
        <v/>
      </c>
      <c r="CV86" t="s">
        <v>0</v>
      </c>
      <c r="CW86" s="52" t="str">
        <f>IF(CR86="","",IF(M86&lt;&gt;"CRO","","INSERT INTO osoba (id,reg_broj,oib,spol_id,dat_rodjenja) VALUES ("&amp;CR86&amp;",(SELECT max(os.reg_broj)+1 FROM osoba AS os),Null,'"&amp;CU86&amp;"',Null); INSERT INTO osoba_log (id,reg_broj,oib,spol_id,dat_rodjenja,dnevnik_id) SELECT id,reg_broj,oib,spol_id,dat_rodjenja,"&amp;dnevnik_id&amp;" FROM osoba WHERE id = "&amp;CR86&amp;";"))</f>
        <v/>
      </c>
      <c r="CX86" s="66" t="str">
        <f t="shared" si="120"/>
        <v/>
      </c>
      <c r="CY86" t="s">
        <v>0</v>
      </c>
      <c r="CZ86" s="19" t="str">
        <f t="shared" si="121"/>
        <v/>
      </c>
      <c r="DA86" s="47" t="s">
        <v>0</v>
      </c>
      <c r="DB86" s="52" t="str">
        <f t="shared" si="122"/>
        <v/>
      </c>
      <c r="DC86" s="66" t="str">
        <f t="shared" si="123"/>
        <v/>
      </c>
      <c r="DD86" s="47" t="s">
        <v>0</v>
      </c>
      <c r="DE86" s="52" t="str">
        <f t="shared" si="124"/>
        <v/>
      </c>
      <c r="DF86" s="53" t="str">
        <f>IF(DE86="","",IFERROR(MATCH(DE86,registar,0),"NEMA"))</f>
        <v/>
      </c>
      <c r="DG86" s="47" t="s">
        <v>0</v>
      </c>
      <c r="DH86" s="52" t="str">
        <f t="shared" si="125"/>
        <v/>
      </c>
      <c r="DI86" s="53" t="str">
        <f>IF(DH86="","",IFERROR(MATCH(DH86,imePrezime_imePrezimeKlub,0),"NEMA"))</f>
        <v/>
      </c>
      <c r="DJ86" s="47" t="s">
        <v>0</v>
      </c>
      <c r="DK86" s="52" t="str">
        <f t="shared" si="126"/>
        <v/>
      </c>
      <c r="DL86" s="53" t="str">
        <f>IF(DK86="","",IFERROR(MATCH(DK86,imePrezime_imePrezime,0),"NEMA"))</f>
        <v/>
      </c>
      <c r="DM86" s="47" t="s">
        <v>0</v>
      </c>
      <c r="DN86" s="58" t="str">
        <f t="shared" si="127"/>
        <v/>
      </c>
      <c r="DO86" s="53" t="str" cm="1">
        <f t="array" ref="DO86">IF(DN86&lt;&gt;"",INDEX(imePrezime_id,DN86,0),IF(CR86&lt;&gt;"",CR86,""))</f>
        <v/>
      </c>
      <c r="DP86" s="47" t="s">
        <v>0</v>
      </c>
      <c r="DQ86" s="58" t="str">
        <f t="shared" si="128"/>
        <v/>
      </c>
      <c r="DR86" s="73" t="str">
        <f>IF(BW86="","",IF(AJ86="",IF(IFERROR(INDEX(imePrezime_klub,MATCH(DO86,imePrezime_id,0)),"NEMA")="","klu",""),IF(OR(AND(AK86&lt;&gt;"",AK86&lt;&gt;"NEMA"),BI86&lt;&gt;""),"klu(ali)",IF(AND(AN86&lt;&gt;"",AN86&lt;&gt;AM86),"(raz-klu)","klu"))))</f>
        <v/>
      </c>
      <c r="DS86" s="73" t="str">
        <f t="shared" si="129"/>
        <v/>
      </c>
      <c r="DT86" s="73" t="str">
        <f t="shared" si="130"/>
        <v/>
      </c>
      <c r="DU86" s="66" t="str">
        <f t="shared" si="131"/>
        <v/>
      </c>
      <c r="DV86" s="47" t="s">
        <v>0</v>
      </c>
      <c r="DW86" s="58" t="str">
        <f>IF(BW86="","",MAX(DW$10:DW85)+1)</f>
        <v/>
      </c>
      <c r="DX86" s="73" t="str">
        <f t="shared" si="132"/>
        <v/>
      </c>
      <c r="DY86" s="73" t="str">
        <f t="shared" si="133"/>
        <v/>
      </c>
      <c r="DZ86" s="73" t="str">
        <f t="shared" si="134"/>
        <v/>
      </c>
      <c r="EA86" s="73" t="str">
        <f t="shared" si="135"/>
        <v/>
      </c>
      <c r="EB86" s="73" t="str">
        <f t="shared" si="136"/>
        <v/>
      </c>
      <c r="EC86" s="73" t="str">
        <f t="shared" si="137"/>
        <v/>
      </c>
      <c r="ED86" s="73" t="str">
        <f t="shared" si="138"/>
        <v/>
      </c>
      <c r="EE86" s="73" t="str">
        <f t="shared" si="139"/>
        <v/>
      </c>
      <c r="EF86" s="73" t="str">
        <f t="shared" si="140"/>
        <v/>
      </c>
      <c r="EG86" s="53" t="str">
        <f>IF(INDEX(natjecanjeKategorije_katAliasId,MATCH(Q86,natjecanjeKategorije_katRegId,0))="","",INDEX(natjecanjeKategorije_katAliasId,MATCH(Q86,natjecanjeKategorije_katRegId,0)))</f>
        <v/>
      </c>
      <c r="EH86" s="47" t="s">
        <v>0</v>
      </c>
      <c r="EI86" s="19" t="str">
        <f t="shared" si="141"/>
        <v/>
      </c>
      <c r="EJ86" s="47" t="s">
        <v>0</v>
      </c>
      <c r="EK86" s="19" t="str">
        <f t="shared" si="142"/>
        <v/>
      </c>
      <c r="EL86" s="47" t="s">
        <v>0</v>
      </c>
      <c r="EM86" s="208" t="str">
        <f t="shared" si="143"/>
        <v/>
      </c>
      <c r="EN86" s="47" t="s">
        <v>0</v>
      </c>
    </row>
    <row r="87" spans="1:144" x14ac:dyDescent="0.25">
      <c r="A87" t="s">
        <v>0</v>
      </c>
      <c r="B87" s="52" t="str">
        <f>IF(csv!F79="","",csv!T79)</f>
        <v/>
      </c>
      <c r="C87" s="31" t="s">
        <v>0</v>
      </c>
      <c r="D87" s="31" t="str">
        <f>IF(csv!F79="","",csv!F79)</f>
        <v/>
      </c>
      <c r="E87" s="31" t="str">
        <f>IF(csv!E79="","",csv!E79)</f>
        <v/>
      </c>
      <c r="F87" s="31" t="s">
        <v>0</v>
      </c>
      <c r="G87" s="73" t="str">
        <f>IF(csv!M79="","",csv!M79)</f>
        <v/>
      </c>
      <c r="H87" s="73" t="str">
        <f>IF(csv!N79="","",csv!N79)</f>
        <v/>
      </c>
      <c r="I87" s="31" t="s">
        <v>0</v>
      </c>
      <c r="J87" s="31" t="str">
        <f>IF(csv!P79="","",csv!P79)</f>
        <v/>
      </c>
      <c r="K87" s="31" t="str">
        <f>IF(csv!Q79="","",csv!Q79)</f>
        <v/>
      </c>
      <c r="L87" s="31" t="s">
        <v>0</v>
      </c>
      <c r="M87" s="66" t="str">
        <f>IF(csv!R79="","",csv!R79)</f>
        <v/>
      </c>
      <c r="N87" s="47" t="s">
        <v>0</v>
      </c>
      <c r="O87" s="52" t="str">
        <f t="shared" si="85"/>
        <v/>
      </c>
      <c r="P87" s="73" t="str">
        <f>IF(O87="","",IF(COUNTIF(O$10:O86,O87)=0,P86+1,P86))</f>
        <v/>
      </c>
      <c r="Q87" s="88" t="str">
        <f t="shared" si="86"/>
        <v/>
      </c>
      <c r="R87" s="89" t="str" cm="1">
        <f t="array" ref="R87">IF(S87="","",INDEX(natjecanjeStaze_naziv,MATCH(S87,natjecanjeStaze_stazaId,0)))</f>
        <v/>
      </c>
      <c r="S87" s="53" t="str">
        <f>IF(BW87="","",INDEX(natjecanjeStaze_stazaId,MATCH(O87,natjecanjeStaze_kategorija,0)))</f>
        <v/>
      </c>
      <c r="T87" s="47" t="s">
        <v>0</v>
      </c>
      <c r="U87" s="259" t="str">
        <f>IF(O87="","",INDEX(kategorija_oznaka,MATCH(Q87,kategorija_id,0)))</f>
        <v/>
      </c>
      <c r="V87" s="260" t="str">
        <f t="shared" si="87"/>
        <v/>
      </c>
      <c r="W87" s="47" t="s">
        <v>0</v>
      </c>
      <c r="X87" s="52" t="str">
        <f t="shared" si="88"/>
        <v/>
      </c>
      <c r="Y87" s="73" t="str">
        <f t="shared" si="89"/>
        <v/>
      </c>
      <c r="Z87" s="31" t="str">
        <f t="shared" si="90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91"/>
        <v/>
      </c>
      <c r="AF87" s="47" t="s">
        <v>0</v>
      </c>
      <c r="AG87" s="151" t="str">
        <f t="shared" si="92"/>
        <v/>
      </c>
      <c r="AH87" s="47" t="s">
        <v>0</v>
      </c>
      <c r="AI87" s="52" t="str">
        <f t="shared" si="93"/>
        <v/>
      </c>
      <c r="AJ87" s="31" t="str">
        <f t="shared" si="94"/>
        <v/>
      </c>
      <c r="AK87" s="73" t="str">
        <f t="shared" si="95"/>
        <v/>
      </c>
      <c r="AL87" s="73" t="str">
        <f t="shared" si="96"/>
        <v/>
      </c>
      <c r="AM87" s="31" t="str" cm="1">
        <f t="array" ref="AM87">IF(AK87="",""&amp;AJ87,IF(AK87="NEMA",AJ87,INDEX(klub_naziv,MATCH(INDEX(klubAlias_klubId,AK87),klub_id,0))))</f>
        <v/>
      </c>
      <c r="AN87" s="31" t="str" cm="1">
        <f t="array" ref="AN87">IFERROR(""&amp;INDEX(registarNatjecatelji,DL87,4),"")</f>
        <v/>
      </c>
      <c r="AO87" s="73" t="str">
        <f t="shared" si="97"/>
        <v/>
      </c>
      <c r="AP87" s="66" t="str">
        <f t="shared" si="98"/>
        <v/>
      </c>
      <c r="AQ87" s="47" t="s">
        <v>0</v>
      </c>
      <c r="AR87" s="52" t="str">
        <f>IF(V87&lt;&gt;"NEMA","",IF(IFERROR(MATCH(U87,U$10:U86,0),0)&lt;&gt;0,"",U87))</f>
        <v/>
      </c>
      <c r="AS87" s="73" t="str">
        <f>IF(AR87="","",IFERROR(INDEX(klubAlias_id,MATCH(AR87,klubAlias_alias,0)),"NEMA"))</f>
        <v/>
      </c>
      <c r="AT87" s="31" t="str">
        <f>IF(OR(AS87="",AS87&lt;&gt;"NEMA"),"",MAX(AT$10:AT86)+1)</f>
        <v/>
      </c>
      <c r="AU87" s="66" t="str">
        <f>IF(OR(AS87="",AS87&lt;&gt;"NEMA"),"",INDEX(klub_id,MATCH(AR87,klub_naziv,0)))</f>
        <v/>
      </c>
      <c r="AV87" s="47" t="s">
        <v>0</v>
      </c>
      <c r="AW87" s="19" t="str">
        <f t="shared" si="99"/>
        <v/>
      </c>
      <c r="AX87" s="47" t="s">
        <v>0</v>
      </c>
      <c r="AY87" s="82" t="str">
        <f>IF(AK87&lt;&gt;"NEMA","",IF(IFERROR(MATCH(AJ87,AJ$10:AJ86,0),0)&lt;&gt;0,"",AJ87))</f>
        <v/>
      </c>
      <c r="AZ87" s="47" t="s">
        <v>0</v>
      </c>
      <c r="BA87" s="130"/>
      <c r="BB87" s="47" t="s">
        <v>0</v>
      </c>
      <c r="BC87" s="58" t="str">
        <f t="shared" si="100"/>
        <v/>
      </c>
      <c r="BD87" s="31" t="str">
        <f t="shared" si="101"/>
        <v/>
      </c>
      <c r="BE87" s="31" t="str">
        <f>IF(BD87="","",MAX(BE$10:BE86)+1)</f>
        <v/>
      </c>
      <c r="BF87" s="31" t="str">
        <f t="shared" si="102"/>
        <v/>
      </c>
      <c r="BG87" s="31" t="str">
        <f t="shared" si="103"/>
        <v/>
      </c>
      <c r="BH87" s="31" t="str">
        <f>IF(BA87="","",MAX(BH$10:BH86)+1)</f>
        <v/>
      </c>
      <c r="BI87" s="31" t="str">
        <f t="shared" si="104"/>
        <v/>
      </c>
      <c r="BJ87" s="66" t="str">
        <f t="shared" si="105"/>
        <v/>
      </c>
      <c r="BK87" s="47" t="s">
        <v>0</v>
      </c>
      <c r="BL87" s="19" t="str">
        <f t="shared" si="106"/>
        <v/>
      </c>
      <c r="BM87" s="47" t="s">
        <v>0</v>
      </c>
      <c r="BN87" s="151" t="str">
        <f>IF(AP87="","",IF(BA87="",IF(IFERROR(MATCH(AP87,natjecanje_noviKluboviAliasi,0),0)&gt;0,INDEX(natjecanje_kluboviAliasi,MATCH(AP87,natjecanje_noviKluboviAliasi,0)),AP87),BA87))</f>
        <v/>
      </c>
      <c r="BO87" s="47" t="s">
        <v>0</v>
      </c>
      <c r="BP87" s="58" t="str">
        <f t="shared" si="107"/>
        <v/>
      </c>
      <c r="BQ87" s="73" t="str">
        <f t="shared" si="108"/>
        <v/>
      </c>
      <c r="BR87" s="267" t="str">
        <f t="shared" si="109"/>
        <v/>
      </c>
      <c r="BS87" s="268" t="str">
        <f t="shared" si="110"/>
        <v/>
      </c>
      <c r="BT87" s="191" t="str">
        <f t="shared" si="111"/>
        <v/>
      </c>
      <c r="BU87" s="47" t="s">
        <v>0</v>
      </c>
      <c r="BV87" s="52" t="str">
        <f t="shared" si="112"/>
        <v/>
      </c>
      <c r="BW87" s="31" t="str">
        <f t="shared" si="113"/>
        <v/>
      </c>
      <c r="BX87" s="73" t="str">
        <f>IF(BW87="","",IFERROR(INDEX(imePrezime_id,MATCH(BV87&amp;" – "&amp;BW87,imePrezime_imePrezime,0)),"NEMA"))</f>
        <v/>
      </c>
      <c r="BY87" s="73" t="str">
        <f>IF(BX87&lt;&gt;"NEMA","",IFERROR(INDEX(imePrezimeAlias_imePrezimeId,MATCH(BV87&amp;" "&amp;BW87,imePrezimeAlias_alias,0)),"NEMA"))</f>
        <v/>
      </c>
      <c r="BZ87" s="31" t="str">
        <f>IF(BW87="","",IF(OR(BY87="",BY87="NEMA"),BV87,INDEX(imePrezime_ime,MATCH(BY87,imePrezime_id,0))))</f>
        <v/>
      </c>
      <c r="CA87" s="66" t="str">
        <f>IF(BW87="","",IF(OR(BY87="",BY87="NEMA"),BW87,INDEX(imePrezime_prezime,MATCH(BY87,imePrezime_id,0))))</f>
        <v/>
      </c>
      <c r="CB87" s="47" t="s">
        <v>0</v>
      </c>
      <c r="CC87" s="82" t="str">
        <f t="shared" si="114"/>
        <v/>
      </c>
      <c r="CD87" s="47" t="s">
        <v>0</v>
      </c>
      <c r="CE87" s="19" t="str">
        <f t="shared" si="115"/>
        <v/>
      </c>
      <c r="CF87" s="47" t="s">
        <v>0</v>
      </c>
      <c r="CG87" s="130"/>
      <c r="CH87" s="47" t="s">
        <v>0</v>
      </c>
      <c r="CI87" s="52" t="str">
        <f t="shared" si="116"/>
        <v/>
      </c>
      <c r="CJ87" s="73" t="str">
        <f>IF(CG87="","",MAX(CJ$10:CJ86)+1)</f>
        <v/>
      </c>
      <c r="CK87" s="53" t="str">
        <f t="shared" si="117"/>
        <v/>
      </c>
      <c r="CL87" s="47" t="s">
        <v>0</v>
      </c>
      <c r="CM87" s="19" t="str">
        <f t="shared" si="118"/>
        <v/>
      </c>
      <c r="CN87" s="47" t="s">
        <v>0</v>
      </c>
      <c r="CO87" s="108"/>
      <c r="CP87" s="110"/>
      <c r="CQ87" s="47"/>
      <c r="CR87" s="58" t="str">
        <f>IF(AND(BX87="NEMA",BY87="NEMA",OR(CG87="",CK87="NEMA")),MAX(CR$10:CR86)+1,"")</f>
        <v/>
      </c>
      <c r="CS87" s="53" t="str">
        <f t="shared" si="119"/>
        <v/>
      </c>
      <c r="CT87" t="s">
        <v>0</v>
      </c>
      <c r="CU87" s="133" t="str">
        <f>IF(O87="","",LEFT(INDEX(kategorija_oznaka,MATCH(Q87,kategorija_id,0)),1))</f>
        <v/>
      </c>
      <c r="CV87" t="s">
        <v>0</v>
      </c>
      <c r="CW87" s="52" t="str">
        <f>IF(CR87="","",IF(M87&lt;&gt;"CRO","","INSERT INTO osoba (id,reg_broj,oib,spol_id,dat_rodjenja) VALUES ("&amp;CR87&amp;",(SELECT max(os.reg_broj)+1 FROM osoba AS os),Null,'"&amp;CU87&amp;"',Null); INSERT INTO osoba_log (id,reg_broj,oib,spol_id,dat_rodjenja,dnevnik_id) SELECT id,reg_broj,oib,spol_id,dat_rodjenja,"&amp;dnevnik_id&amp;" FROM osoba WHERE id = "&amp;CR87&amp;";"))</f>
        <v/>
      </c>
      <c r="CX87" s="66" t="str">
        <f t="shared" si="120"/>
        <v/>
      </c>
      <c r="CY87" t="s">
        <v>0</v>
      </c>
      <c r="CZ87" s="19" t="str">
        <f t="shared" si="121"/>
        <v/>
      </c>
      <c r="DA87" s="47" t="s">
        <v>0</v>
      </c>
      <c r="DB87" s="52" t="str">
        <f t="shared" si="122"/>
        <v/>
      </c>
      <c r="DC87" s="66" t="str">
        <f t="shared" si="123"/>
        <v/>
      </c>
      <c r="DD87" s="47" t="s">
        <v>0</v>
      </c>
      <c r="DE87" s="52" t="str">
        <f t="shared" si="124"/>
        <v/>
      </c>
      <c r="DF87" s="53" t="str">
        <f>IF(DE87="","",IFERROR(MATCH(DE87,registar,0),"NEMA"))</f>
        <v/>
      </c>
      <c r="DG87" s="47" t="s">
        <v>0</v>
      </c>
      <c r="DH87" s="52" t="str">
        <f t="shared" si="125"/>
        <v/>
      </c>
      <c r="DI87" s="53" t="str">
        <f>IF(DH87="","",IFERROR(MATCH(DH87,imePrezime_imePrezimeKlub,0),"NEMA"))</f>
        <v/>
      </c>
      <c r="DJ87" s="47" t="s">
        <v>0</v>
      </c>
      <c r="DK87" s="52" t="str">
        <f t="shared" si="126"/>
        <v/>
      </c>
      <c r="DL87" s="53" t="str">
        <f>IF(DK87="","",IFERROR(MATCH(DK87,imePrezime_imePrezime,0),"NEMA"))</f>
        <v/>
      </c>
      <c r="DM87" s="47" t="s">
        <v>0</v>
      </c>
      <c r="DN87" s="58" t="str">
        <f t="shared" si="127"/>
        <v/>
      </c>
      <c r="DO87" s="53" t="str" cm="1">
        <f t="array" ref="DO87">IF(DN87&lt;&gt;"",INDEX(imePrezime_id,DN87,0),IF(CR87&lt;&gt;"",CR87,""))</f>
        <v/>
      </c>
      <c r="DP87" s="47" t="s">
        <v>0</v>
      </c>
      <c r="DQ87" s="58" t="str">
        <f t="shared" si="128"/>
        <v/>
      </c>
      <c r="DR87" s="73" t="str">
        <f>IF(BW87="","",IF(AJ87="",IF(IFERROR(INDEX(imePrezime_klub,MATCH(DO87,imePrezime_id,0)),"NEMA")="","klu",""),IF(OR(AND(AK87&lt;&gt;"",AK87&lt;&gt;"NEMA"),BI87&lt;&gt;""),"klu(ali)",IF(AND(AN87&lt;&gt;"",AN87&lt;&gt;AM87),"(raz-klu)","klu"))))</f>
        <v/>
      </c>
      <c r="DS87" s="73" t="str">
        <f t="shared" si="129"/>
        <v/>
      </c>
      <c r="DT87" s="73" t="str">
        <f t="shared" si="130"/>
        <v/>
      </c>
      <c r="DU87" s="66" t="str">
        <f t="shared" si="131"/>
        <v/>
      </c>
      <c r="DV87" s="47" t="s">
        <v>0</v>
      </c>
      <c r="DW87" s="58" t="str">
        <f>IF(BW87="","",MAX(DW$10:DW86)+1)</f>
        <v/>
      </c>
      <c r="DX87" s="73" t="str">
        <f t="shared" si="132"/>
        <v/>
      </c>
      <c r="DY87" s="73" t="str">
        <f t="shared" si="133"/>
        <v/>
      </c>
      <c r="DZ87" s="73" t="str">
        <f t="shared" si="134"/>
        <v/>
      </c>
      <c r="EA87" s="73" t="str">
        <f t="shared" si="135"/>
        <v/>
      </c>
      <c r="EB87" s="73" t="str">
        <f t="shared" si="136"/>
        <v/>
      </c>
      <c r="EC87" s="73" t="str">
        <f t="shared" si="137"/>
        <v/>
      </c>
      <c r="ED87" s="73" t="str">
        <f t="shared" si="138"/>
        <v/>
      </c>
      <c r="EE87" s="73" t="str">
        <f t="shared" si="139"/>
        <v/>
      </c>
      <c r="EF87" s="73" t="str">
        <f t="shared" si="140"/>
        <v/>
      </c>
      <c r="EG87" s="53" t="str">
        <f>IF(INDEX(natjecanjeKategorije_katAliasId,MATCH(Q87,natjecanjeKategorije_katRegId,0))="","",INDEX(natjecanjeKategorije_katAliasId,MATCH(Q87,natjecanjeKategorije_katRegId,0)))</f>
        <v/>
      </c>
      <c r="EH87" s="47" t="s">
        <v>0</v>
      </c>
      <c r="EI87" s="19" t="str">
        <f t="shared" si="141"/>
        <v/>
      </c>
      <c r="EJ87" s="47" t="s">
        <v>0</v>
      </c>
      <c r="EK87" s="19" t="str">
        <f t="shared" si="142"/>
        <v/>
      </c>
      <c r="EL87" s="47" t="s">
        <v>0</v>
      </c>
      <c r="EM87" s="208" t="str">
        <f t="shared" si="143"/>
        <v/>
      </c>
      <c r="EN87" s="47" t="s">
        <v>0</v>
      </c>
    </row>
    <row r="88" spans="1:144" x14ac:dyDescent="0.25">
      <c r="A88" t="s">
        <v>0</v>
      </c>
      <c r="B88" s="52" t="str">
        <f>IF(csv!F80="","",csv!T80)</f>
        <v/>
      </c>
      <c r="C88" s="31" t="s">
        <v>0</v>
      </c>
      <c r="D88" s="31" t="str">
        <f>IF(csv!F80="","",csv!F80)</f>
        <v/>
      </c>
      <c r="E88" s="31" t="str">
        <f>IF(csv!E80="","",csv!E80)</f>
        <v/>
      </c>
      <c r="F88" s="31" t="s">
        <v>0</v>
      </c>
      <c r="G88" s="73" t="str">
        <f>IF(csv!M80="","",csv!M80)</f>
        <v/>
      </c>
      <c r="H88" s="73" t="str">
        <f>IF(csv!N80="","",csv!N80)</f>
        <v/>
      </c>
      <c r="I88" s="31" t="s">
        <v>0</v>
      </c>
      <c r="J88" s="31" t="str">
        <f>IF(csv!P80="","",csv!P80)</f>
        <v/>
      </c>
      <c r="K88" s="31" t="str">
        <f>IF(csv!Q80="","",csv!Q80)</f>
        <v/>
      </c>
      <c r="L88" s="31" t="s">
        <v>0</v>
      </c>
      <c r="M88" s="66" t="str">
        <f>IF(csv!R80="","",csv!R80)</f>
        <v/>
      </c>
      <c r="N88" s="47" t="s">
        <v>0</v>
      </c>
      <c r="O88" s="52" t="str">
        <f t="shared" si="85"/>
        <v/>
      </c>
      <c r="P88" s="73" t="str">
        <f>IF(O88="","",IF(COUNTIF(O$10:O87,O88)=0,P87+1,P87))</f>
        <v/>
      </c>
      <c r="Q88" s="88" t="str">
        <f t="shared" si="86"/>
        <v/>
      </c>
      <c r="R88" s="89" t="str" cm="1">
        <f t="array" ref="R88">IF(S88="","",INDEX(natjecanjeStaze_naziv,MATCH(S88,natjecanjeStaze_stazaId,0)))</f>
        <v/>
      </c>
      <c r="S88" s="53" t="str">
        <f>IF(BW88="","",INDEX(natjecanjeStaze_stazaId,MATCH(O88,natjecanjeStaze_kategorija,0)))</f>
        <v/>
      </c>
      <c r="T88" s="47" t="s">
        <v>0</v>
      </c>
      <c r="U88" s="259" t="str">
        <f>IF(O88="","",INDEX(kategorija_oznaka,MATCH(Q88,kategorija_id,0)))</f>
        <v/>
      </c>
      <c r="V88" s="260" t="str">
        <f t="shared" si="87"/>
        <v/>
      </c>
      <c r="W88" s="47" t="s">
        <v>0</v>
      </c>
      <c r="X88" s="52" t="str">
        <f t="shared" si="88"/>
        <v/>
      </c>
      <c r="Y88" s="73" t="str">
        <f t="shared" si="89"/>
        <v/>
      </c>
      <c r="Z88" s="31" t="str">
        <f t="shared" si="90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91"/>
        <v/>
      </c>
      <c r="AF88" s="47" t="s">
        <v>0</v>
      </c>
      <c r="AG88" s="151" t="str">
        <f t="shared" si="92"/>
        <v/>
      </c>
      <c r="AH88" s="47" t="s">
        <v>0</v>
      </c>
      <c r="AI88" s="52" t="str">
        <f t="shared" si="93"/>
        <v/>
      </c>
      <c r="AJ88" s="31" t="str">
        <f t="shared" si="94"/>
        <v/>
      </c>
      <c r="AK88" s="73" t="str">
        <f t="shared" si="95"/>
        <v/>
      </c>
      <c r="AL88" s="73" t="str">
        <f t="shared" si="96"/>
        <v/>
      </c>
      <c r="AM88" s="31" t="str" cm="1">
        <f t="array" ref="AM88">IF(AK88="",""&amp;AJ88,IF(AK88="NEMA",AJ88,INDEX(klub_naziv,MATCH(INDEX(klubAlias_klubId,AK88),klub_id,0))))</f>
        <v/>
      </c>
      <c r="AN88" s="31" t="str" cm="1">
        <f t="array" ref="AN88">IFERROR(""&amp;INDEX(registarNatjecatelji,DL88,4),"")</f>
        <v/>
      </c>
      <c r="AO88" s="73" t="str">
        <f t="shared" si="97"/>
        <v/>
      </c>
      <c r="AP88" s="66" t="str">
        <f t="shared" si="98"/>
        <v/>
      </c>
      <c r="AQ88" s="47" t="s">
        <v>0</v>
      </c>
      <c r="AR88" s="52" t="str">
        <f>IF(V88&lt;&gt;"NEMA","",IF(IFERROR(MATCH(U88,U$10:U87,0),0)&lt;&gt;0,"",U88))</f>
        <v/>
      </c>
      <c r="AS88" s="73" t="str">
        <f>IF(AR88="","",IFERROR(INDEX(klubAlias_id,MATCH(AR88,klubAlias_alias,0)),"NEMA"))</f>
        <v/>
      </c>
      <c r="AT88" s="31" t="str">
        <f>IF(OR(AS88="",AS88&lt;&gt;"NEMA"),"",MAX(AT$10:AT87)+1)</f>
        <v/>
      </c>
      <c r="AU88" s="66" t="str">
        <f>IF(OR(AS88="",AS88&lt;&gt;"NEMA"),"",INDEX(klub_id,MATCH(AR88,klub_naziv,0)))</f>
        <v/>
      </c>
      <c r="AV88" s="47" t="s">
        <v>0</v>
      </c>
      <c r="AW88" s="19" t="str">
        <f t="shared" si="99"/>
        <v/>
      </c>
      <c r="AX88" s="47" t="s">
        <v>0</v>
      </c>
      <c r="AY88" s="82" t="str">
        <f>IF(AK88&lt;&gt;"NEMA","",IF(IFERROR(MATCH(AJ88,AJ$10:AJ87,0),0)&lt;&gt;0,"",AJ88))</f>
        <v/>
      </c>
      <c r="AZ88" s="47" t="s">
        <v>0</v>
      </c>
      <c r="BA88" s="130"/>
      <c r="BB88" s="47" t="s">
        <v>0</v>
      </c>
      <c r="BC88" s="58" t="str">
        <f t="shared" si="100"/>
        <v/>
      </c>
      <c r="BD88" s="31" t="str">
        <f t="shared" si="101"/>
        <v/>
      </c>
      <c r="BE88" s="31" t="str">
        <f>IF(BD88="","",MAX(BE$10:BE87)+1)</f>
        <v/>
      </c>
      <c r="BF88" s="31" t="str">
        <f t="shared" si="102"/>
        <v/>
      </c>
      <c r="BG88" s="31" t="str">
        <f t="shared" si="103"/>
        <v/>
      </c>
      <c r="BH88" s="31" t="str">
        <f>IF(BA88="","",MAX(BH$10:BH87)+1)</f>
        <v/>
      </c>
      <c r="BI88" s="31" t="str">
        <f t="shared" si="104"/>
        <v/>
      </c>
      <c r="BJ88" s="66" t="str">
        <f t="shared" si="105"/>
        <v/>
      </c>
      <c r="BK88" s="47" t="s">
        <v>0</v>
      </c>
      <c r="BL88" s="19" t="str">
        <f t="shared" si="106"/>
        <v/>
      </c>
      <c r="BM88" s="47" t="s">
        <v>0</v>
      </c>
      <c r="BN88" s="151" t="str">
        <f>IF(AP88="","",IF(BA88="",IF(IFERROR(MATCH(AP88,natjecanje_noviKluboviAliasi,0),0)&gt;0,INDEX(natjecanje_kluboviAliasi,MATCH(AP88,natjecanje_noviKluboviAliasi,0)),AP88),BA88))</f>
        <v/>
      </c>
      <c r="BO88" s="47" t="s">
        <v>0</v>
      </c>
      <c r="BP88" s="58" t="str">
        <f t="shared" si="107"/>
        <v/>
      </c>
      <c r="BQ88" s="73" t="str">
        <f t="shared" si="108"/>
        <v/>
      </c>
      <c r="BR88" s="267" t="str">
        <f t="shared" si="109"/>
        <v/>
      </c>
      <c r="BS88" s="268" t="str">
        <f t="shared" si="110"/>
        <v/>
      </c>
      <c r="BT88" s="191" t="str">
        <f t="shared" si="111"/>
        <v/>
      </c>
      <c r="BU88" s="47" t="s">
        <v>0</v>
      </c>
      <c r="BV88" s="52" t="str">
        <f t="shared" si="112"/>
        <v/>
      </c>
      <c r="BW88" s="31" t="str">
        <f t="shared" si="113"/>
        <v/>
      </c>
      <c r="BX88" s="73" t="str">
        <f>IF(BW88="","",IFERROR(INDEX(imePrezime_id,MATCH(BV88&amp;" – "&amp;BW88,imePrezime_imePrezime,0)),"NEMA"))</f>
        <v/>
      </c>
      <c r="BY88" s="73" t="str">
        <f>IF(BX88&lt;&gt;"NEMA","",IFERROR(INDEX(imePrezimeAlias_imePrezimeId,MATCH(BV88&amp;" "&amp;BW88,imePrezimeAlias_alias,0)),"NEMA"))</f>
        <v/>
      </c>
      <c r="BZ88" s="31" t="str">
        <f>IF(BW88="","",IF(OR(BY88="",BY88="NEMA"),BV88,INDEX(imePrezime_ime,MATCH(BY88,imePrezime_id,0))))</f>
        <v/>
      </c>
      <c r="CA88" s="66" t="str">
        <f>IF(BW88="","",IF(OR(BY88="",BY88="NEMA"),BW88,INDEX(imePrezime_prezime,MATCH(BY88,imePrezime_id,0))))</f>
        <v/>
      </c>
      <c r="CB88" s="47" t="s">
        <v>0</v>
      </c>
      <c r="CC88" s="82" t="str">
        <f t="shared" si="114"/>
        <v/>
      </c>
      <c r="CD88" s="47" t="s">
        <v>0</v>
      </c>
      <c r="CE88" s="19" t="str">
        <f t="shared" si="115"/>
        <v/>
      </c>
      <c r="CF88" s="47" t="s">
        <v>0</v>
      </c>
      <c r="CG88" s="130"/>
      <c r="CH88" s="47" t="s">
        <v>0</v>
      </c>
      <c r="CI88" s="52" t="str">
        <f t="shared" si="116"/>
        <v/>
      </c>
      <c r="CJ88" s="73" t="str">
        <f>IF(CG88="","",MAX(CJ$10:CJ87)+1)</f>
        <v/>
      </c>
      <c r="CK88" s="53" t="str">
        <f t="shared" si="117"/>
        <v/>
      </c>
      <c r="CL88" s="47" t="s">
        <v>0</v>
      </c>
      <c r="CM88" s="19" t="str">
        <f t="shared" si="118"/>
        <v/>
      </c>
      <c r="CN88" s="47" t="s">
        <v>0</v>
      </c>
      <c r="CO88" s="108"/>
      <c r="CP88" s="110"/>
      <c r="CQ88" s="47"/>
      <c r="CR88" s="58" t="str">
        <f>IF(AND(BX88="NEMA",BY88="NEMA",OR(CG88="",CK88="NEMA")),MAX(CR$10:CR87)+1,"")</f>
        <v/>
      </c>
      <c r="CS88" s="53" t="str">
        <f t="shared" si="119"/>
        <v/>
      </c>
      <c r="CT88" t="s">
        <v>0</v>
      </c>
      <c r="CU88" s="133" t="str">
        <f>IF(O88="","",LEFT(INDEX(kategorija_oznaka,MATCH(Q88,kategorija_id,0)),1))</f>
        <v/>
      </c>
      <c r="CV88" t="s">
        <v>0</v>
      </c>
      <c r="CW88" s="52" t="str">
        <f>IF(CR88="","",IF(M88&lt;&gt;"CRO","","INSERT INTO osoba (id,reg_broj,oib,spol_id,dat_rodjenja) VALUES ("&amp;CR88&amp;",(SELECT max(os.reg_broj)+1 FROM osoba AS os),Null,'"&amp;CU88&amp;"',Null); INSERT INTO osoba_log (id,reg_broj,oib,spol_id,dat_rodjenja,dnevnik_id) SELECT id,reg_broj,oib,spol_id,dat_rodjenja,"&amp;dnevnik_id&amp;" FROM osoba WHERE id = "&amp;CR88&amp;";"))</f>
        <v/>
      </c>
      <c r="CX88" s="66" t="str">
        <f t="shared" si="120"/>
        <v/>
      </c>
      <c r="CY88" t="s">
        <v>0</v>
      </c>
      <c r="CZ88" s="19" t="str">
        <f t="shared" si="121"/>
        <v/>
      </c>
      <c r="DA88" s="47" t="s">
        <v>0</v>
      </c>
      <c r="DB88" s="52" t="str">
        <f t="shared" si="122"/>
        <v/>
      </c>
      <c r="DC88" s="66" t="str">
        <f t="shared" si="123"/>
        <v/>
      </c>
      <c r="DD88" s="47" t="s">
        <v>0</v>
      </c>
      <c r="DE88" s="52" t="str">
        <f t="shared" si="124"/>
        <v/>
      </c>
      <c r="DF88" s="53" t="str">
        <f>IF(DE88="","",IFERROR(MATCH(DE88,registar,0),"NEMA"))</f>
        <v/>
      </c>
      <c r="DG88" s="47" t="s">
        <v>0</v>
      </c>
      <c r="DH88" s="52" t="str">
        <f t="shared" si="125"/>
        <v/>
      </c>
      <c r="DI88" s="53" t="str">
        <f>IF(DH88="","",IFERROR(MATCH(DH88,imePrezime_imePrezimeKlub,0),"NEMA"))</f>
        <v/>
      </c>
      <c r="DJ88" s="47" t="s">
        <v>0</v>
      </c>
      <c r="DK88" s="52" t="str">
        <f t="shared" si="126"/>
        <v/>
      </c>
      <c r="DL88" s="53" t="str">
        <f>IF(DK88="","",IFERROR(MATCH(DK88,imePrezime_imePrezime,0),"NEMA"))</f>
        <v/>
      </c>
      <c r="DM88" s="47" t="s">
        <v>0</v>
      </c>
      <c r="DN88" s="58" t="str">
        <f t="shared" si="127"/>
        <v/>
      </c>
      <c r="DO88" s="53" t="str" cm="1">
        <f t="array" ref="DO88">IF(DN88&lt;&gt;"",INDEX(imePrezime_id,DN88,0),IF(CR88&lt;&gt;"",CR88,""))</f>
        <v/>
      </c>
      <c r="DP88" s="47" t="s">
        <v>0</v>
      </c>
      <c r="DQ88" s="58" t="str">
        <f t="shared" si="128"/>
        <v/>
      </c>
      <c r="DR88" s="73" t="str">
        <f>IF(BW88="","",IF(AJ88="",IF(IFERROR(INDEX(imePrezime_klub,MATCH(DO88,imePrezime_id,0)),"NEMA")="","klu",""),IF(OR(AND(AK88&lt;&gt;"",AK88&lt;&gt;"NEMA"),BI88&lt;&gt;""),"klu(ali)",IF(AND(AN88&lt;&gt;"",AN88&lt;&gt;AM88),"(raz-klu)","klu"))))</f>
        <v/>
      </c>
      <c r="DS88" s="73" t="str">
        <f t="shared" si="129"/>
        <v/>
      </c>
      <c r="DT88" s="73" t="str">
        <f t="shared" si="130"/>
        <v/>
      </c>
      <c r="DU88" s="66" t="str">
        <f t="shared" si="131"/>
        <v/>
      </c>
      <c r="DV88" s="47" t="s">
        <v>0</v>
      </c>
      <c r="DW88" s="58" t="str">
        <f>IF(BW88="","",MAX(DW$10:DW87)+1)</f>
        <v/>
      </c>
      <c r="DX88" s="73" t="str">
        <f t="shared" si="132"/>
        <v/>
      </c>
      <c r="DY88" s="73" t="str">
        <f t="shared" si="133"/>
        <v/>
      </c>
      <c r="DZ88" s="73" t="str">
        <f t="shared" si="134"/>
        <v/>
      </c>
      <c r="EA88" s="73" t="str">
        <f t="shared" si="135"/>
        <v/>
      </c>
      <c r="EB88" s="73" t="str">
        <f t="shared" si="136"/>
        <v/>
      </c>
      <c r="EC88" s="73" t="str">
        <f t="shared" si="137"/>
        <v/>
      </c>
      <c r="ED88" s="73" t="str">
        <f t="shared" si="138"/>
        <v/>
      </c>
      <c r="EE88" s="73" t="str">
        <f t="shared" si="139"/>
        <v/>
      </c>
      <c r="EF88" s="73" t="str">
        <f t="shared" si="140"/>
        <v/>
      </c>
      <c r="EG88" s="53" t="str">
        <f>IF(INDEX(natjecanjeKategorije_katAliasId,MATCH(Q88,natjecanjeKategorije_katRegId,0))="","",INDEX(natjecanjeKategorije_katAliasId,MATCH(Q88,natjecanjeKategorije_katRegId,0)))</f>
        <v/>
      </c>
      <c r="EH88" s="47" t="s">
        <v>0</v>
      </c>
      <c r="EI88" s="19" t="str">
        <f t="shared" si="141"/>
        <v/>
      </c>
      <c r="EJ88" s="47" t="s">
        <v>0</v>
      </c>
      <c r="EK88" s="19" t="str">
        <f t="shared" si="142"/>
        <v/>
      </c>
      <c r="EL88" s="47" t="s">
        <v>0</v>
      </c>
      <c r="EM88" s="208" t="str">
        <f t="shared" si="143"/>
        <v/>
      </c>
      <c r="EN88" s="47" t="s">
        <v>0</v>
      </c>
    </row>
    <row r="89" spans="1:144" x14ac:dyDescent="0.25">
      <c r="A89" t="s">
        <v>0</v>
      </c>
      <c r="B89" s="52" t="str">
        <f>IF(csv!F81="","",csv!T81)</f>
        <v/>
      </c>
      <c r="C89" s="31" t="s">
        <v>0</v>
      </c>
      <c r="D89" s="31" t="str">
        <f>IF(csv!F81="","",csv!F81)</f>
        <v/>
      </c>
      <c r="E89" s="31" t="str">
        <f>IF(csv!E81="","",csv!E81)</f>
        <v/>
      </c>
      <c r="F89" s="31" t="s">
        <v>0</v>
      </c>
      <c r="G89" s="73" t="str">
        <f>IF(csv!M81="","",csv!M81)</f>
        <v/>
      </c>
      <c r="H89" s="73" t="str">
        <f>IF(csv!N81="","",csv!N81)</f>
        <v/>
      </c>
      <c r="I89" s="31" t="s">
        <v>0</v>
      </c>
      <c r="J89" s="31" t="str">
        <f>IF(csv!P81="","",csv!P81)</f>
        <v/>
      </c>
      <c r="K89" s="31" t="str">
        <f>IF(csv!Q81="","",csv!Q81)</f>
        <v/>
      </c>
      <c r="L89" s="31" t="s">
        <v>0</v>
      </c>
      <c r="M89" s="66" t="str">
        <f>IF(csv!R81="","",csv!R81)</f>
        <v/>
      </c>
      <c r="N89" s="47" t="s">
        <v>0</v>
      </c>
      <c r="O89" s="52" t="str">
        <f t="shared" si="85"/>
        <v/>
      </c>
      <c r="P89" s="73" t="str">
        <f>IF(O89="","",IF(COUNTIF(O$10:O88,O89)=0,P88+1,P88))</f>
        <v/>
      </c>
      <c r="Q89" s="88" t="str">
        <f t="shared" si="86"/>
        <v/>
      </c>
      <c r="R89" s="89" t="str" cm="1">
        <f t="array" ref="R89">IF(S89="","",INDEX(natjecanjeStaze_naziv,MATCH(S89,natjecanjeStaze_stazaId,0)))</f>
        <v/>
      </c>
      <c r="S89" s="53" t="str">
        <f>IF(BW89="","",INDEX(natjecanjeStaze_stazaId,MATCH(O89,natjecanjeStaze_kategorija,0)))</f>
        <v/>
      </c>
      <c r="T89" s="47" t="s">
        <v>0</v>
      </c>
      <c r="U89" s="259" t="str">
        <f>IF(O89="","",INDEX(kategorija_oznaka,MATCH(Q89,kategorija_id,0)))</f>
        <v/>
      </c>
      <c r="V89" s="260" t="str">
        <f t="shared" si="87"/>
        <v/>
      </c>
      <c r="W89" s="47" t="s">
        <v>0</v>
      </c>
      <c r="X89" s="52" t="str">
        <f t="shared" si="88"/>
        <v/>
      </c>
      <c r="Y89" s="73" t="str">
        <f t="shared" si="89"/>
        <v/>
      </c>
      <c r="Z89" s="31" t="str">
        <f t="shared" si="90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91"/>
        <v/>
      </c>
      <c r="AF89" s="47" t="s">
        <v>0</v>
      </c>
      <c r="AG89" s="151" t="str">
        <f t="shared" si="92"/>
        <v/>
      </c>
      <c r="AH89" s="47" t="s">
        <v>0</v>
      </c>
      <c r="AI89" s="52" t="str">
        <f t="shared" si="93"/>
        <v/>
      </c>
      <c r="AJ89" s="31" t="str">
        <f t="shared" si="94"/>
        <v/>
      </c>
      <c r="AK89" s="73" t="str">
        <f t="shared" si="95"/>
        <v/>
      </c>
      <c r="AL89" s="73" t="str">
        <f t="shared" si="96"/>
        <v/>
      </c>
      <c r="AM89" s="31" t="str" cm="1">
        <f t="array" ref="AM89">IF(AK89="",""&amp;AJ89,IF(AK89="NEMA",AJ89,INDEX(klub_naziv,MATCH(INDEX(klubAlias_klubId,AK89),klub_id,0))))</f>
        <v/>
      </c>
      <c r="AN89" s="31" t="str" cm="1">
        <f t="array" ref="AN89">IFERROR(""&amp;INDEX(registarNatjecatelji,DL89,4),"")</f>
        <v/>
      </c>
      <c r="AO89" s="73" t="str">
        <f t="shared" si="97"/>
        <v/>
      </c>
      <c r="AP89" s="66" t="str">
        <f t="shared" si="98"/>
        <v/>
      </c>
      <c r="AQ89" s="47" t="s">
        <v>0</v>
      </c>
      <c r="AR89" s="52" t="str">
        <f>IF(V89&lt;&gt;"NEMA","",IF(IFERROR(MATCH(U89,U$10:U88,0),0)&lt;&gt;0,"",U89))</f>
        <v/>
      </c>
      <c r="AS89" s="73" t="str">
        <f>IF(AR89="","",IFERROR(INDEX(klubAlias_id,MATCH(AR89,klubAlias_alias,0)),"NEMA"))</f>
        <v/>
      </c>
      <c r="AT89" s="31" t="str">
        <f>IF(OR(AS89="",AS89&lt;&gt;"NEMA"),"",MAX(AT$10:AT88)+1)</f>
        <v/>
      </c>
      <c r="AU89" s="66" t="str">
        <f>IF(OR(AS89="",AS89&lt;&gt;"NEMA"),"",INDEX(klub_id,MATCH(AR89,klub_naziv,0)))</f>
        <v/>
      </c>
      <c r="AV89" s="47" t="s">
        <v>0</v>
      </c>
      <c r="AW89" s="19" t="str">
        <f t="shared" si="99"/>
        <v/>
      </c>
      <c r="AX89" s="47" t="s">
        <v>0</v>
      </c>
      <c r="AY89" s="82" t="str">
        <f>IF(AK89&lt;&gt;"NEMA","",IF(IFERROR(MATCH(AJ89,AJ$10:AJ88,0),0)&lt;&gt;0,"",AJ89))</f>
        <v/>
      </c>
      <c r="AZ89" s="47" t="s">
        <v>0</v>
      </c>
      <c r="BA89" s="130"/>
      <c r="BB89" s="47" t="s">
        <v>0</v>
      </c>
      <c r="BC89" s="58" t="str">
        <f t="shared" si="100"/>
        <v/>
      </c>
      <c r="BD89" s="31" t="str">
        <f t="shared" si="101"/>
        <v/>
      </c>
      <c r="BE89" s="31" t="str">
        <f>IF(BD89="","",MAX(BE$10:BE88)+1)</f>
        <v/>
      </c>
      <c r="BF89" s="31" t="str">
        <f t="shared" si="102"/>
        <v/>
      </c>
      <c r="BG89" s="31" t="str">
        <f t="shared" si="103"/>
        <v/>
      </c>
      <c r="BH89" s="31" t="str">
        <f>IF(BA89="","",MAX(BH$10:BH88)+1)</f>
        <v/>
      </c>
      <c r="BI89" s="31" t="str">
        <f t="shared" si="104"/>
        <v/>
      </c>
      <c r="BJ89" s="66" t="str">
        <f t="shared" si="105"/>
        <v/>
      </c>
      <c r="BK89" s="47" t="s">
        <v>0</v>
      </c>
      <c r="BL89" s="19" t="str">
        <f t="shared" si="106"/>
        <v/>
      </c>
      <c r="BM89" s="47" t="s">
        <v>0</v>
      </c>
      <c r="BN89" s="151" t="str">
        <f>IF(AP89="","",IF(BA89="",IF(IFERROR(MATCH(AP89,natjecanje_noviKluboviAliasi,0),0)&gt;0,INDEX(natjecanje_kluboviAliasi,MATCH(AP89,natjecanje_noviKluboviAliasi,0)),AP89),BA89))</f>
        <v/>
      </c>
      <c r="BO89" s="47" t="s">
        <v>0</v>
      </c>
      <c r="BP89" s="58" t="str">
        <f t="shared" si="107"/>
        <v/>
      </c>
      <c r="BQ89" s="73" t="str">
        <f t="shared" si="108"/>
        <v/>
      </c>
      <c r="BR89" s="267" t="str">
        <f t="shared" si="109"/>
        <v/>
      </c>
      <c r="BS89" s="268" t="str">
        <f t="shared" si="110"/>
        <v/>
      </c>
      <c r="BT89" s="191" t="str">
        <f t="shared" si="111"/>
        <v/>
      </c>
      <c r="BU89" s="47" t="s">
        <v>0</v>
      </c>
      <c r="BV89" s="52" t="str">
        <f t="shared" si="112"/>
        <v/>
      </c>
      <c r="BW89" s="31" t="str">
        <f t="shared" si="113"/>
        <v/>
      </c>
      <c r="BX89" s="73" t="str">
        <f>IF(BW89="","",IFERROR(INDEX(imePrezime_id,MATCH(BV89&amp;" – "&amp;BW89,imePrezime_imePrezime,0)),"NEMA"))</f>
        <v/>
      </c>
      <c r="BY89" s="73" t="str">
        <f>IF(BX89&lt;&gt;"NEMA","",IFERROR(INDEX(imePrezimeAlias_imePrezimeId,MATCH(BV89&amp;" "&amp;BW89,imePrezimeAlias_alias,0)),"NEMA"))</f>
        <v/>
      </c>
      <c r="BZ89" s="31" t="str">
        <f>IF(BW89="","",IF(OR(BY89="",BY89="NEMA"),BV89,INDEX(imePrezime_ime,MATCH(BY89,imePrezime_id,0))))</f>
        <v/>
      </c>
      <c r="CA89" s="66" t="str">
        <f>IF(BW89="","",IF(OR(BY89="",BY89="NEMA"),BW89,INDEX(imePrezime_prezime,MATCH(BY89,imePrezime_id,0))))</f>
        <v/>
      </c>
      <c r="CB89" s="47" t="s">
        <v>0</v>
      </c>
      <c r="CC89" s="82" t="str">
        <f t="shared" si="114"/>
        <v/>
      </c>
      <c r="CD89" s="47" t="s">
        <v>0</v>
      </c>
      <c r="CE89" s="19" t="str">
        <f t="shared" si="115"/>
        <v/>
      </c>
      <c r="CF89" s="47" t="s">
        <v>0</v>
      </c>
      <c r="CG89" s="130"/>
      <c r="CH89" s="47" t="s">
        <v>0</v>
      </c>
      <c r="CI89" s="52" t="str">
        <f t="shared" si="116"/>
        <v/>
      </c>
      <c r="CJ89" s="73" t="str">
        <f>IF(CG89="","",MAX(CJ$10:CJ88)+1)</f>
        <v/>
      </c>
      <c r="CK89" s="53" t="str">
        <f t="shared" si="117"/>
        <v/>
      </c>
      <c r="CL89" s="47" t="s">
        <v>0</v>
      </c>
      <c r="CM89" s="19" t="str">
        <f t="shared" si="118"/>
        <v/>
      </c>
      <c r="CN89" s="47" t="s">
        <v>0</v>
      </c>
      <c r="CO89" s="108"/>
      <c r="CP89" s="110"/>
      <c r="CQ89" s="47"/>
      <c r="CR89" s="58" t="str">
        <f>IF(AND(BX89="NEMA",BY89="NEMA",OR(CG89="",CK89="NEMA")),MAX(CR$10:CR88)+1,"")</f>
        <v/>
      </c>
      <c r="CS89" s="53" t="str">
        <f t="shared" si="119"/>
        <v/>
      </c>
      <c r="CT89" t="s">
        <v>0</v>
      </c>
      <c r="CU89" s="133" t="str">
        <f>IF(O89="","",LEFT(INDEX(kategorija_oznaka,MATCH(Q89,kategorija_id,0)),1))</f>
        <v/>
      </c>
      <c r="CV89" t="s">
        <v>0</v>
      </c>
      <c r="CW89" s="52" t="str">
        <f>IF(CR89="","",IF(M89&lt;&gt;"CRO","","INSERT INTO osoba (id,reg_broj,oib,spol_id,dat_rodjenja) VALUES ("&amp;CR89&amp;",(SELECT max(os.reg_broj)+1 FROM osoba AS os),Null,'"&amp;CU89&amp;"',Null); INSERT INTO osoba_log (id,reg_broj,oib,spol_id,dat_rodjenja,dnevnik_id) SELECT id,reg_broj,oib,spol_id,dat_rodjenja,"&amp;dnevnik_id&amp;" FROM osoba WHERE id = "&amp;CR89&amp;";"))</f>
        <v/>
      </c>
      <c r="CX89" s="66" t="str">
        <f t="shared" si="120"/>
        <v/>
      </c>
      <c r="CY89" t="s">
        <v>0</v>
      </c>
      <c r="CZ89" s="19" t="str">
        <f t="shared" si="121"/>
        <v/>
      </c>
      <c r="DA89" s="47" t="s">
        <v>0</v>
      </c>
      <c r="DB89" s="52" t="str">
        <f t="shared" si="122"/>
        <v/>
      </c>
      <c r="DC89" s="66" t="str">
        <f t="shared" si="123"/>
        <v/>
      </c>
      <c r="DD89" s="47" t="s">
        <v>0</v>
      </c>
      <c r="DE89" s="52" t="str">
        <f t="shared" si="124"/>
        <v/>
      </c>
      <c r="DF89" s="53" t="str">
        <f>IF(DE89="","",IFERROR(MATCH(DE89,registar,0),"NEMA"))</f>
        <v/>
      </c>
      <c r="DG89" s="47" t="s">
        <v>0</v>
      </c>
      <c r="DH89" s="52" t="str">
        <f t="shared" si="125"/>
        <v/>
      </c>
      <c r="DI89" s="53" t="str">
        <f>IF(DH89="","",IFERROR(MATCH(DH89,imePrezime_imePrezimeKlub,0),"NEMA"))</f>
        <v/>
      </c>
      <c r="DJ89" s="47" t="s">
        <v>0</v>
      </c>
      <c r="DK89" s="52" t="str">
        <f t="shared" si="126"/>
        <v/>
      </c>
      <c r="DL89" s="53" t="str">
        <f>IF(DK89="","",IFERROR(MATCH(DK89,imePrezime_imePrezime,0),"NEMA"))</f>
        <v/>
      </c>
      <c r="DM89" s="47" t="s">
        <v>0</v>
      </c>
      <c r="DN89" s="58" t="str">
        <f t="shared" si="127"/>
        <v/>
      </c>
      <c r="DO89" s="53" t="str" cm="1">
        <f t="array" ref="DO89">IF(DN89&lt;&gt;"",INDEX(imePrezime_id,DN89,0),IF(CR89&lt;&gt;"",CR89,""))</f>
        <v/>
      </c>
      <c r="DP89" s="47" t="s">
        <v>0</v>
      </c>
      <c r="DQ89" s="58" t="str">
        <f t="shared" si="128"/>
        <v/>
      </c>
      <c r="DR89" s="73" t="str">
        <f>IF(BW89="","",IF(AJ89="",IF(IFERROR(INDEX(imePrezime_klub,MATCH(DO89,imePrezime_id,0)),"NEMA")="","klu",""),IF(OR(AND(AK89&lt;&gt;"",AK89&lt;&gt;"NEMA"),BI89&lt;&gt;""),"klu(ali)",IF(AND(AN89&lt;&gt;"",AN89&lt;&gt;AM89),"(raz-klu)","klu"))))</f>
        <v/>
      </c>
      <c r="DS89" s="73" t="str">
        <f t="shared" si="129"/>
        <v/>
      </c>
      <c r="DT89" s="73" t="str">
        <f t="shared" si="130"/>
        <v/>
      </c>
      <c r="DU89" s="66" t="str">
        <f t="shared" si="131"/>
        <v/>
      </c>
      <c r="DV89" s="47" t="s">
        <v>0</v>
      </c>
      <c r="DW89" s="58" t="str">
        <f>IF(BW89="","",MAX(DW$10:DW88)+1)</f>
        <v/>
      </c>
      <c r="DX89" s="73" t="str">
        <f t="shared" si="132"/>
        <v/>
      </c>
      <c r="DY89" s="73" t="str">
        <f t="shared" si="133"/>
        <v/>
      </c>
      <c r="DZ89" s="73" t="str">
        <f t="shared" si="134"/>
        <v/>
      </c>
      <c r="EA89" s="73" t="str">
        <f t="shared" si="135"/>
        <v/>
      </c>
      <c r="EB89" s="73" t="str">
        <f t="shared" si="136"/>
        <v/>
      </c>
      <c r="EC89" s="73" t="str">
        <f t="shared" si="137"/>
        <v/>
      </c>
      <c r="ED89" s="73" t="str">
        <f t="shared" si="138"/>
        <v/>
      </c>
      <c r="EE89" s="73" t="str">
        <f t="shared" si="139"/>
        <v/>
      </c>
      <c r="EF89" s="73" t="str">
        <f t="shared" si="140"/>
        <v/>
      </c>
      <c r="EG89" s="53" t="str">
        <f>IF(INDEX(natjecanjeKategorije_katAliasId,MATCH(Q89,natjecanjeKategorije_katRegId,0))="","",INDEX(natjecanjeKategorije_katAliasId,MATCH(Q89,natjecanjeKategorije_katRegId,0)))</f>
        <v/>
      </c>
      <c r="EH89" s="47" t="s">
        <v>0</v>
      </c>
      <c r="EI89" s="19" t="str">
        <f t="shared" si="141"/>
        <v/>
      </c>
      <c r="EJ89" s="47" t="s">
        <v>0</v>
      </c>
      <c r="EK89" s="19" t="str">
        <f t="shared" si="142"/>
        <v/>
      </c>
      <c r="EL89" s="47" t="s">
        <v>0</v>
      </c>
      <c r="EM89" s="208" t="str">
        <f t="shared" si="143"/>
        <v/>
      </c>
      <c r="EN89" s="47" t="s">
        <v>0</v>
      </c>
    </row>
    <row r="90" spans="1:144" x14ac:dyDescent="0.25">
      <c r="A90" t="s">
        <v>0</v>
      </c>
      <c r="B90" s="52" t="str">
        <f>IF(csv!F82="","",csv!T82)</f>
        <v/>
      </c>
      <c r="C90" s="31" t="s">
        <v>0</v>
      </c>
      <c r="D90" s="31" t="str">
        <f>IF(csv!F82="","",csv!F82)</f>
        <v/>
      </c>
      <c r="E90" s="31" t="str">
        <f>IF(csv!E82="","",csv!E82)</f>
        <v/>
      </c>
      <c r="F90" s="31" t="s">
        <v>0</v>
      </c>
      <c r="G90" s="73" t="str">
        <f>IF(csv!M82="","",csv!M82)</f>
        <v/>
      </c>
      <c r="H90" s="73" t="str">
        <f>IF(csv!N82="","",csv!N82)</f>
        <v/>
      </c>
      <c r="I90" s="31" t="s">
        <v>0</v>
      </c>
      <c r="J90" s="31" t="str">
        <f>IF(csv!P82="","",csv!P82)</f>
        <v/>
      </c>
      <c r="K90" s="31" t="str">
        <f>IF(csv!Q82="","",csv!Q82)</f>
        <v/>
      </c>
      <c r="L90" s="31" t="s">
        <v>0</v>
      </c>
      <c r="M90" s="66" t="str">
        <f>IF(csv!R82="","",csv!R82)</f>
        <v/>
      </c>
      <c r="N90" s="47" t="s">
        <v>0</v>
      </c>
      <c r="O90" s="52" t="str">
        <f t="shared" si="85"/>
        <v/>
      </c>
      <c r="P90" s="73" t="str">
        <f>IF(O90="","",IF(COUNTIF(O$10:O89,O90)=0,P89+1,P89))</f>
        <v/>
      </c>
      <c r="Q90" s="88" t="str">
        <f t="shared" si="86"/>
        <v/>
      </c>
      <c r="R90" s="89" t="str" cm="1">
        <f t="array" ref="R90">IF(S90="","",INDEX(natjecanjeStaze_naziv,MATCH(S90,natjecanjeStaze_stazaId,0)))</f>
        <v/>
      </c>
      <c r="S90" s="53" t="str">
        <f>IF(BW90="","",INDEX(natjecanjeStaze_stazaId,MATCH(O90,natjecanjeStaze_kategorija,0)))</f>
        <v/>
      </c>
      <c r="T90" s="47" t="s">
        <v>0</v>
      </c>
      <c r="U90" s="259" t="str">
        <f>IF(O90="","",INDEX(kategorija_oznaka,MATCH(Q90,kategorija_id,0)))</f>
        <v/>
      </c>
      <c r="V90" s="260" t="str">
        <f t="shared" si="87"/>
        <v/>
      </c>
      <c r="W90" s="47" t="s">
        <v>0</v>
      </c>
      <c r="X90" s="52" t="str">
        <f t="shared" si="88"/>
        <v/>
      </c>
      <c r="Y90" s="73" t="str">
        <f t="shared" si="89"/>
        <v/>
      </c>
      <c r="Z90" s="31" t="str">
        <f t="shared" si="90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91"/>
        <v/>
      </c>
      <c r="AF90" s="47" t="s">
        <v>0</v>
      </c>
      <c r="AG90" s="151" t="str">
        <f t="shared" si="92"/>
        <v/>
      </c>
      <c r="AH90" s="47" t="s">
        <v>0</v>
      </c>
      <c r="AI90" s="52" t="str">
        <f t="shared" si="93"/>
        <v/>
      </c>
      <c r="AJ90" s="31" t="str">
        <f t="shared" si="94"/>
        <v/>
      </c>
      <c r="AK90" s="73" t="str">
        <f t="shared" si="95"/>
        <v/>
      </c>
      <c r="AL90" s="73" t="str">
        <f t="shared" si="96"/>
        <v/>
      </c>
      <c r="AM90" s="31" t="str" cm="1">
        <f t="array" ref="AM90">IF(AK90="",""&amp;AJ90,IF(AK90="NEMA",AJ90,INDEX(klub_naziv,MATCH(INDEX(klubAlias_klubId,AK90),klub_id,0))))</f>
        <v/>
      </c>
      <c r="AN90" s="31" t="str" cm="1">
        <f t="array" ref="AN90">IFERROR(""&amp;INDEX(registarNatjecatelji,DL90,4),"")</f>
        <v/>
      </c>
      <c r="AO90" s="73" t="str">
        <f t="shared" si="97"/>
        <v/>
      </c>
      <c r="AP90" s="66" t="str">
        <f t="shared" si="98"/>
        <v/>
      </c>
      <c r="AQ90" s="47" t="s">
        <v>0</v>
      </c>
      <c r="AR90" s="52" t="str">
        <f>IF(V90&lt;&gt;"NEMA","",IF(IFERROR(MATCH(U90,U$10:U89,0),0)&lt;&gt;0,"",U90))</f>
        <v/>
      </c>
      <c r="AS90" s="73" t="str">
        <f>IF(AR90="","",IFERROR(INDEX(klubAlias_id,MATCH(AR90,klubAlias_alias,0)),"NEMA"))</f>
        <v/>
      </c>
      <c r="AT90" s="31" t="str">
        <f>IF(OR(AS90="",AS90&lt;&gt;"NEMA"),"",MAX(AT$10:AT89)+1)</f>
        <v/>
      </c>
      <c r="AU90" s="66" t="str">
        <f>IF(OR(AS90="",AS90&lt;&gt;"NEMA"),"",INDEX(klub_id,MATCH(AR90,klub_naziv,0)))</f>
        <v/>
      </c>
      <c r="AV90" s="47" t="s">
        <v>0</v>
      </c>
      <c r="AW90" s="19" t="str">
        <f t="shared" si="99"/>
        <v/>
      </c>
      <c r="AX90" s="47" t="s">
        <v>0</v>
      </c>
      <c r="AY90" s="82" t="str">
        <f>IF(AK90&lt;&gt;"NEMA","",IF(IFERROR(MATCH(AJ90,AJ$10:AJ89,0),0)&lt;&gt;0,"",AJ90))</f>
        <v/>
      </c>
      <c r="AZ90" s="47" t="s">
        <v>0</v>
      </c>
      <c r="BA90" s="130"/>
      <c r="BB90" s="47" t="s">
        <v>0</v>
      </c>
      <c r="BC90" s="58" t="str">
        <f t="shared" si="100"/>
        <v/>
      </c>
      <c r="BD90" s="31" t="str">
        <f t="shared" si="101"/>
        <v/>
      </c>
      <c r="BE90" s="31" t="str">
        <f>IF(BD90="","",MAX(BE$10:BE89)+1)</f>
        <v/>
      </c>
      <c r="BF90" s="31" t="str">
        <f t="shared" si="102"/>
        <v/>
      </c>
      <c r="BG90" s="31" t="str">
        <f t="shared" si="103"/>
        <v/>
      </c>
      <c r="BH90" s="31" t="str">
        <f>IF(BA90="","",MAX(BH$10:BH89)+1)</f>
        <v/>
      </c>
      <c r="BI90" s="31" t="str">
        <f t="shared" si="104"/>
        <v/>
      </c>
      <c r="BJ90" s="66" t="str">
        <f t="shared" si="105"/>
        <v/>
      </c>
      <c r="BK90" s="47" t="s">
        <v>0</v>
      </c>
      <c r="BL90" s="19" t="str">
        <f t="shared" si="106"/>
        <v/>
      </c>
      <c r="BM90" s="47" t="s">
        <v>0</v>
      </c>
      <c r="BN90" s="151" t="str">
        <f>IF(AP90="","",IF(BA90="",IF(IFERROR(MATCH(AP90,natjecanje_noviKluboviAliasi,0),0)&gt;0,INDEX(natjecanje_kluboviAliasi,MATCH(AP90,natjecanje_noviKluboviAliasi,0)),AP90),BA90))</f>
        <v/>
      </c>
      <c r="BO90" s="47" t="s">
        <v>0</v>
      </c>
      <c r="BP90" s="58" t="str">
        <f t="shared" si="107"/>
        <v/>
      </c>
      <c r="BQ90" s="73" t="str">
        <f t="shared" si="108"/>
        <v/>
      </c>
      <c r="BR90" s="267" t="str">
        <f t="shared" si="109"/>
        <v/>
      </c>
      <c r="BS90" s="268" t="str">
        <f t="shared" si="110"/>
        <v/>
      </c>
      <c r="BT90" s="191" t="str">
        <f t="shared" si="111"/>
        <v/>
      </c>
      <c r="BU90" s="47" t="s">
        <v>0</v>
      </c>
      <c r="BV90" s="52" t="str">
        <f t="shared" si="112"/>
        <v/>
      </c>
      <c r="BW90" s="31" t="str">
        <f t="shared" si="113"/>
        <v/>
      </c>
      <c r="BX90" s="73" t="str">
        <f>IF(BW90="","",IFERROR(INDEX(imePrezime_id,MATCH(BV90&amp;" – "&amp;BW90,imePrezime_imePrezime,0)),"NEMA"))</f>
        <v/>
      </c>
      <c r="BY90" s="73" t="str">
        <f>IF(BX90&lt;&gt;"NEMA","",IFERROR(INDEX(imePrezimeAlias_imePrezimeId,MATCH(BV90&amp;" "&amp;BW90,imePrezimeAlias_alias,0)),"NEMA"))</f>
        <v/>
      </c>
      <c r="BZ90" s="31" t="str">
        <f>IF(BW90="","",IF(OR(BY90="",BY90="NEMA"),BV90,INDEX(imePrezime_ime,MATCH(BY90,imePrezime_id,0))))</f>
        <v/>
      </c>
      <c r="CA90" s="66" t="str">
        <f>IF(BW90="","",IF(OR(BY90="",BY90="NEMA"),BW90,INDEX(imePrezime_prezime,MATCH(BY90,imePrezime_id,0))))</f>
        <v/>
      </c>
      <c r="CB90" s="47" t="s">
        <v>0</v>
      </c>
      <c r="CC90" s="82" t="str">
        <f t="shared" si="114"/>
        <v/>
      </c>
      <c r="CD90" s="47" t="s">
        <v>0</v>
      </c>
      <c r="CE90" s="19" t="str">
        <f t="shared" si="115"/>
        <v/>
      </c>
      <c r="CF90" s="47" t="s">
        <v>0</v>
      </c>
      <c r="CG90" s="130"/>
      <c r="CH90" s="47" t="s">
        <v>0</v>
      </c>
      <c r="CI90" s="52" t="str">
        <f t="shared" si="116"/>
        <v/>
      </c>
      <c r="CJ90" s="73" t="str">
        <f>IF(CG90="","",MAX(CJ$10:CJ89)+1)</f>
        <v/>
      </c>
      <c r="CK90" s="53" t="str">
        <f t="shared" si="117"/>
        <v/>
      </c>
      <c r="CL90" s="47" t="s">
        <v>0</v>
      </c>
      <c r="CM90" s="19" t="str">
        <f t="shared" si="118"/>
        <v/>
      </c>
      <c r="CN90" s="47" t="s">
        <v>0</v>
      </c>
      <c r="CO90" s="108"/>
      <c r="CP90" s="110"/>
      <c r="CQ90" s="47"/>
      <c r="CR90" s="58" t="str">
        <f>IF(AND(BX90="NEMA",BY90="NEMA",OR(CG90="",CK90="NEMA")),MAX(CR$10:CR89)+1,"")</f>
        <v/>
      </c>
      <c r="CS90" s="53" t="str">
        <f t="shared" si="119"/>
        <v/>
      </c>
      <c r="CT90" t="s">
        <v>0</v>
      </c>
      <c r="CU90" s="133" t="str">
        <f>IF(O90="","",LEFT(INDEX(kategorija_oznaka,MATCH(Q90,kategorija_id,0)),1))</f>
        <v/>
      </c>
      <c r="CV90" t="s">
        <v>0</v>
      </c>
      <c r="CW90" s="52" t="str">
        <f>IF(CR90="","",IF(M90&lt;&gt;"CRO","","INSERT INTO osoba (id,reg_broj,oib,spol_id,dat_rodjenja) VALUES ("&amp;CR90&amp;",(SELECT max(os.reg_broj)+1 FROM osoba AS os),Null,'"&amp;CU90&amp;"',Null); INSERT INTO osoba_log (id,reg_broj,oib,spol_id,dat_rodjenja,dnevnik_id) SELECT id,reg_broj,oib,spol_id,dat_rodjenja,"&amp;dnevnik_id&amp;" FROM osoba WHERE id = "&amp;CR90&amp;";"))</f>
        <v/>
      </c>
      <c r="CX90" s="66" t="str">
        <f t="shared" si="120"/>
        <v/>
      </c>
      <c r="CY90" t="s">
        <v>0</v>
      </c>
      <c r="CZ90" s="19" t="str">
        <f t="shared" si="121"/>
        <v/>
      </c>
      <c r="DA90" s="47" t="s">
        <v>0</v>
      </c>
      <c r="DB90" s="52" t="str">
        <f t="shared" si="122"/>
        <v/>
      </c>
      <c r="DC90" s="66" t="str">
        <f t="shared" si="123"/>
        <v/>
      </c>
      <c r="DD90" s="47" t="s">
        <v>0</v>
      </c>
      <c r="DE90" s="52" t="str">
        <f t="shared" si="124"/>
        <v/>
      </c>
      <c r="DF90" s="53" t="str">
        <f>IF(DE90="","",IFERROR(MATCH(DE90,registar,0),"NEMA"))</f>
        <v/>
      </c>
      <c r="DG90" s="47" t="s">
        <v>0</v>
      </c>
      <c r="DH90" s="52" t="str">
        <f t="shared" si="125"/>
        <v/>
      </c>
      <c r="DI90" s="53" t="str">
        <f>IF(DH90="","",IFERROR(MATCH(DH90,imePrezime_imePrezimeKlub,0),"NEMA"))</f>
        <v/>
      </c>
      <c r="DJ90" s="47" t="s">
        <v>0</v>
      </c>
      <c r="DK90" s="52" t="str">
        <f t="shared" si="126"/>
        <v/>
      </c>
      <c r="DL90" s="53" t="str">
        <f>IF(DK90="","",IFERROR(MATCH(DK90,imePrezime_imePrezime,0),"NEMA"))</f>
        <v/>
      </c>
      <c r="DM90" s="47" t="s">
        <v>0</v>
      </c>
      <c r="DN90" s="58" t="str">
        <f t="shared" si="127"/>
        <v/>
      </c>
      <c r="DO90" s="53" t="str" cm="1">
        <f t="array" ref="DO90">IF(DN90&lt;&gt;"",INDEX(imePrezime_id,DN90,0),IF(CR90&lt;&gt;"",CR90,""))</f>
        <v/>
      </c>
      <c r="DP90" s="47" t="s">
        <v>0</v>
      </c>
      <c r="DQ90" s="58" t="str">
        <f t="shared" si="128"/>
        <v/>
      </c>
      <c r="DR90" s="73" t="str">
        <f>IF(BW90="","",IF(AJ90="",IF(IFERROR(INDEX(imePrezime_klub,MATCH(DO90,imePrezime_id,0)),"NEMA")="","klu",""),IF(OR(AND(AK90&lt;&gt;"",AK90&lt;&gt;"NEMA"),BI90&lt;&gt;""),"klu(ali)",IF(AND(AN90&lt;&gt;"",AN90&lt;&gt;AM90),"(raz-klu)","klu"))))</f>
        <v/>
      </c>
      <c r="DS90" s="73" t="str">
        <f t="shared" si="129"/>
        <v/>
      </c>
      <c r="DT90" s="73" t="str">
        <f t="shared" si="130"/>
        <v/>
      </c>
      <c r="DU90" s="66" t="str">
        <f t="shared" si="131"/>
        <v/>
      </c>
      <c r="DV90" s="47" t="s">
        <v>0</v>
      </c>
      <c r="DW90" s="58" t="str">
        <f>IF(BW90="","",MAX(DW$10:DW89)+1)</f>
        <v/>
      </c>
      <c r="DX90" s="73" t="str">
        <f t="shared" si="132"/>
        <v/>
      </c>
      <c r="DY90" s="73" t="str">
        <f t="shared" si="133"/>
        <v/>
      </c>
      <c r="DZ90" s="73" t="str">
        <f t="shared" si="134"/>
        <v/>
      </c>
      <c r="EA90" s="73" t="str">
        <f t="shared" si="135"/>
        <v/>
      </c>
      <c r="EB90" s="73" t="str">
        <f t="shared" si="136"/>
        <v/>
      </c>
      <c r="EC90" s="73" t="str">
        <f t="shared" si="137"/>
        <v/>
      </c>
      <c r="ED90" s="73" t="str">
        <f t="shared" si="138"/>
        <v/>
      </c>
      <c r="EE90" s="73" t="str">
        <f t="shared" si="139"/>
        <v/>
      </c>
      <c r="EF90" s="73" t="str">
        <f t="shared" si="140"/>
        <v/>
      </c>
      <c r="EG90" s="53" t="str">
        <f>IF(INDEX(natjecanjeKategorije_katAliasId,MATCH(Q90,natjecanjeKategorije_katRegId,0))="","",INDEX(natjecanjeKategorije_katAliasId,MATCH(Q90,natjecanjeKategorije_katRegId,0)))</f>
        <v/>
      </c>
      <c r="EH90" s="47" t="s">
        <v>0</v>
      </c>
      <c r="EI90" s="19" t="str">
        <f t="shared" si="141"/>
        <v/>
      </c>
      <c r="EJ90" s="47" t="s">
        <v>0</v>
      </c>
      <c r="EK90" s="19" t="str">
        <f t="shared" si="142"/>
        <v/>
      </c>
      <c r="EL90" s="47" t="s">
        <v>0</v>
      </c>
      <c r="EM90" s="208" t="str">
        <f t="shared" si="143"/>
        <v/>
      </c>
      <c r="EN90" s="47" t="s">
        <v>0</v>
      </c>
    </row>
    <row r="91" spans="1:144" x14ac:dyDescent="0.25">
      <c r="A91" t="s">
        <v>0</v>
      </c>
      <c r="B91" s="52" t="str">
        <f>IF(csv!F83="","",csv!T83)</f>
        <v/>
      </c>
      <c r="C91" s="31" t="s">
        <v>0</v>
      </c>
      <c r="D91" s="31" t="str">
        <f>IF(csv!F83="","",csv!F83)</f>
        <v/>
      </c>
      <c r="E91" s="31" t="str">
        <f>IF(csv!E83="","",csv!E83)</f>
        <v/>
      </c>
      <c r="F91" s="31" t="s">
        <v>0</v>
      </c>
      <c r="G91" s="73" t="str">
        <f>IF(csv!M83="","",csv!M83)</f>
        <v/>
      </c>
      <c r="H91" s="73" t="str">
        <f>IF(csv!N83="","",csv!N83)</f>
        <v/>
      </c>
      <c r="I91" s="31" t="s">
        <v>0</v>
      </c>
      <c r="J91" s="31" t="str">
        <f>IF(csv!P83="","",csv!P83)</f>
        <v/>
      </c>
      <c r="K91" s="31" t="str">
        <f>IF(csv!Q83="","",csv!Q83)</f>
        <v/>
      </c>
      <c r="L91" s="31" t="s">
        <v>0</v>
      </c>
      <c r="M91" s="66" t="str">
        <f>IF(csv!R83="","",csv!R83)</f>
        <v/>
      </c>
      <c r="N91" s="47" t="s">
        <v>0</v>
      </c>
      <c r="O91" s="52" t="str">
        <f t="shared" si="85"/>
        <v/>
      </c>
      <c r="P91" s="73" t="str">
        <f>IF(O91="","",IF(COUNTIF(O$10:O90,O91)=0,P90+1,P90))</f>
        <v/>
      </c>
      <c r="Q91" s="88" t="str">
        <f t="shared" si="86"/>
        <v/>
      </c>
      <c r="R91" s="89" t="str" cm="1">
        <f t="array" ref="R91">IF(S91="","",INDEX(natjecanjeStaze_naziv,MATCH(S91,natjecanjeStaze_stazaId,0)))</f>
        <v/>
      </c>
      <c r="S91" s="53" t="str">
        <f>IF(BW91="","",INDEX(natjecanjeStaze_stazaId,MATCH(O91,natjecanjeStaze_kategorija,0)))</f>
        <v/>
      </c>
      <c r="T91" s="47" t="s">
        <v>0</v>
      </c>
      <c r="U91" s="259" t="str">
        <f>IF(O91="","",INDEX(kategorija_oznaka,MATCH(Q91,kategorija_id,0)))</f>
        <v/>
      </c>
      <c r="V91" s="260" t="str">
        <f t="shared" si="87"/>
        <v/>
      </c>
      <c r="W91" s="47" t="s">
        <v>0</v>
      </c>
      <c r="X91" s="52" t="str">
        <f t="shared" si="88"/>
        <v/>
      </c>
      <c r="Y91" s="73" t="str">
        <f t="shared" si="89"/>
        <v/>
      </c>
      <c r="Z91" s="31" t="str">
        <f t="shared" si="90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91"/>
        <v/>
      </c>
      <c r="AF91" s="47" t="s">
        <v>0</v>
      </c>
      <c r="AG91" s="151" t="str">
        <f t="shared" si="92"/>
        <v/>
      </c>
      <c r="AH91" s="47" t="s">
        <v>0</v>
      </c>
      <c r="AI91" s="52" t="str">
        <f t="shared" si="93"/>
        <v/>
      </c>
      <c r="AJ91" s="31" t="str">
        <f t="shared" si="94"/>
        <v/>
      </c>
      <c r="AK91" s="73" t="str">
        <f t="shared" si="95"/>
        <v/>
      </c>
      <c r="AL91" s="73" t="str">
        <f t="shared" si="96"/>
        <v/>
      </c>
      <c r="AM91" s="31" t="str" cm="1">
        <f t="array" ref="AM91">IF(AK91="",""&amp;AJ91,IF(AK91="NEMA",AJ91,INDEX(klub_naziv,MATCH(INDEX(klubAlias_klubId,AK91),klub_id,0))))</f>
        <v/>
      </c>
      <c r="AN91" s="31" t="str" cm="1">
        <f t="array" ref="AN91">IFERROR(""&amp;INDEX(registarNatjecatelji,DL91,4),"")</f>
        <v/>
      </c>
      <c r="AO91" s="73" t="str">
        <f t="shared" si="97"/>
        <v/>
      </c>
      <c r="AP91" s="66" t="str">
        <f t="shared" si="98"/>
        <v/>
      </c>
      <c r="AQ91" s="47" t="s">
        <v>0</v>
      </c>
      <c r="AR91" s="52" t="str">
        <f>IF(V91&lt;&gt;"NEMA","",IF(IFERROR(MATCH(U91,U$10:U90,0),0)&lt;&gt;0,"",U91))</f>
        <v/>
      </c>
      <c r="AS91" s="73" t="str">
        <f>IF(AR91="","",IFERROR(INDEX(klubAlias_id,MATCH(AR91,klubAlias_alias,0)),"NEMA"))</f>
        <v/>
      </c>
      <c r="AT91" s="31" t="str">
        <f>IF(OR(AS91="",AS91&lt;&gt;"NEMA"),"",MAX(AT$10:AT90)+1)</f>
        <v/>
      </c>
      <c r="AU91" s="66" t="str">
        <f>IF(OR(AS91="",AS91&lt;&gt;"NEMA"),"",INDEX(klub_id,MATCH(AR91,klub_naziv,0)))</f>
        <v/>
      </c>
      <c r="AV91" s="47" t="s">
        <v>0</v>
      </c>
      <c r="AW91" s="19" t="str">
        <f t="shared" si="99"/>
        <v/>
      </c>
      <c r="AX91" s="47" t="s">
        <v>0</v>
      </c>
      <c r="AY91" s="82" t="str">
        <f>IF(AK91&lt;&gt;"NEMA","",IF(IFERROR(MATCH(AJ91,AJ$10:AJ90,0),0)&lt;&gt;0,"",AJ91))</f>
        <v/>
      </c>
      <c r="AZ91" s="47" t="s">
        <v>0</v>
      </c>
      <c r="BA91" s="130"/>
      <c r="BB91" s="47" t="s">
        <v>0</v>
      </c>
      <c r="BC91" s="58" t="str">
        <f t="shared" si="100"/>
        <v/>
      </c>
      <c r="BD91" s="31" t="str">
        <f t="shared" si="101"/>
        <v/>
      </c>
      <c r="BE91" s="31" t="str">
        <f>IF(BD91="","",MAX(BE$10:BE90)+1)</f>
        <v/>
      </c>
      <c r="BF91" s="31" t="str">
        <f t="shared" si="102"/>
        <v/>
      </c>
      <c r="BG91" s="31" t="str">
        <f t="shared" si="103"/>
        <v/>
      </c>
      <c r="BH91" s="31" t="str">
        <f>IF(BA91="","",MAX(BH$10:BH90)+1)</f>
        <v/>
      </c>
      <c r="BI91" s="31" t="str">
        <f t="shared" si="104"/>
        <v/>
      </c>
      <c r="BJ91" s="66" t="str">
        <f t="shared" si="105"/>
        <v/>
      </c>
      <c r="BK91" s="47" t="s">
        <v>0</v>
      </c>
      <c r="BL91" s="19" t="str">
        <f t="shared" si="106"/>
        <v/>
      </c>
      <c r="BM91" s="47" t="s">
        <v>0</v>
      </c>
      <c r="BN91" s="151" t="str">
        <f>IF(AP91="","",IF(BA91="",IF(IFERROR(MATCH(AP91,natjecanje_noviKluboviAliasi,0),0)&gt;0,INDEX(natjecanje_kluboviAliasi,MATCH(AP91,natjecanje_noviKluboviAliasi,0)),AP91),BA91))</f>
        <v/>
      </c>
      <c r="BO91" s="47" t="s">
        <v>0</v>
      </c>
      <c r="BP91" s="58" t="str">
        <f t="shared" si="107"/>
        <v/>
      </c>
      <c r="BQ91" s="73" t="str">
        <f t="shared" si="108"/>
        <v/>
      </c>
      <c r="BR91" s="267" t="str">
        <f t="shared" si="109"/>
        <v/>
      </c>
      <c r="BS91" s="268" t="str">
        <f t="shared" si="110"/>
        <v/>
      </c>
      <c r="BT91" s="191" t="str">
        <f t="shared" si="111"/>
        <v/>
      </c>
      <c r="BU91" s="47" t="s">
        <v>0</v>
      </c>
      <c r="BV91" s="52" t="str">
        <f t="shared" si="112"/>
        <v/>
      </c>
      <c r="BW91" s="31" t="str">
        <f t="shared" si="113"/>
        <v/>
      </c>
      <c r="BX91" s="73" t="str">
        <f>IF(BW91="","",IFERROR(INDEX(imePrezime_id,MATCH(BV91&amp;" – "&amp;BW91,imePrezime_imePrezime,0)),"NEMA"))</f>
        <v/>
      </c>
      <c r="BY91" s="73" t="str">
        <f>IF(BX91&lt;&gt;"NEMA","",IFERROR(INDEX(imePrezimeAlias_imePrezimeId,MATCH(BV91&amp;" "&amp;BW91,imePrezimeAlias_alias,0)),"NEMA"))</f>
        <v/>
      </c>
      <c r="BZ91" s="31" t="str">
        <f>IF(BW91="","",IF(OR(BY91="",BY91="NEMA"),BV91,INDEX(imePrezime_ime,MATCH(BY91,imePrezime_id,0))))</f>
        <v/>
      </c>
      <c r="CA91" s="66" t="str">
        <f>IF(BW91="","",IF(OR(BY91="",BY91="NEMA"),BW91,INDEX(imePrezime_prezime,MATCH(BY91,imePrezime_id,0))))</f>
        <v/>
      </c>
      <c r="CB91" s="47" t="s">
        <v>0</v>
      </c>
      <c r="CC91" s="82" t="str">
        <f t="shared" si="114"/>
        <v/>
      </c>
      <c r="CD91" s="47" t="s">
        <v>0</v>
      </c>
      <c r="CE91" s="19" t="str">
        <f t="shared" si="115"/>
        <v/>
      </c>
      <c r="CF91" s="47" t="s">
        <v>0</v>
      </c>
      <c r="CG91" s="130"/>
      <c r="CH91" s="47" t="s">
        <v>0</v>
      </c>
      <c r="CI91" s="52" t="str">
        <f t="shared" si="116"/>
        <v/>
      </c>
      <c r="CJ91" s="73" t="str">
        <f>IF(CG91="","",MAX(CJ$10:CJ90)+1)</f>
        <v/>
      </c>
      <c r="CK91" s="53" t="str">
        <f t="shared" si="117"/>
        <v/>
      </c>
      <c r="CL91" s="47" t="s">
        <v>0</v>
      </c>
      <c r="CM91" s="19" t="str">
        <f t="shared" si="118"/>
        <v/>
      </c>
      <c r="CN91" s="47" t="s">
        <v>0</v>
      </c>
      <c r="CO91" s="108"/>
      <c r="CP91" s="110"/>
      <c r="CQ91" s="47"/>
      <c r="CR91" s="58" t="str">
        <f>IF(AND(BX91="NEMA",BY91="NEMA",OR(CG91="",CK91="NEMA")),MAX(CR$10:CR90)+1,"")</f>
        <v/>
      </c>
      <c r="CS91" s="53" t="str">
        <f t="shared" si="119"/>
        <v/>
      </c>
      <c r="CT91" t="s">
        <v>0</v>
      </c>
      <c r="CU91" s="133" t="str">
        <f>IF(O91="","",LEFT(INDEX(kategorija_oznaka,MATCH(Q91,kategorija_id,0)),1))</f>
        <v/>
      </c>
      <c r="CV91" t="s">
        <v>0</v>
      </c>
      <c r="CW91" s="52" t="str">
        <f>IF(CR91="","",IF(M91&lt;&gt;"CRO","","INSERT INTO osoba (id,reg_broj,oib,spol_id,dat_rodjenja) VALUES ("&amp;CR91&amp;",(SELECT max(os.reg_broj)+1 FROM osoba AS os),Null,'"&amp;CU91&amp;"',Null); INSERT INTO osoba_log (id,reg_broj,oib,spol_id,dat_rodjenja,dnevnik_id) SELECT id,reg_broj,oib,spol_id,dat_rodjenja,"&amp;dnevnik_id&amp;" FROM osoba WHERE id = "&amp;CR91&amp;";"))</f>
        <v/>
      </c>
      <c r="CX91" s="66" t="str">
        <f t="shared" si="120"/>
        <v/>
      </c>
      <c r="CY91" t="s">
        <v>0</v>
      </c>
      <c r="CZ91" s="19" t="str">
        <f t="shared" si="121"/>
        <v/>
      </c>
      <c r="DA91" s="47" t="s">
        <v>0</v>
      </c>
      <c r="DB91" s="52" t="str">
        <f t="shared" si="122"/>
        <v/>
      </c>
      <c r="DC91" s="66" t="str">
        <f t="shared" si="123"/>
        <v/>
      </c>
      <c r="DD91" s="47" t="s">
        <v>0</v>
      </c>
      <c r="DE91" s="52" t="str">
        <f t="shared" si="124"/>
        <v/>
      </c>
      <c r="DF91" s="53" t="str">
        <f>IF(DE91="","",IFERROR(MATCH(DE91,registar,0),"NEMA"))</f>
        <v/>
      </c>
      <c r="DG91" s="47" t="s">
        <v>0</v>
      </c>
      <c r="DH91" s="52" t="str">
        <f t="shared" si="125"/>
        <v/>
      </c>
      <c r="DI91" s="53" t="str">
        <f>IF(DH91="","",IFERROR(MATCH(DH91,imePrezime_imePrezimeKlub,0),"NEMA"))</f>
        <v/>
      </c>
      <c r="DJ91" s="47" t="s">
        <v>0</v>
      </c>
      <c r="DK91" s="52" t="str">
        <f t="shared" si="126"/>
        <v/>
      </c>
      <c r="DL91" s="53" t="str">
        <f>IF(DK91="","",IFERROR(MATCH(DK91,imePrezime_imePrezime,0),"NEMA"))</f>
        <v/>
      </c>
      <c r="DM91" s="47" t="s">
        <v>0</v>
      </c>
      <c r="DN91" s="58" t="str">
        <f t="shared" si="127"/>
        <v/>
      </c>
      <c r="DO91" s="53" t="str" cm="1">
        <f t="array" ref="DO91">IF(DN91&lt;&gt;"",INDEX(imePrezime_id,DN91,0),IF(CR91&lt;&gt;"",CR91,""))</f>
        <v/>
      </c>
      <c r="DP91" s="47" t="s">
        <v>0</v>
      </c>
      <c r="DQ91" s="58" t="str">
        <f t="shared" si="128"/>
        <v/>
      </c>
      <c r="DR91" s="73" t="str">
        <f>IF(BW91="","",IF(AJ91="",IF(IFERROR(INDEX(imePrezime_klub,MATCH(DO91,imePrezime_id,0)),"NEMA")="","klu",""),IF(OR(AND(AK91&lt;&gt;"",AK91&lt;&gt;"NEMA"),BI91&lt;&gt;""),"klu(ali)",IF(AND(AN91&lt;&gt;"",AN91&lt;&gt;AM91),"(raz-klu)","klu"))))</f>
        <v/>
      </c>
      <c r="DS91" s="73" t="str">
        <f t="shared" si="129"/>
        <v/>
      </c>
      <c r="DT91" s="73" t="str">
        <f t="shared" si="130"/>
        <v/>
      </c>
      <c r="DU91" s="66" t="str">
        <f t="shared" si="131"/>
        <v/>
      </c>
      <c r="DV91" s="47" t="s">
        <v>0</v>
      </c>
      <c r="DW91" s="58" t="str">
        <f>IF(BW91="","",MAX(DW$10:DW90)+1)</f>
        <v/>
      </c>
      <c r="DX91" s="73" t="str">
        <f t="shared" si="132"/>
        <v/>
      </c>
      <c r="DY91" s="73" t="str">
        <f t="shared" si="133"/>
        <v/>
      </c>
      <c r="DZ91" s="73" t="str">
        <f t="shared" si="134"/>
        <v/>
      </c>
      <c r="EA91" s="73" t="str">
        <f t="shared" si="135"/>
        <v/>
      </c>
      <c r="EB91" s="73" t="str">
        <f t="shared" si="136"/>
        <v/>
      </c>
      <c r="EC91" s="73" t="str">
        <f t="shared" si="137"/>
        <v/>
      </c>
      <c r="ED91" s="73" t="str">
        <f t="shared" si="138"/>
        <v/>
      </c>
      <c r="EE91" s="73" t="str">
        <f t="shared" si="139"/>
        <v/>
      </c>
      <c r="EF91" s="73" t="str">
        <f t="shared" si="140"/>
        <v/>
      </c>
      <c r="EG91" s="53" t="str">
        <f>IF(INDEX(natjecanjeKategorije_katAliasId,MATCH(Q91,natjecanjeKategorije_katRegId,0))="","",INDEX(natjecanjeKategorije_katAliasId,MATCH(Q91,natjecanjeKategorije_katRegId,0)))</f>
        <v/>
      </c>
      <c r="EH91" s="47" t="s">
        <v>0</v>
      </c>
      <c r="EI91" s="19" t="str">
        <f t="shared" si="141"/>
        <v/>
      </c>
      <c r="EJ91" s="47" t="s">
        <v>0</v>
      </c>
      <c r="EK91" s="19" t="str">
        <f t="shared" si="142"/>
        <v/>
      </c>
      <c r="EL91" s="47" t="s">
        <v>0</v>
      </c>
      <c r="EM91" s="208" t="str">
        <f t="shared" si="143"/>
        <v/>
      </c>
      <c r="EN91" s="47" t="s">
        <v>0</v>
      </c>
    </row>
    <row r="92" spans="1:144" x14ac:dyDescent="0.25">
      <c r="A92" t="s">
        <v>0</v>
      </c>
      <c r="B92" s="52" t="str">
        <f>IF(csv!F84="","",csv!T84)</f>
        <v/>
      </c>
      <c r="C92" s="31" t="s">
        <v>0</v>
      </c>
      <c r="D92" s="31" t="str">
        <f>IF(csv!F84="","",csv!F84)</f>
        <v/>
      </c>
      <c r="E92" s="31" t="str">
        <f>IF(csv!E84="","",csv!E84)</f>
        <v/>
      </c>
      <c r="F92" s="31" t="s">
        <v>0</v>
      </c>
      <c r="G92" s="73" t="str">
        <f>IF(csv!M84="","",csv!M84)</f>
        <v/>
      </c>
      <c r="H92" s="73" t="str">
        <f>IF(csv!N84="","",csv!N84)</f>
        <v/>
      </c>
      <c r="I92" s="31" t="s">
        <v>0</v>
      </c>
      <c r="J92" s="31" t="str">
        <f>IF(csv!P84="","",csv!P84)</f>
        <v/>
      </c>
      <c r="K92" s="31" t="str">
        <f>IF(csv!Q84="","",csv!Q84)</f>
        <v/>
      </c>
      <c r="L92" s="31" t="s">
        <v>0</v>
      </c>
      <c r="M92" s="66" t="str">
        <f>IF(csv!R84="","",csv!R84)</f>
        <v/>
      </c>
      <c r="N92" s="47" t="s">
        <v>0</v>
      </c>
      <c r="O92" s="52" t="str">
        <f t="shared" si="85"/>
        <v/>
      </c>
      <c r="P92" s="73" t="str">
        <f>IF(O92="","",IF(COUNTIF(O$10:O91,O92)=0,P91+1,P91))</f>
        <v/>
      </c>
      <c r="Q92" s="88" t="str">
        <f t="shared" si="86"/>
        <v/>
      </c>
      <c r="R92" s="89" t="str" cm="1">
        <f t="array" ref="R92">IF(S92="","",INDEX(natjecanjeStaze_naziv,MATCH(S92,natjecanjeStaze_stazaId,0)))</f>
        <v/>
      </c>
      <c r="S92" s="53" t="str">
        <f>IF(BW92="","",INDEX(natjecanjeStaze_stazaId,MATCH(O92,natjecanjeStaze_kategorija,0)))</f>
        <v/>
      </c>
      <c r="T92" s="47" t="s">
        <v>0</v>
      </c>
      <c r="U92" s="259" t="str">
        <f>IF(O92="","",INDEX(kategorija_oznaka,MATCH(Q92,kategorija_id,0)))</f>
        <v/>
      </c>
      <c r="V92" s="260" t="str">
        <f t="shared" si="87"/>
        <v/>
      </c>
      <c r="W92" s="47" t="s">
        <v>0</v>
      </c>
      <c r="X92" s="52" t="str">
        <f t="shared" si="88"/>
        <v/>
      </c>
      <c r="Y92" s="73" t="str">
        <f t="shared" si="89"/>
        <v/>
      </c>
      <c r="Z92" s="31" t="str">
        <f t="shared" si="90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91"/>
        <v/>
      </c>
      <c r="AF92" s="47" t="s">
        <v>0</v>
      </c>
      <c r="AG92" s="151" t="str">
        <f t="shared" si="92"/>
        <v/>
      </c>
      <c r="AH92" s="47" t="s">
        <v>0</v>
      </c>
      <c r="AI92" s="52" t="str">
        <f t="shared" si="93"/>
        <v/>
      </c>
      <c r="AJ92" s="31" t="str">
        <f t="shared" si="94"/>
        <v/>
      </c>
      <c r="AK92" s="73" t="str">
        <f t="shared" si="95"/>
        <v/>
      </c>
      <c r="AL92" s="73" t="str">
        <f t="shared" si="96"/>
        <v/>
      </c>
      <c r="AM92" s="31" t="str" cm="1">
        <f t="array" ref="AM92">IF(AK92="",""&amp;AJ92,IF(AK92="NEMA",AJ92,INDEX(klub_naziv,MATCH(INDEX(klubAlias_klubId,AK92),klub_id,0))))</f>
        <v/>
      </c>
      <c r="AN92" s="31" t="str" cm="1">
        <f t="array" ref="AN92">IFERROR(""&amp;INDEX(registarNatjecatelji,DL92,4),"")</f>
        <v/>
      </c>
      <c r="AO92" s="73" t="str">
        <f t="shared" si="97"/>
        <v/>
      </c>
      <c r="AP92" s="66" t="str">
        <f t="shared" si="98"/>
        <v/>
      </c>
      <c r="AQ92" s="47" t="s">
        <v>0</v>
      </c>
      <c r="AR92" s="52" t="str">
        <f>IF(V92&lt;&gt;"NEMA","",IF(IFERROR(MATCH(U92,U$10:U91,0),0)&lt;&gt;0,"",U92))</f>
        <v/>
      </c>
      <c r="AS92" s="73" t="str">
        <f>IF(AR92="","",IFERROR(INDEX(klubAlias_id,MATCH(AR92,klubAlias_alias,0)),"NEMA"))</f>
        <v/>
      </c>
      <c r="AT92" s="31" t="str">
        <f>IF(OR(AS92="",AS92&lt;&gt;"NEMA"),"",MAX(AT$10:AT91)+1)</f>
        <v/>
      </c>
      <c r="AU92" s="66" t="str">
        <f>IF(OR(AS92="",AS92&lt;&gt;"NEMA"),"",INDEX(klub_id,MATCH(AR92,klub_naziv,0)))</f>
        <v/>
      </c>
      <c r="AV92" s="47" t="s">
        <v>0</v>
      </c>
      <c r="AW92" s="19" t="str">
        <f t="shared" si="99"/>
        <v/>
      </c>
      <c r="AX92" s="47" t="s">
        <v>0</v>
      </c>
      <c r="AY92" s="82" t="str">
        <f>IF(AK92&lt;&gt;"NEMA","",IF(IFERROR(MATCH(AJ92,AJ$10:AJ91,0),0)&lt;&gt;0,"",AJ92))</f>
        <v/>
      </c>
      <c r="AZ92" s="47" t="s">
        <v>0</v>
      </c>
      <c r="BA92" s="130"/>
      <c r="BB92" s="47" t="s">
        <v>0</v>
      </c>
      <c r="BC92" s="58" t="str">
        <f t="shared" si="100"/>
        <v/>
      </c>
      <c r="BD92" s="31" t="str">
        <f t="shared" si="101"/>
        <v/>
      </c>
      <c r="BE92" s="31" t="str">
        <f>IF(BD92="","",MAX(BE$10:BE91)+1)</f>
        <v/>
      </c>
      <c r="BF92" s="31" t="str">
        <f t="shared" si="102"/>
        <v/>
      </c>
      <c r="BG92" s="31" t="str">
        <f t="shared" si="103"/>
        <v/>
      </c>
      <c r="BH92" s="31" t="str">
        <f>IF(BA92="","",MAX(BH$10:BH91)+1)</f>
        <v/>
      </c>
      <c r="BI92" s="31" t="str">
        <f t="shared" si="104"/>
        <v/>
      </c>
      <c r="BJ92" s="66" t="str">
        <f t="shared" si="105"/>
        <v/>
      </c>
      <c r="BK92" s="47" t="s">
        <v>0</v>
      </c>
      <c r="BL92" s="19" t="str">
        <f t="shared" si="106"/>
        <v/>
      </c>
      <c r="BM92" s="47" t="s">
        <v>0</v>
      </c>
      <c r="BN92" s="151" t="str">
        <f>IF(AP92="","",IF(BA92="",IF(IFERROR(MATCH(AP92,natjecanje_noviKluboviAliasi,0),0)&gt;0,INDEX(natjecanje_kluboviAliasi,MATCH(AP92,natjecanje_noviKluboviAliasi,0)),AP92),BA92))</f>
        <v/>
      </c>
      <c r="BO92" s="47" t="s">
        <v>0</v>
      </c>
      <c r="BP92" s="58" t="str">
        <f t="shared" si="107"/>
        <v/>
      </c>
      <c r="BQ92" s="73" t="str">
        <f t="shared" si="108"/>
        <v/>
      </c>
      <c r="BR92" s="267" t="str">
        <f t="shared" si="109"/>
        <v/>
      </c>
      <c r="BS92" s="268" t="str">
        <f t="shared" si="110"/>
        <v/>
      </c>
      <c r="BT92" s="191" t="str">
        <f t="shared" si="111"/>
        <v/>
      </c>
      <c r="BU92" s="47" t="s">
        <v>0</v>
      </c>
      <c r="BV92" s="52" t="str">
        <f t="shared" si="112"/>
        <v/>
      </c>
      <c r="BW92" s="31" t="str">
        <f t="shared" si="113"/>
        <v/>
      </c>
      <c r="BX92" s="73" t="str">
        <f>IF(BW92="","",IFERROR(INDEX(imePrezime_id,MATCH(BV92&amp;" – "&amp;BW92,imePrezime_imePrezime,0)),"NEMA"))</f>
        <v/>
      </c>
      <c r="BY92" s="73" t="str">
        <f>IF(BX92&lt;&gt;"NEMA","",IFERROR(INDEX(imePrezimeAlias_imePrezimeId,MATCH(BV92&amp;" "&amp;BW92,imePrezimeAlias_alias,0)),"NEMA"))</f>
        <v/>
      </c>
      <c r="BZ92" s="31" t="str">
        <f>IF(BW92="","",IF(OR(BY92="",BY92="NEMA"),BV92,INDEX(imePrezime_ime,MATCH(BY92,imePrezime_id,0))))</f>
        <v/>
      </c>
      <c r="CA92" s="66" t="str">
        <f>IF(BW92="","",IF(OR(BY92="",BY92="NEMA"),BW92,INDEX(imePrezime_prezime,MATCH(BY92,imePrezime_id,0))))</f>
        <v/>
      </c>
      <c r="CB92" s="47" t="s">
        <v>0</v>
      </c>
      <c r="CC92" s="82" t="str">
        <f t="shared" si="114"/>
        <v/>
      </c>
      <c r="CD92" s="47" t="s">
        <v>0</v>
      </c>
      <c r="CE92" s="19" t="str">
        <f t="shared" si="115"/>
        <v/>
      </c>
      <c r="CF92" s="47" t="s">
        <v>0</v>
      </c>
      <c r="CG92" s="130"/>
      <c r="CH92" s="47" t="s">
        <v>0</v>
      </c>
      <c r="CI92" s="52" t="str">
        <f t="shared" si="116"/>
        <v/>
      </c>
      <c r="CJ92" s="73" t="str">
        <f>IF(CG92="","",MAX(CJ$10:CJ91)+1)</f>
        <v/>
      </c>
      <c r="CK92" s="53" t="str">
        <f t="shared" si="117"/>
        <v/>
      </c>
      <c r="CL92" s="47" t="s">
        <v>0</v>
      </c>
      <c r="CM92" s="19" t="str">
        <f t="shared" si="118"/>
        <v/>
      </c>
      <c r="CN92" s="47" t="s">
        <v>0</v>
      </c>
      <c r="CO92" s="108"/>
      <c r="CP92" s="110"/>
      <c r="CQ92" s="47"/>
      <c r="CR92" s="58" t="str">
        <f>IF(AND(BX92="NEMA",BY92="NEMA",OR(CG92="",CK92="NEMA")),MAX(CR$10:CR91)+1,"")</f>
        <v/>
      </c>
      <c r="CS92" s="53" t="str">
        <f t="shared" si="119"/>
        <v/>
      </c>
      <c r="CT92" t="s">
        <v>0</v>
      </c>
      <c r="CU92" s="133" t="str">
        <f>IF(O92="","",LEFT(INDEX(kategorija_oznaka,MATCH(Q92,kategorija_id,0)),1))</f>
        <v/>
      </c>
      <c r="CV92" t="s">
        <v>0</v>
      </c>
      <c r="CW92" s="52" t="str">
        <f>IF(CR92="","",IF(M92&lt;&gt;"CRO","","INSERT INTO osoba (id,reg_broj,oib,spol_id,dat_rodjenja) VALUES ("&amp;CR92&amp;",(SELECT max(os.reg_broj)+1 FROM osoba AS os),Null,'"&amp;CU92&amp;"',Null); INSERT INTO osoba_log (id,reg_broj,oib,spol_id,dat_rodjenja,dnevnik_id) SELECT id,reg_broj,oib,spol_id,dat_rodjenja,"&amp;dnevnik_id&amp;" FROM osoba WHERE id = "&amp;CR92&amp;";"))</f>
        <v/>
      </c>
      <c r="CX92" s="66" t="str">
        <f t="shared" si="120"/>
        <v/>
      </c>
      <c r="CY92" t="s">
        <v>0</v>
      </c>
      <c r="CZ92" s="19" t="str">
        <f t="shared" si="121"/>
        <v/>
      </c>
      <c r="DA92" s="47" t="s">
        <v>0</v>
      </c>
      <c r="DB92" s="52" t="str">
        <f t="shared" si="122"/>
        <v/>
      </c>
      <c r="DC92" s="66" t="str">
        <f t="shared" si="123"/>
        <v/>
      </c>
      <c r="DD92" s="47" t="s">
        <v>0</v>
      </c>
      <c r="DE92" s="52" t="str">
        <f t="shared" si="124"/>
        <v/>
      </c>
      <c r="DF92" s="53" t="str">
        <f>IF(DE92="","",IFERROR(MATCH(DE92,registar,0),"NEMA"))</f>
        <v/>
      </c>
      <c r="DG92" s="47" t="s">
        <v>0</v>
      </c>
      <c r="DH92" s="52" t="str">
        <f t="shared" si="125"/>
        <v/>
      </c>
      <c r="DI92" s="53" t="str">
        <f>IF(DH92="","",IFERROR(MATCH(DH92,imePrezime_imePrezimeKlub,0),"NEMA"))</f>
        <v/>
      </c>
      <c r="DJ92" s="47" t="s">
        <v>0</v>
      </c>
      <c r="DK92" s="52" t="str">
        <f t="shared" si="126"/>
        <v/>
      </c>
      <c r="DL92" s="53" t="str">
        <f>IF(DK92="","",IFERROR(MATCH(DK92,imePrezime_imePrezime,0),"NEMA"))</f>
        <v/>
      </c>
      <c r="DM92" s="47" t="s">
        <v>0</v>
      </c>
      <c r="DN92" s="58" t="str">
        <f t="shared" si="127"/>
        <v/>
      </c>
      <c r="DO92" s="53" t="str" cm="1">
        <f t="array" ref="DO92">IF(DN92&lt;&gt;"",INDEX(imePrezime_id,DN92,0),IF(CR92&lt;&gt;"",CR92,""))</f>
        <v/>
      </c>
      <c r="DP92" s="47" t="s">
        <v>0</v>
      </c>
      <c r="DQ92" s="58" t="str">
        <f t="shared" si="128"/>
        <v/>
      </c>
      <c r="DR92" s="73" t="str">
        <f>IF(BW92="","",IF(AJ92="",IF(IFERROR(INDEX(imePrezime_klub,MATCH(DO92,imePrezime_id,0)),"NEMA")="","klu",""),IF(OR(AND(AK92&lt;&gt;"",AK92&lt;&gt;"NEMA"),BI92&lt;&gt;""),"klu(ali)",IF(AND(AN92&lt;&gt;"",AN92&lt;&gt;AM92),"(raz-klu)","klu"))))</f>
        <v/>
      </c>
      <c r="DS92" s="73" t="str">
        <f t="shared" si="129"/>
        <v/>
      </c>
      <c r="DT92" s="73" t="str">
        <f t="shared" si="130"/>
        <v/>
      </c>
      <c r="DU92" s="66" t="str">
        <f t="shared" si="131"/>
        <v/>
      </c>
      <c r="DV92" s="47" t="s">
        <v>0</v>
      </c>
      <c r="DW92" s="58" t="str">
        <f>IF(BW92="","",MAX(DW$10:DW91)+1)</f>
        <v/>
      </c>
      <c r="DX92" s="73" t="str">
        <f t="shared" si="132"/>
        <v/>
      </c>
      <c r="DY92" s="73" t="str">
        <f t="shared" si="133"/>
        <v/>
      </c>
      <c r="DZ92" s="73" t="str">
        <f t="shared" si="134"/>
        <v/>
      </c>
      <c r="EA92" s="73" t="str">
        <f t="shared" si="135"/>
        <v/>
      </c>
      <c r="EB92" s="73" t="str">
        <f t="shared" si="136"/>
        <v/>
      </c>
      <c r="EC92" s="73" t="str">
        <f t="shared" si="137"/>
        <v/>
      </c>
      <c r="ED92" s="73" t="str">
        <f t="shared" si="138"/>
        <v/>
      </c>
      <c r="EE92" s="73" t="str">
        <f t="shared" si="139"/>
        <v/>
      </c>
      <c r="EF92" s="73" t="str">
        <f t="shared" si="140"/>
        <v/>
      </c>
      <c r="EG92" s="53" t="str">
        <f>IF(INDEX(natjecanjeKategorije_katAliasId,MATCH(Q92,natjecanjeKategorije_katRegId,0))="","",INDEX(natjecanjeKategorije_katAliasId,MATCH(Q92,natjecanjeKategorije_katRegId,0)))</f>
        <v/>
      </c>
      <c r="EH92" s="47" t="s">
        <v>0</v>
      </c>
      <c r="EI92" s="19" t="str">
        <f t="shared" si="141"/>
        <v/>
      </c>
      <c r="EJ92" s="47" t="s">
        <v>0</v>
      </c>
      <c r="EK92" s="19" t="str">
        <f t="shared" si="142"/>
        <v/>
      </c>
      <c r="EL92" s="47" t="s">
        <v>0</v>
      </c>
      <c r="EM92" s="208" t="str">
        <f t="shared" si="143"/>
        <v/>
      </c>
      <c r="EN92" s="47" t="s">
        <v>0</v>
      </c>
    </row>
    <row r="93" spans="1:144" x14ac:dyDescent="0.25">
      <c r="A93" t="s">
        <v>0</v>
      </c>
      <c r="B93" s="52" t="str">
        <f>IF(csv!F85="","",csv!T85)</f>
        <v/>
      </c>
      <c r="C93" s="31" t="s">
        <v>0</v>
      </c>
      <c r="D93" s="31" t="str">
        <f>IF(csv!F85="","",csv!F85)</f>
        <v/>
      </c>
      <c r="E93" s="31" t="str">
        <f>IF(csv!E85="","",csv!E85)</f>
        <v/>
      </c>
      <c r="F93" s="31" t="s">
        <v>0</v>
      </c>
      <c r="G93" s="73" t="str">
        <f>IF(csv!M85="","",csv!M85)</f>
        <v/>
      </c>
      <c r="H93" s="73" t="str">
        <f>IF(csv!N85="","",csv!N85)</f>
        <v/>
      </c>
      <c r="I93" s="31" t="s">
        <v>0</v>
      </c>
      <c r="J93" s="31" t="str">
        <f>IF(csv!P85="","",csv!P85)</f>
        <v/>
      </c>
      <c r="K93" s="31" t="str">
        <f>IF(csv!Q85="","",csv!Q85)</f>
        <v/>
      </c>
      <c r="L93" s="31" t="s">
        <v>0</v>
      </c>
      <c r="M93" s="66" t="str">
        <f>IF(csv!R85="","",csv!R85)</f>
        <v/>
      </c>
      <c r="N93" s="47" t="s">
        <v>0</v>
      </c>
      <c r="O93" s="52" t="str">
        <f t="shared" si="85"/>
        <v/>
      </c>
      <c r="P93" s="73" t="str">
        <f>IF(O93="","",IF(COUNTIF(O$10:O92,O93)=0,P92+1,P92))</f>
        <v/>
      </c>
      <c r="Q93" s="88" t="str">
        <f t="shared" si="86"/>
        <v/>
      </c>
      <c r="R93" s="89" t="str" cm="1">
        <f t="array" ref="R93">IF(S93="","",INDEX(natjecanjeStaze_naziv,MATCH(S93,natjecanjeStaze_stazaId,0)))</f>
        <v/>
      </c>
      <c r="S93" s="53" t="str">
        <f>IF(BW93="","",INDEX(natjecanjeStaze_stazaId,MATCH(O93,natjecanjeStaze_kategorija,0)))</f>
        <v/>
      </c>
      <c r="T93" s="47" t="s">
        <v>0</v>
      </c>
      <c r="U93" s="259" t="str">
        <f>IF(O93="","",INDEX(kategorija_oznaka,MATCH(Q93,kategorija_id,0)))</f>
        <v/>
      </c>
      <c r="V93" s="260" t="str">
        <f t="shared" si="87"/>
        <v/>
      </c>
      <c r="W93" s="47" t="s">
        <v>0</v>
      </c>
      <c r="X93" s="52" t="str">
        <f t="shared" si="88"/>
        <v/>
      </c>
      <c r="Y93" s="73" t="str">
        <f t="shared" si="89"/>
        <v/>
      </c>
      <c r="Z93" s="31" t="str">
        <f t="shared" si="90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91"/>
        <v/>
      </c>
      <c r="AF93" s="47" t="s">
        <v>0</v>
      </c>
      <c r="AG93" s="151" t="str">
        <f t="shared" si="92"/>
        <v/>
      </c>
      <c r="AH93" s="47" t="s">
        <v>0</v>
      </c>
      <c r="AI93" s="52" t="str">
        <f t="shared" si="93"/>
        <v/>
      </c>
      <c r="AJ93" s="31" t="str">
        <f t="shared" si="94"/>
        <v/>
      </c>
      <c r="AK93" s="73" t="str">
        <f t="shared" si="95"/>
        <v/>
      </c>
      <c r="AL93" s="73" t="str">
        <f t="shared" si="96"/>
        <v/>
      </c>
      <c r="AM93" s="31" t="str" cm="1">
        <f t="array" ref="AM93">IF(AK93="",""&amp;AJ93,IF(AK93="NEMA",AJ93,INDEX(klub_naziv,MATCH(INDEX(klubAlias_klubId,AK93),klub_id,0))))</f>
        <v/>
      </c>
      <c r="AN93" s="31" t="str" cm="1">
        <f t="array" ref="AN93">IFERROR(""&amp;INDEX(registarNatjecatelji,DL93,4),"")</f>
        <v/>
      </c>
      <c r="AO93" s="73" t="str">
        <f t="shared" si="97"/>
        <v/>
      </c>
      <c r="AP93" s="66" t="str">
        <f t="shared" si="98"/>
        <v/>
      </c>
      <c r="AQ93" s="47" t="s">
        <v>0</v>
      </c>
      <c r="AR93" s="52" t="str">
        <f>IF(V93&lt;&gt;"NEMA","",IF(IFERROR(MATCH(U93,U$10:U92,0),0)&lt;&gt;0,"",U93))</f>
        <v/>
      </c>
      <c r="AS93" s="73" t="str">
        <f>IF(AR93="","",IFERROR(INDEX(klubAlias_id,MATCH(AR93,klubAlias_alias,0)),"NEMA"))</f>
        <v/>
      </c>
      <c r="AT93" s="31" t="str">
        <f>IF(OR(AS93="",AS93&lt;&gt;"NEMA"),"",MAX(AT$10:AT92)+1)</f>
        <v/>
      </c>
      <c r="AU93" s="66" t="str">
        <f>IF(OR(AS93="",AS93&lt;&gt;"NEMA"),"",INDEX(klub_id,MATCH(AR93,klub_naziv,0)))</f>
        <v/>
      </c>
      <c r="AV93" s="47" t="s">
        <v>0</v>
      </c>
      <c r="AW93" s="19" t="str">
        <f t="shared" si="99"/>
        <v/>
      </c>
      <c r="AX93" s="47" t="s">
        <v>0</v>
      </c>
      <c r="AY93" s="82" t="str">
        <f>IF(AK93&lt;&gt;"NEMA","",IF(IFERROR(MATCH(AJ93,AJ$10:AJ92,0),0)&lt;&gt;0,"",AJ93))</f>
        <v/>
      </c>
      <c r="AZ93" s="47" t="s">
        <v>0</v>
      </c>
      <c r="BA93" s="130"/>
      <c r="BB93" s="47" t="s">
        <v>0</v>
      </c>
      <c r="BC93" s="58" t="str">
        <f t="shared" si="100"/>
        <v/>
      </c>
      <c r="BD93" s="31" t="str">
        <f t="shared" si="101"/>
        <v/>
      </c>
      <c r="BE93" s="31" t="str">
        <f>IF(BD93="","",MAX(BE$10:BE92)+1)</f>
        <v/>
      </c>
      <c r="BF93" s="31" t="str">
        <f t="shared" si="102"/>
        <v/>
      </c>
      <c r="BG93" s="31" t="str">
        <f t="shared" si="103"/>
        <v/>
      </c>
      <c r="BH93" s="31" t="str">
        <f>IF(BA93="","",MAX(BH$10:BH92)+1)</f>
        <v/>
      </c>
      <c r="BI93" s="31" t="str">
        <f t="shared" si="104"/>
        <v/>
      </c>
      <c r="BJ93" s="66" t="str">
        <f t="shared" si="105"/>
        <v/>
      </c>
      <c r="BK93" s="47" t="s">
        <v>0</v>
      </c>
      <c r="BL93" s="19" t="str">
        <f t="shared" si="106"/>
        <v/>
      </c>
      <c r="BM93" s="47" t="s">
        <v>0</v>
      </c>
      <c r="BN93" s="151" t="str">
        <f>IF(AP93="","",IF(BA93="",IF(IFERROR(MATCH(AP93,natjecanje_noviKluboviAliasi,0),0)&gt;0,INDEX(natjecanje_kluboviAliasi,MATCH(AP93,natjecanje_noviKluboviAliasi,0)),AP93),BA93))</f>
        <v/>
      </c>
      <c r="BO93" s="47" t="s">
        <v>0</v>
      </c>
      <c r="BP93" s="58" t="str">
        <f t="shared" si="107"/>
        <v/>
      </c>
      <c r="BQ93" s="73" t="str">
        <f t="shared" si="108"/>
        <v/>
      </c>
      <c r="BR93" s="267" t="str">
        <f t="shared" si="109"/>
        <v/>
      </c>
      <c r="BS93" s="268" t="str">
        <f t="shared" si="110"/>
        <v/>
      </c>
      <c r="BT93" s="191" t="str">
        <f t="shared" si="111"/>
        <v/>
      </c>
      <c r="BU93" s="47" t="s">
        <v>0</v>
      </c>
      <c r="BV93" s="52" t="str">
        <f t="shared" si="112"/>
        <v/>
      </c>
      <c r="BW93" s="31" t="str">
        <f t="shared" si="113"/>
        <v/>
      </c>
      <c r="BX93" s="73" t="str">
        <f>IF(BW93="","",IFERROR(INDEX(imePrezime_id,MATCH(BV93&amp;" – "&amp;BW93,imePrezime_imePrezime,0)),"NEMA"))</f>
        <v/>
      </c>
      <c r="BY93" s="73" t="str">
        <f>IF(BX93&lt;&gt;"NEMA","",IFERROR(INDEX(imePrezimeAlias_imePrezimeId,MATCH(BV93&amp;" "&amp;BW93,imePrezimeAlias_alias,0)),"NEMA"))</f>
        <v/>
      </c>
      <c r="BZ93" s="31" t="str">
        <f>IF(BW93="","",IF(OR(BY93="",BY93="NEMA"),BV93,INDEX(imePrezime_ime,MATCH(BY93,imePrezime_id,0))))</f>
        <v/>
      </c>
      <c r="CA93" s="66" t="str">
        <f>IF(BW93="","",IF(OR(BY93="",BY93="NEMA"),BW93,INDEX(imePrezime_prezime,MATCH(BY93,imePrezime_id,0))))</f>
        <v/>
      </c>
      <c r="CB93" s="47" t="s">
        <v>0</v>
      </c>
      <c r="CC93" s="82" t="str">
        <f t="shared" si="114"/>
        <v/>
      </c>
      <c r="CD93" s="47" t="s">
        <v>0</v>
      </c>
      <c r="CE93" s="19" t="str">
        <f t="shared" si="115"/>
        <v/>
      </c>
      <c r="CF93" s="47" t="s">
        <v>0</v>
      </c>
      <c r="CG93" s="130"/>
      <c r="CH93" s="47" t="s">
        <v>0</v>
      </c>
      <c r="CI93" s="52" t="str">
        <f t="shared" si="116"/>
        <v/>
      </c>
      <c r="CJ93" s="73" t="str">
        <f>IF(CG93="","",MAX(CJ$10:CJ92)+1)</f>
        <v/>
      </c>
      <c r="CK93" s="53" t="str">
        <f t="shared" si="117"/>
        <v/>
      </c>
      <c r="CL93" s="47" t="s">
        <v>0</v>
      </c>
      <c r="CM93" s="19" t="str">
        <f t="shared" si="118"/>
        <v/>
      </c>
      <c r="CN93" s="47" t="s">
        <v>0</v>
      </c>
      <c r="CO93" s="108"/>
      <c r="CP93" s="110"/>
      <c r="CQ93" s="47"/>
      <c r="CR93" s="58" t="str">
        <f>IF(AND(BX93="NEMA",BY93="NEMA",OR(CG93="",CK93="NEMA")),MAX(CR$10:CR92)+1,"")</f>
        <v/>
      </c>
      <c r="CS93" s="53" t="str">
        <f t="shared" si="119"/>
        <v/>
      </c>
      <c r="CT93" t="s">
        <v>0</v>
      </c>
      <c r="CU93" s="133" t="str">
        <f>IF(O93="","",LEFT(INDEX(kategorija_oznaka,MATCH(Q93,kategorija_id,0)),1))</f>
        <v/>
      </c>
      <c r="CV93" t="s">
        <v>0</v>
      </c>
      <c r="CW93" s="52" t="str">
        <f>IF(CR93="","",IF(M93&lt;&gt;"CRO","","INSERT INTO osoba (id,reg_broj,oib,spol_id,dat_rodjenja) VALUES ("&amp;CR93&amp;",(SELECT max(os.reg_broj)+1 FROM osoba AS os),Null,'"&amp;CU93&amp;"',Null); INSERT INTO osoba_log (id,reg_broj,oib,spol_id,dat_rodjenja,dnevnik_id) SELECT id,reg_broj,oib,spol_id,dat_rodjenja,"&amp;dnevnik_id&amp;" FROM osoba WHERE id = "&amp;CR93&amp;";"))</f>
        <v/>
      </c>
      <c r="CX93" s="66" t="str">
        <f t="shared" si="120"/>
        <v/>
      </c>
      <c r="CY93" t="s">
        <v>0</v>
      </c>
      <c r="CZ93" s="19" t="str">
        <f t="shared" si="121"/>
        <v/>
      </c>
      <c r="DA93" s="47" t="s">
        <v>0</v>
      </c>
      <c r="DB93" s="52" t="str">
        <f t="shared" si="122"/>
        <v/>
      </c>
      <c r="DC93" s="66" t="str">
        <f t="shared" si="123"/>
        <v/>
      </c>
      <c r="DD93" s="47" t="s">
        <v>0</v>
      </c>
      <c r="DE93" s="52" t="str">
        <f t="shared" si="124"/>
        <v/>
      </c>
      <c r="DF93" s="53" t="str">
        <f>IF(DE93="","",IFERROR(MATCH(DE93,registar,0),"NEMA"))</f>
        <v/>
      </c>
      <c r="DG93" s="47" t="s">
        <v>0</v>
      </c>
      <c r="DH93" s="52" t="str">
        <f t="shared" si="125"/>
        <v/>
      </c>
      <c r="DI93" s="53" t="str">
        <f>IF(DH93="","",IFERROR(MATCH(DH93,imePrezime_imePrezimeKlub,0),"NEMA"))</f>
        <v/>
      </c>
      <c r="DJ93" s="47" t="s">
        <v>0</v>
      </c>
      <c r="DK93" s="52" t="str">
        <f t="shared" si="126"/>
        <v/>
      </c>
      <c r="DL93" s="53" t="str">
        <f>IF(DK93="","",IFERROR(MATCH(DK93,imePrezime_imePrezime,0),"NEMA"))</f>
        <v/>
      </c>
      <c r="DM93" s="47" t="s">
        <v>0</v>
      </c>
      <c r="DN93" s="58" t="str">
        <f t="shared" si="127"/>
        <v/>
      </c>
      <c r="DO93" s="53" t="str" cm="1">
        <f t="array" ref="DO93">IF(DN93&lt;&gt;"",INDEX(imePrezime_id,DN93,0),IF(CR93&lt;&gt;"",CR93,""))</f>
        <v/>
      </c>
      <c r="DP93" s="47" t="s">
        <v>0</v>
      </c>
      <c r="DQ93" s="58" t="str">
        <f t="shared" si="128"/>
        <v/>
      </c>
      <c r="DR93" s="73" t="str">
        <f>IF(BW93="","",IF(AJ93="",IF(IFERROR(INDEX(imePrezime_klub,MATCH(DO93,imePrezime_id,0)),"NEMA")="","klu",""),IF(OR(AND(AK93&lt;&gt;"",AK93&lt;&gt;"NEMA"),BI93&lt;&gt;""),"klu(ali)",IF(AND(AN93&lt;&gt;"",AN93&lt;&gt;AM93),"(raz-klu)","klu"))))</f>
        <v/>
      </c>
      <c r="DS93" s="73" t="str">
        <f t="shared" si="129"/>
        <v/>
      </c>
      <c r="DT93" s="73" t="str">
        <f t="shared" si="130"/>
        <v/>
      </c>
      <c r="DU93" s="66" t="str">
        <f t="shared" si="131"/>
        <v/>
      </c>
      <c r="DV93" s="47" t="s">
        <v>0</v>
      </c>
      <c r="DW93" s="58" t="str">
        <f>IF(BW93="","",MAX(DW$10:DW92)+1)</f>
        <v/>
      </c>
      <c r="DX93" s="73" t="str">
        <f t="shared" si="132"/>
        <v/>
      </c>
      <c r="DY93" s="73" t="str">
        <f t="shared" si="133"/>
        <v/>
      </c>
      <c r="DZ93" s="73" t="str">
        <f t="shared" si="134"/>
        <v/>
      </c>
      <c r="EA93" s="73" t="str">
        <f t="shared" si="135"/>
        <v/>
      </c>
      <c r="EB93" s="73" t="str">
        <f t="shared" si="136"/>
        <v/>
      </c>
      <c r="EC93" s="73" t="str">
        <f t="shared" si="137"/>
        <v/>
      </c>
      <c r="ED93" s="73" t="str">
        <f t="shared" si="138"/>
        <v/>
      </c>
      <c r="EE93" s="73" t="str">
        <f t="shared" si="139"/>
        <v/>
      </c>
      <c r="EF93" s="73" t="str">
        <f t="shared" si="140"/>
        <v/>
      </c>
      <c r="EG93" s="53" t="str">
        <f>IF(INDEX(natjecanjeKategorije_katAliasId,MATCH(Q93,natjecanjeKategorije_katRegId,0))="","",INDEX(natjecanjeKategorije_katAliasId,MATCH(Q93,natjecanjeKategorije_katRegId,0)))</f>
        <v/>
      </c>
      <c r="EH93" s="47" t="s">
        <v>0</v>
      </c>
      <c r="EI93" s="19" t="str">
        <f t="shared" si="141"/>
        <v/>
      </c>
      <c r="EJ93" s="47" t="s">
        <v>0</v>
      </c>
      <c r="EK93" s="19" t="str">
        <f t="shared" si="142"/>
        <v/>
      </c>
      <c r="EL93" s="47" t="s">
        <v>0</v>
      </c>
      <c r="EM93" s="208" t="str">
        <f t="shared" si="143"/>
        <v/>
      </c>
      <c r="EN93" s="47" t="s">
        <v>0</v>
      </c>
    </row>
    <row r="94" spans="1:144" x14ac:dyDescent="0.25">
      <c r="A94" t="s">
        <v>0</v>
      </c>
      <c r="B94" s="52" t="str">
        <f>IF(csv!F86="","",csv!T86)</f>
        <v/>
      </c>
      <c r="C94" s="31" t="s">
        <v>0</v>
      </c>
      <c r="D94" s="31" t="str">
        <f>IF(csv!F86="","",csv!F86)</f>
        <v/>
      </c>
      <c r="E94" s="31" t="str">
        <f>IF(csv!E86="","",csv!E86)</f>
        <v/>
      </c>
      <c r="F94" s="31" t="s">
        <v>0</v>
      </c>
      <c r="G94" s="73" t="str">
        <f>IF(csv!M86="","",csv!M86)</f>
        <v/>
      </c>
      <c r="H94" s="73" t="str">
        <f>IF(csv!N86="","",csv!N86)</f>
        <v/>
      </c>
      <c r="I94" s="31" t="s">
        <v>0</v>
      </c>
      <c r="J94" s="31" t="str">
        <f>IF(csv!P86="","",csv!P86)</f>
        <v/>
      </c>
      <c r="K94" s="31" t="str">
        <f>IF(csv!Q86="","",csv!Q86)</f>
        <v/>
      </c>
      <c r="L94" s="31" t="s">
        <v>0</v>
      </c>
      <c r="M94" s="66" t="str">
        <f>IF(csv!R86="","",csv!R86)</f>
        <v/>
      </c>
      <c r="N94" s="47" t="s">
        <v>0</v>
      </c>
      <c r="O94" s="52" t="str">
        <f t="shared" si="85"/>
        <v/>
      </c>
      <c r="P94" s="73" t="str">
        <f>IF(O94="","",IF(COUNTIF(O$10:O93,O94)=0,P93+1,P93))</f>
        <v/>
      </c>
      <c r="Q94" s="88" t="str">
        <f t="shared" si="86"/>
        <v/>
      </c>
      <c r="R94" s="89" t="str" cm="1">
        <f t="array" ref="R94">IF(S94="","",INDEX(natjecanjeStaze_naziv,MATCH(S94,natjecanjeStaze_stazaId,0)))</f>
        <v/>
      </c>
      <c r="S94" s="53" t="str">
        <f>IF(BW94="","",INDEX(natjecanjeStaze_stazaId,MATCH(O94,natjecanjeStaze_kategorija,0)))</f>
        <v/>
      </c>
      <c r="T94" s="47" t="s">
        <v>0</v>
      </c>
      <c r="U94" s="259" t="str">
        <f>IF(O94="","",INDEX(kategorija_oznaka,MATCH(Q94,kategorija_id,0)))</f>
        <v/>
      </c>
      <c r="V94" s="260" t="str">
        <f t="shared" si="87"/>
        <v/>
      </c>
      <c r="W94" s="47" t="s">
        <v>0</v>
      </c>
      <c r="X94" s="52" t="str">
        <f t="shared" si="88"/>
        <v/>
      </c>
      <c r="Y94" s="73" t="str">
        <f t="shared" si="89"/>
        <v/>
      </c>
      <c r="Z94" s="31" t="str">
        <f t="shared" si="90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91"/>
        <v/>
      </c>
      <c r="AF94" s="47" t="s">
        <v>0</v>
      </c>
      <c r="AG94" s="151" t="str">
        <f t="shared" si="92"/>
        <v/>
      </c>
      <c r="AH94" s="47" t="s">
        <v>0</v>
      </c>
      <c r="AI94" s="52" t="str">
        <f t="shared" si="93"/>
        <v/>
      </c>
      <c r="AJ94" s="31" t="str">
        <f t="shared" si="94"/>
        <v/>
      </c>
      <c r="AK94" s="73" t="str">
        <f t="shared" si="95"/>
        <v/>
      </c>
      <c r="AL94" s="73" t="str">
        <f t="shared" si="96"/>
        <v/>
      </c>
      <c r="AM94" s="31" t="str" cm="1">
        <f t="array" ref="AM94">IF(AK94="",""&amp;AJ94,IF(AK94="NEMA",AJ94,INDEX(klub_naziv,MATCH(INDEX(klubAlias_klubId,AK94),klub_id,0))))</f>
        <v/>
      </c>
      <c r="AN94" s="31" t="str" cm="1">
        <f t="array" ref="AN94">IFERROR(""&amp;INDEX(registarNatjecatelji,DL94,4),"")</f>
        <v/>
      </c>
      <c r="AO94" s="73" t="str">
        <f t="shared" si="97"/>
        <v/>
      </c>
      <c r="AP94" s="66" t="str">
        <f t="shared" si="98"/>
        <v/>
      </c>
      <c r="AQ94" s="47" t="s">
        <v>0</v>
      </c>
      <c r="AR94" s="52" t="str">
        <f>IF(V94&lt;&gt;"NEMA","",IF(IFERROR(MATCH(U94,U$10:U93,0),0)&lt;&gt;0,"",U94))</f>
        <v/>
      </c>
      <c r="AS94" s="73" t="str">
        <f>IF(AR94="","",IFERROR(INDEX(klubAlias_id,MATCH(AR94,klubAlias_alias,0)),"NEMA"))</f>
        <v/>
      </c>
      <c r="AT94" s="31" t="str">
        <f>IF(OR(AS94="",AS94&lt;&gt;"NEMA"),"",MAX(AT$10:AT93)+1)</f>
        <v/>
      </c>
      <c r="AU94" s="66" t="str">
        <f>IF(OR(AS94="",AS94&lt;&gt;"NEMA"),"",INDEX(klub_id,MATCH(AR94,klub_naziv,0)))</f>
        <v/>
      </c>
      <c r="AV94" s="47" t="s">
        <v>0</v>
      </c>
      <c r="AW94" s="19" t="str">
        <f t="shared" si="99"/>
        <v/>
      </c>
      <c r="AX94" s="47" t="s">
        <v>0</v>
      </c>
      <c r="AY94" s="82" t="str">
        <f>IF(AK94&lt;&gt;"NEMA","",IF(IFERROR(MATCH(AJ94,AJ$10:AJ93,0),0)&lt;&gt;0,"",AJ94))</f>
        <v/>
      </c>
      <c r="AZ94" s="47" t="s">
        <v>0</v>
      </c>
      <c r="BA94" s="130"/>
      <c r="BB94" s="47" t="s">
        <v>0</v>
      </c>
      <c r="BC94" s="58" t="str">
        <f t="shared" si="100"/>
        <v/>
      </c>
      <c r="BD94" s="31" t="str">
        <f t="shared" si="101"/>
        <v/>
      </c>
      <c r="BE94" s="31" t="str">
        <f>IF(BD94="","",MAX(BE$10:BE93)+1)</f>
        <v/>
      </c>
      <c r="BF94" s="31" t="str">
        <f t="shared" si="102"/>
        <v/>
      </c>
      <c r="BG94" s="31" t="str">
        <f t="shared" si="103"/>
        <v/>
      </c>
      <c r="BH94" s="31" t="str">
        <f>IF(BA94="","",MAX(BH$10:BH93)+1)</f>
        <v/>
      </c>
      <c r="BI94" s="31" t="str">
        <f t="shared" si="104"/>
        <v/>
      </c>
      <c r="BJ94" s="66" t="str">
        <f t="shared" si="105"/>
        <v/>
      </c>
      <c r="BK94" s="47" t="s">
        <v>0</v>
      </c>
      <c r="BL94" s="19" t="str">
        <f t="shared" si="106"/>
        <v/>
      </c>
      <c r="BM94" s="47" t="s">
        <v>0</v>
      </c>
      <c r="BN94" s="151" t="str">
        <f>IF(AP94="","",IF(BA94="",IF(IFERROR(MATCH(AP94,natjecanje_noviKluboviAliasi,0),0)&gt;0,INDEX(natjecanje_kluboviAliasi,MATCH(AP94,natjecanje_noviKluboviAliasi,0)),AP94),BA94))</f>
        <v/>
      </c>
      <c r="BO94" s="47" t="s">
        <v>0</v>
      </c>
      <c r="BP94" s="58" t="str">
        <f t="shared" si="107"/>
        <v/>
      </c>
      <c r="BQ94" s="73" t="str">
        <f t="shared" si="108"/>
        <v/>
      </c>
      <c r="BR94" s="267" t="str">
        <f t="shared" si="109"/>
        <v/>
      </c>
      <c r="BS94" s="268" t="str">
        <f t="shared" si="110"/>
        <v/>
      </c>
      <c r="BT94" s="191" t="str">
        <f t="shared" si="111"/>
        <v/>
      </c>
      <c r="BU94" s="47" t="s">
        <v>0</v>
      </c>
      <c r="BV94" s="52" t="str">
        <f t="shared" si="112"/>
        <v/>
      </c>
      <c r="BW94" s="31" t="str">
        <f t="shared" si="113"/>
        <v/>
      </c>
      <c r="BX94" s="73" t="str">
        <f>IF(BW94="","",IFERROR(INDEX(imePrezime_id,MATCH(BV94&amp;" – "&amp;BW94,imePrezime_imePrezime,0)),"NEMA"))</f>
        <v/>
      </c>
      <c r="BY94" s="73" t="str">
        <f>IF(BX94&lt;&gt;"NEMA","",IFERROR(INDEX(imePrezimeAlias_imePrezimeId,MATCH(BV94&amp;" "&amp;BW94,imePrezimeAlias_alias,0)),"NEMA"))</f>
        <v/>
      </c>
      <c r="BZ94" s="31" t="str">
        <f>IF(BW94="","",IF(OR(BY94="",BY94="NEMA"),BV94,INDEX(imePrezime_ime,MATCH(BY94,imePrezime_id,0))))</f>
        <v/>
      </c>
      <c r="CA94" s="66" t="str">
        <f>IF(BW94="","",IF(OR(BY94="",BY94="NEMA"),BW94,INDEX(imePrezime_prezime,MATCH(BY94,imePrezime_id,0))))</f>
        <v/>
      </c>
      <c r="CB94" s="47" t="s">
        <v>0</v>
      </c>
      <c r="CC94" s="82" t="str">
        <f t="shared" si="114"/>
        <v/>
      </c>
      <c r="CD94" s="47" t="s">
        <v>0</v>
      </c>
      <c r="CE94" s="19" t="str">
        <f t="shared" si="115"/>
        <v/>
      </c>
      <c r="CF94" s="47" t="s">
        <v>0</v>
      </c>
      <c r="CG94" s="130"/>
      <c r="CH94" s="47" t="s">
        <v>0</v>
      </c>
      <c r="CI94" s="52" t="str">
        <f t="shared" si="116"/>
        <v/>
      </c>
      <c r="CJ94" s="73" t="str">
        <f>IF(CG94="","",MAX(CJ$10:CJ93)+1)</f>
        <v/>
      </c>
      <c r="CK94" s="53" t="str">
        <f t="shared" si="117"/>
        <v/>
      </c>
      <c r="CL94" s="47" t="s">
        <v>0</v>
      </c>
      <c r="CM94" s="19" t="str">
        <f t="shared" si="118"/>
        <v/>
      </c>
      <c r="CN94" s="47" t="s">
        <v>0</v>
      </c>
      <c r="CO94" s="108"/>
      <c r="CP94" s="110"/>
      <c r="CQ94" s="47"/>
      <c r="CR94" s="58" t="str">
        <f>IF(AND(BX94="NEMA",BY94="NEMA",OR(CG94="",CK94="NEMA")),MAX(CR$10:CR93)+1,"")</f>
        <v/>
      </c>
      <c r="CS94" s="53" t="str">
        <f t="shared" si="119"/>
        <v/>
      </c>
      <c r="CT94" t="s">
        <v>0</v>
      </c>
      <c r="CU94" s="133" t="str">
        <f>IF(O94="","",LEFT(INDEX(kategorija_oznaka,MATCH(Q94,kategorija_id,0)),1))</f>
        <v/>
      </c>
      <c r="CV94" t="s">
        <v>0</v>
      </c>
      <c r="CW94" s="52" t="str">
        <f>IF(CR94="","",IF(M94&lt;&gt;"CRO","","INSERT INTO osoba (id,reg_broj,oib,spol_id,dat_rodjenja) VALUES ("&amp;CR94&amp;",(SELECT max(os.reg_broj)+1 FROM osoba AS os),Null,'"&amp;CU94&amp;"',Null); INSERT INTO osoba_log (id,reg_broj,oib,spol_id,dat_rodjenja,dnevnik_id) SELECT id,reg_broj,oib,spol_id,dat_rodjenja,"&amp;dnevnik_id&amp;" FROM osoba WHERE id = "&amp;CR94&amp;";"))</f>
        <v/>
      </c>
      <c r="CX94" s="66" t="str">
        <f t="shared" si="120"/>
        <v/>
      </c>
      <c r="CY94" t="s">
        <v>0</v>
      </c>
      <c r="CZ94" s="19" t="str">
        <f t="shared" si="121"/>
        <v/>
      </c>
      <c r="DA94" s="47" t="s">
        <v>0</v>
      </c>
      <c r="DB94" s="52" t="str">
        <f t="shared" si="122"/>
        <v/>
      </c>
      <c r="DC94" s="66" t="str">
        <f t="shared" si="123"/>
        <v/>
      </c>
      <c r="DD94" s="47" t="s">
        <v>0</v>
      </c>
      <c r="DE94" s="52" t="str">
        <f t="shared" si="124"/>
        <v/>
      </c>
      <c r="DF94" s="53" t="str">
        <f>IF(DE94="","",IFERROR(MATCH(DE94,registar,0),"NEMA"))</f>
        <v/>
      </c>
      <c r="DG94" s="47" t="s">
        <v>0</v>
      </c>
      <c r="DH94" s="52" t="str">
        <f t="shared" si="125"/>
        <v/>
      </c>
      <c r="DI94" s="53" t="str">
        <f>IF(DH94="","",IFERROR(MATCH(DH94,imePrezime_imePrezimeKlub,0),"NEMA"))</f>
        <v/>
      </c>
      <c r="DJ94" s="47" t="s">
        <v>0</v>
      </c>
      <c r="DK94" s="52" t="str">
        <f t="shared" si="126"/>
        <v/>
      </c>
      <c r="DL94" s="53" t="str">
        <f>IF(DK94="","",IFERROR(MATCH(DK94,imePrezime_imePrezime,0),"NEMA"))</f>
        <v/>
      </c>
      <c r="DM94" s="47" t="s">
        <v>0</v>
      </c>
      <c r="DN94" s="58" t="str">
        <f t="shared" si="127"/>
        <v/>
      </c>
      <c r="DO94" s="53" t="str" cm="1">
        <f t="array" ref="DO94">IF(DN94&lt;&gt;"",INDEX(imePrezime_id,DN94,0),IF(CR94&lt;&gt;"",CR94,""))</f>
        <v/>
      </c>
      <c r="DP94" s="47" t="s">
        <v>0</v>
      </c>
      <c r="DQ94" s="58" t="str">
        <f t="shared" si="128"/>
        <v/>
      </c>
      <c r="DR94" s="73" t="str">
        <f>IF(BW94="","",IF(AJ94="",IF(IFERROR(INDEX(imePrezime_klub,MATCH(DO94,imePrezime_id,0)),"NEMA")="","klu",""),IF(OR(AND(AK94&lt;&gt;"",AK94&lt;&gt;"NEMA"),BI94&lt;&gt;""),"klu(ali)",IF(AND(AN94&lt;&gt;"",AN94&lt;&gt;AM94),"(raz-klu)","klu"))))</f>
        <v/>
      </c>
      <c r="DS94" s="73" t="str">
        <f t="shared" si="129"/>
        <v/>
      </c>
      <c r="DT94" s="73" t="str">
        <f t="shared" si="130"/>
        <v/>
      </c>
      <c r="DU94" s="66" t="str">
        <f t="shared" si="131"/>
        <v/>
      </c>
      <c r="DV94" s="47" t="s">
        <v>0</v>
      </c>
      <c r="DW94" s="58" t="str">
        <f>IF(BW94="","",MAX(DW$10:DW93)+1)</f>
        <v/>
      </c>
      <c r="DX94" s="73" t="str">
        <f t="shared" si="132"/>
        <v/>
      </c>
      <c r="DY94" s="73" t="str">
        <f t="shared" si="133"/>
        <v/>
      </c>
      <c r="DZ94" s="73" t="str">
        <f t="shared" si="134"/>
        <v/>
      </c>
      <c r="EA94" s="73" t="str">
        <f t="shared" si="135"/>
        <v/>
      </c>
      <c r="EB94" s="73" t="str">
        <f t="shared" si="136"/>
        <v/>
      </c>
      <c r="EC94" s="73" t="str">
        <f t="shared" si="137"/>
        <v/>
      </c>
      <c r="ED94" s="73" t="str">
        <f t="shared" si="138"/>
        <v/>
      </c>
      <c r="EE94" s="73" t="str">
        <f t="shared" si="139"/>
        <v/>
      </c>
      <c r="EF94" s="73" t="str">
        <f t="shared" si="140"/>
        <v/>
      </c>
      <c r="EG94" s="53" t="str">
        <f>IF(INDEX(natjecanjeKategorije_katAliasId,MATCH(Q94,natjecanjeKategorije_katRegId,0))="","",INDEX(natjecanjeKategorije_katAliasId,MATCH(Q94,natjecanjeKategorije_katRegId,0)))</f>
        <v/>
      </c>
      <c r="EH94" s="47" t="s">
        <v>0</v>
      </c>
      <c r="EI94" s="19" t="str">
        <f t="shared" si="141"/>
        <v/>
      </c>
      <c r="EJ94" s="47" t="s">
        <v>0</v>
      </c>
      <c r="EK94" s="19" t="str">
        <f t="shared" si="142"/>
        <v/>
      </c>
      <c r="EL94" s="47" t="s">
        <v>0</v>
      </c>
      <c r="EM94" s="208" t="str">
        <f t="shared" si="143"/>
        <v/>
      </c>
      <c r="EN94" s="47" t="s">
        <v>0</v>
      </c>
    </row>
    <row r="95" spans="1:144" x14ac:dyDescent="0.25">
      <c r="A95" t="s">
        <v>0</v>
      </c>
      <c r="B95" s="52" t="str">
        <f>IF(csv!F87="","",csv!T87)</f>
        <v/>
      </c>
      <c r="C95" s="31" t="s">
        <v>0</v>
      </c>
      <c r="D95" s="31" t="str">
        <f>IF(csv!F87="","",csv!F87)</f>
        <v/>
      </c>
      <c r="E95" s="31" t="str">
        <f>IF(csv!E87="","",csv!E87)</f>
        <v/>
      </c>
      <c r="F95" s="31" t="s">
        <v>0</v>
      </c>
      <c r="G95" s="73" t="str">
        <f>IF(csv!M87="","",csv!M87)</f>
        <v/>
      </c>
      <c r="H95" s="73" t="str">
        <f>IF(csv!N87="","",csv!N87)</f>
        <v/>
      </c>
      <c r="I95" s="31" t="s">
        <v>0</v>
      </c>
      <c r="J95" s="31" t="str">
        <f>IF(csv!P87="","",csv!P87)</f>
        <v/>
      </c>
      <c r="K95" s="31" t="str">
        <f>IF(csv!Q87="","",csv!Q87)</f>
        <v/>
      </c>
      <c r="L95" s="31" t="s">
        <v>0</v>
      </c>
      <c r="M95" s="66" t="str">
        <f>IF(csv!R87="","",csv!R87)</f>
        <v/>
      </c>
      <c r="N95" s="47" t="s">
        <v>0</v>
      </c>
      <c r="O95" s="52" t="str">
        <f t="shared" si="85"/>
        <v/>
      </c>
      <c r="P95" s="73" t="str">
        <f>IF(O95="","",IF(COUNTIF(O$10:O94,O95)=0,P94+1,P94))</f>
        <v/>
      </c>
      <c r="Q95" s="88" t="str">
        <f t="shared" si="86"/>
        <v/>
      </c>
      <c r="R95" s="89" t="str" cm="1">
        <f t="array" ref="R95">IF(S95="","",INDEX(natjecanjeStaze_naziv,MATCH(S95,natjecanjeStaze_stazaId,0)))</f>
        <v/>
      </c>
      <c r="S95" s="53" t="str">
        <f>IF(BW95="","",INDEX(natjecanjeStaze_stazaId,MATCH(O95,natjecanjeStaze_kategorija,0)))</f>
        <v/>
      </c>
      <c r="T95" s="47" t="s">
        <v>0</v>
      </c>
      <c r="U95" s="259" t="str">
        <f>IF(O95="","",INDEX(kategorija_oznaka,MATCH(Q95,kategorija_id,0)))</f>
        <v/>
      </c>
      <c r="V95" s="260" t="str">
        <f t="shared" si="87"/>
        <v/>
      </c>
      <c r="W95" s="47" t="s">
        <v>0</v>
      </c>
      <c r="X95" s="52" t="str">
        <f t="shared" si="88"/>
        <v/>
      </c>
      <c r="Y95" s="73" t="str">
        <f t="shared" si="89"/>
        <v/>
      </c>
      <c r="Z95" s="31" t="str">
        <f t="shared" si="90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91"/>
        <v/>
      </c>
      <c r="AF95" s="47" t="s">
        <v>0</v>
      </c>
      <c r="AG95" s="151" t="str">
        <f t="shared" si="92"/>
        <v/>
      </c>
      <c r="AH95" s="47" t="s">
        <v>0</v>
      </c>
      <c r="AI95" s="52" t="str">
        <f t="shared" si="93"/>
        <v/>
      </c>
      <c r="AJ95" s="31" t="str">
        <f t="shared" si="94"/>
        <v/>
      </c>
      <c r="AK95" s="73" t="str">
        <f t="shared" si="95"/>
        <v/>
      </c>
      <c r="AL95" s="73" t="str">
        <f t="shared" si="96"/>
        <v/>
      </c>
      <c r="AM95" s="31" t="str" cm="1">
        <f t="array" ref="AM95">IF(AK95="",""&amp;AJ95,IF(AK95="NEMA",AJ95,INDEX(klub_naziv,MATCH(INDEX(klubAlias_klubId,AK95),klub_id,0))))</f>
        <v/>
      </c>
      <c r="AN95" s="31" t="str" cm="1">
        <f t="array" ref="AN95">IFERROR(""&amp;INDEX(registarNatjecatelji,DL95,4),"")</f>
        <v/>
      </c>
      <c r="AO95" s="73" t="str">
        <f t="shared" si="97"/>
        <v/>
      </c>
      <c r="AP95" s="66" t="str">
        <f t="shared" si="98"/>
        <v/>
      </c>
      <c r="AQ95" s="47" t="s">
        <v>0</v>
      </c>
      <c r="AR95" s="52" t="str">
        <f>IF(V95&lt;&gt;"NEMA","",IF(IFERROR(MATCH(U95,U$10:U94,0),0)&lt;&gt;0,"",U95))</f>
        <v/>
      </c>
      <c r="AS95" s="73" t="str">
        <f>IF(AR95="","",IFERROR(INDEX(klubAlias_id,MATCH(AR95,klubAlias_alias,0)),"NEMA"))</f>
        <v/>
      </c>
      <c r="AT95" s="31" t="str">
        <f>IF(OR(AS95="",AS95&lt;&gt;"NEMA"),"",MAX(AT$10:AT94)+1)</f>
        <v/>
      </c>
      <c r="AU95" s="66" t="str">
        <f>IF(OR(AS95="",AS95&lt;&gt;"NEMA"),"",INDEX(klub_id,MATCH(AR95,klub_naziv,0)))</f>
        <v/>
      </c>
      <c r="AV95" s="47" t="s">
        <v>0</v>
      </c>
      <c r="AW95" s="19" t="str">
        <f t="shared" si="99"/>
        <v/>
      </c>
      <c r="AX95" s="47" t="s">
        <v>0</v>
      </c>
      <c r="AY95" s="82" t="str">
        <f>IF(AK95&lt;&gt;"NEMA","",IF(IFERROR(MATCH(AJ95,AJ$10:AJ94,0),0)&lt;&gt;0,"",AJ95))</f>
        <v/>
      </c>
      <c r="AZ95" s="47" t="s">
        <v>0</v>
      </c>
      <c r="BA95" s="130"/>
      <c r="BB95" s="47" t="s">
        <v>0</v>
      </c>
      <c r="BC95" s="58" t="str">
        <f t="shared" si="100"/>
        <v/>
      </c>
      <c r="BD95" s="31" t="str">
        <f t="shared" si="101"/>
        <v/>
      </c>
      <c r="BE95" s="31" t="str">
        <f>IF(BD95="","",MAX(BE$10:BE94)+1)</f>
        <v/>
      </c>
      <c r="BF95" s="31" t="str">
        <f t="shared" si="102"/>
        <v/>
      </c>
      <c r="BG95" s="31" t="str">
        <f t="shared" si="103"/>
        <v/>
      </c>
      <c r="BH95" s="31" t="str">
        <f>IF(BA95="","",MAX(BH$10:BH94)+1)</f>
        <v/>
      </c>
      <c r="BI95" s="31" t="str">
        <f t="shared" si="104"/>
        <v/>
      </c>
      <c r="BJ95" s="66" t="str">
        <f t="shared" si="105"/>
        <v/>
      </c>
      <c r="BK95" s="47" t="s">
        <v>0</v>
      </c>
      <c r="BL95" s="19" t="str">
        <f t="shared" si="106"/>
        <v/>
      </c>
      <c r="BM95" s="47" t="s">
        <v>0</v>
      </c>
      <c r="BN95" s="151" t="str">
        <f>IF(AP95="","",IF(BA95="",IF(IFERROR(MATCH(AP95,natjecanje_noviKluboviAliasi,0),0)&gt;0,INDEX(natjecanje_kluboviAliasi,MATCH(AP95,natjecanje_noviKluboviAliasi,0)),AP95),BA95))</f>
        <v/>
      </c>
      <c r="BO95" s="47" t="s">
        <v>0</v>
      </c>
      <c r="BP95" s="58" t="str">
        <f t="shared" si="107"/>
        <v/>
      </c>
      <c r="BQ95" s="73" t="str">
        <f t="shared" si="108"/>
        <v/>
      </c>
      <c r="BR95" s="267" t="str">
        <f t="shared" si="109"/>
        <v/>
      </c>
      <c r="BS95" s="268" t="str">
        <f t="shared" si="110"/>
        <v/>
      </c>
      <c r="BT95" s="191" t="str">
        <f t="shared" si="111"/>
        <v/>
      </c>
      <c r="BU95" s="47" t="s">
        <v>0</v>
      </c>
      <c r="BV95" s="52" t="str">
        <f t="shared" si="112"/>
        <v/>
      </c>
      <c r="BW95" s="31" t="str">
        <f t="shared" si="113"/>
        <v/>
      </c>
      <c r="BX95" s="73" t="str">
        <f>IF(BW95="","",IFERROR(INDEX(imePrezime_id,MATCH(BV95&amp;" – "&amp;BW95,imePrezime_imePrezime,0)),"NEMA"))</f>
        <v/>
      </c>
      <c r="BY95" s="73" t="str">
        <f>IF(BX95&lt;&gt;"NEMA","",IFERROR(INDEX(imePrezimeAlias_imePrezimeId,MATCH(BV95&amp;" "&amp;BW95,imePrezimeAlias_alias,0)),"NEMA"))</f>
        <v/>
      </c>
      <c r="BZ95" s="31" t="str">
        <f>IF(BW95="","",IF(OR(BY95="",BY95="NEMA"),BV95,INDEX(imePrezime_ime,MATCH(BY95,imePrezime_id,0))))</f>
        <v/>
      </c>
      <c r="CA95" s="66" t="str">
        <f>IF(BW95="","",IF(OR(BY95="",BY95="NEMA"),BW95,INDEX(imePrezime_prezime,MATCH(BY95,imePrezime_id,0))))</f>
        <v/>
      </c>
      <c r="CB95" s="47" t="s">
        <v>0</v>
      </c>
      <c r="CC95" s="82" t="str">
        <f t="shared" si="114"/>
        <v/>
      </c>
      <c r="CD95" s="47" t="s">
        <v>0</v>
      </c>
      <c r="CE95" s="19" t="str">
        <f t="shared" si="115"/>
        <v/>
      </c>
      <c r="CF95" s="47" t="s">
        <v>0</v>
      </c>
      <c r="CG95" s="130"/>
      <c r="CH95" s="47" t="s">
        <v>0</v>
      </c>
      <c r="CI95" s="52" t="str">
        <f t="shared" si="116"/>
        <v/>
      </c>
      <c r="CJ95" s="73" t="str">
        <f>IF(CG95="","",MAX(CJ$10:CJ94)+1)</f>
        <v/>
      </c>
      <c r="CK95" s="53" t="str">
        <f t="shared" si="117"/>
        <v/>
      </c>
      <c r="CL95" s="47" t="s">
        <v>0</v>
      </c>
      <c r="CM95" s="19" t="str">
        <f t="shared" si="118"/>
        <v/>
      </c>
      <c r="CN95" s="47" t="s">
        <v>0</v>
      </c>
      <c r="CO95" s="108"/>
      <c r="CP95" s="110"/>
      <c r="CQ95" s="47"/>
      <c r="CR95" s="58" t="str">
        <f>IF(AND(BX95="NEMA",BY95="NEMA",OR(CG95="",CK95="NEMA")),MAX(CR$10:CR94)+1,"")</f>
        <v/>
      </c>
      <c r="CS95" s="53" t="str">
        <f t="shared" si="119"/>
        <v/>
      </c>
      <c r="CT95" t="s">
        <v>0</v>
      </c>
      <c r="CU95" s="133" t="str">
        <f>IF(O95="","",LEFT(INDEX(kategorija_oznaka,MATCH(Q95,kategorija_id,0)),1))</f>
        <v/>
      </c>
      <c r="CV95" t="s">
        <v>0</v>
      </c>
      <c r="CW95" s="52" t="str">
        <f>IF(CR95="","",IF(M95&lt;&gt;"CRO","","INSERT INTO osoba (id,reg_broj,oib,spol_id,dat_rodjenja) VALUES ("&amp;CR95&amp;",(SELECT max(os.reg_broj)+1 FROM osoba AS os),Null,'"&amp;CU95&amp;"',Null); INSERT INTO osoba_log (id,reg_broj,oib,spol_id,dat_rodjenja,dnevnik_id) SELECT id,reg_broj,oib,spol_id,dat_rodjenja,"&amp;dnevnik_id&amp;" FROM osoba WHERE id = "&amp;CR95&amp;";"))</f>
        <v/>
      </c>
      <c r="CX95" s="66" t="str">
        <f t="shared" si="120"/>
        <v/>
      </c>
      <c r="CY95" t="s">
        <v>0</v>
      </c>
      <c r="CZ95" s="19" t="str">
        <f t="shared" si="121"/>
        <v/>
      </c>
      <c r="DA95" s="47" t="s">
        <v>0</v>
      </c>
      <c r="DB95" s="52" t="str">
        <f t="shared" si="122"/>
        <v/>
      </c>
      <c r="DC95" s="66" t="str">
        <f t="shared" si="123"/>
        <v/>
      </c>
      <c r="DD95" s="47" t="s">
        <v>0</v>
      </c>
      <c r="DE95" s="52" t="str">
        <f t="shared" si="124"/>
        <v/>
      </c>
      <c r="DF95" s="53" t="str">
        <f>IF(DE95="","",IFERROR(MATCH(DE95,registar,0),"NEMA"))</f>
        <v/>
      </c>
      <c r="DG95" s="47" t="s">
        <v>0</v>
      </c>
      <c r="DH95" s="52" t="str">
        <f t="shared" si="125"/>
        <v/>
      </c>
      <c r="DI95" s="53" t="str">
        <f>IF(DH95="","",IFERROR(MATCH(DH95,imePrezime_imePrezimeKlub,0),"NEMA"))</f>
        <v/>
      </c>
      <c r="DJ95" s="47" t="s">
        <v>0</v>
      </c>
      <c r="DK95" s="52" t="str">
        <f t="shared" si="126"/>
        <v/>
      </c>
      <c r="DL95" s="53" t="str">
        <f>IF(DK95="","",IFERROR(MATCH(DK95,imePrezime_imePrezime,0),"NEMA"))</f>
        <v/>
      </c>
      <c r="DM95" s="47" t="s">
        <v>0</v>
      </c>
      <c r="DN95" s="58" t="str">
        <f t="shared" si="127"/>
        <v/>
      </c>
      <c r="DO95" s="53" t="str" cm="1">
        <f t="array" ref="DO95">IF(DN95&lt;&gt;"",INDEX(imePrezime_id,DN95,0),IF(CR95&lt;&gt;"",CR95,""))</f>
        <v/>
      </c>
      <c r="DP95" s="47" t="s">
        <v>0</v>
      </c>
      <c r="DQ95" s="58" t="str">
        <f t="shared" si="128"/>
        <v/>
      </c>
      <c r="DR95" s="73" t="str">
        <f>IF(BW95="","",IF(AJ95="",IF(IFERROR(INDEX(imePrezime_klub,MATCH(DO95,imePrezime_id,0)),"NEMA")="","klu",""),IF(OR(AND(AK95&lt;&gt;"",AK95&lt;&gt;"NEMA"),BI95&lt;&gt;""),"klu(ali)",IF(AND(AN95&lt;&gt;"",AN95&lt;&gt;AM95),"(raz-klu)","klu"))))</f>
        <v/>
      </c>
      <c r="DS95" s="73" t="str">
        <f t="shared" si="129"/>
        <v/>
      </c>
      <c r="DT95" s="73" t="str">
        <f t="shared" si="130"/>
        <v/>
      </c>
      <c r="DU95" s="66" t="str">
        <f t="shared" si="131"/>
        <v/>
      </c>
      <c r="DV95" s="47" t="s">
        <v>0</v>
      </c>
      <c r="DW95" s="58" t="str">
        <f>IF(BW95="","",MAX(DW$10:DW94)+1)</f>
        <v/>
      </c>
      <c r="DX95" s="73" t="str">
        <f t="shared" si="132"/>
        <v/>
      </c>
      <c r="DY95" s="73" t="str">
        <f t="shared" si="133"/>
        <v/>
      </c>
      <c r="DZ95" s="73" t="str">
        <f t="shared" si="134"/>
        <v/>
      </c>
      <c r="EA95" s="73" t="str">
        <f t="shared" si="135"/>
        <v/>
      </c>
      <c r="EB95" s="73" t="str">
        <f t="shared" si="136"/>
        <v/>
      </c>
      <c r="EC95" s="73" t="str">
        <f t="shared" si="137"/>
        <v/>
      </c>
      <c r="ED95" s="73" t="str">
        <f t="shared" si="138"/>
        <v/>
      </c>
      <c r="EE95" s="73" t="str">
        <f t="shared" si="139"/>
        <v/>
      </c>
      <c r="EF95" s="73" t="str">
        <f t="shared" si="140"/>
        <v/>
      </c>
      <c r="EG95" s="53" t="str">
        <f>IF(INDEX(natjecanjeKategorije_katAliasId,MATCH(Q95,natjecanjeKategorije_katRegId,0))="","",INDEX(natjecanjeKategorije_katAliasId,MATCH(Q95,natjecanjeKategorije_katRegId,0)))</f>
        <v/>
      </c>
      <c r="EH95" s="47" t="s">
        <v>0</v>
      </c>
      <c r="EI95" s="19" t="str">
        <f t="shared" si="141"/>
        <v/>
      </c>
      <c r="EJ95" s="47" t="s">
        <v>0</v>
      </c>
      <c r="EK95" s="19" t="str">
        <f t="shared" si="142"/>
        <v/>
      </c>
      <c r="EL95" s="47" t="s">
        <v>0</v>
      </c>
      <c r="EM95" s="208" t="str">
        <f t="shared" si="143"/>
        <v/>
      </c>
      <c r="EN95" s="47" t="s">
        <v>0</v>
      </c>
    </row>
    <row r="96" spans="1:144" x14ac:dyDescent="0.25">
      <c r="A96" t="s">
        <v>0</v>
      </c>
      <c r="B96" s="52" t="str">
        <f>IF(csv!F88="","",csv!T88)</f>
        <v/>
      </c>
      <c r="C96" s="31" t="s">
        <v>0</v>
      </c>
      <c r="D96" s="31" t="str">
        <f>IF(csv!F88="","",csv!F88)</f>
        <v/>
      </c>
      <c r="E96" s="31" t="str">
        <f>IF(csv!E88="","",csv!E88)</f>
        <v/>
      </c>
      <c r="F96" s="31" t="s">
        <v>0</v>
      </c>
      <c r="G96" s="73" t="str">
        <f>IF(csv!M88="","",csv!M88)</f>
        <v/>
      </c>
      <c r="H96" s="73" t="str">
        <f>IF(csv!N88="","",csv!N88)</f>
        <v/>
      </c>
      <c r="I96" s="31" t="s">
        <v>0</v>
      </c>
      <c r="J96" s="31" t="str">
        <f>IF(csv!P88="","",csv!P88)</f>
        <v/>
      </c>
      <c r="K96" s="31" t="str">
        <f>IF(csv!Q88="","",csv!Q88)</f>
        <v/>
      </c>
      <c r="L96" s="31" t="s">
        <v>0</v>
      </c>
      <c r="M96" s="66" t="str">
        <f>IF(csv!R88="","",csv!R88)</f>
        <v/>
      </c>
      <c r="N96" s="47" t="s">
        <v>0</v>
      </c>
      <c r="O96" s="52" t="str">
        <f t="shared" si="85"/>
        <v/>
      </c>
      <c r="P96" s="73" t="str">
        <f>IF(O96="","",IF(COUNTIF(O$10:O95,O96)=0,P95+1,P95))</f>
        <v/>
      </c>
      <c r="Q96" s="88" t="str">
        <f t="shared" si="86"/>
        <v/>
      </c>
      <c r="R96" s="89" t="str" cm="1">
        <f t="array" ref="R96">IF(S96="","",INDEX(natjecanjeStaze_naziv,MATCH(S96,natjecanjeStaze_stazaId,0)))</f>
        <v/>
      </c>
      <c r="S96" s="53" t="str">
        <f>IF(BW96="","",INDEX(natjecanjeStaze_stazaId,MATCH(O96,natjecanjeStaze_kategorija,0)))</f>
        <v/>
      </c>
      <c r="T96" s="47" t="s">
        <v>0</v>
      </c>
      <c r="U96" s="259" t="str">
        <f>IF(O96="","",INDEX(kategorija_oznaka,MATCH(Q96,kategorija_id,0)))</f>
        <v/>
      </c>
      <c r="V96" s="260" t="str">
        <f t="shared" si="87"/>
        <v/>
      </c>
      <c r="W96" s="47" t="s">
        <v>0</v>
      </c>
      <c r="X96" s="52" t="str">
        <f t="shared" si="88"/>
        <v/>
      </c>
      <c r="Y96" s="73" t="str">
        <f t="shared" si="89"/>
        <v/>
      </c>
      <c r="Z96" s="31" t="str">
        <f t="shared" si="90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91"/>
        <v/>
      </c>
      <c r="AF96" s="47" t="s">
        <v>0</v>
      </c>
      <c r="AG96" s="151" t="str">
        <f t="shared" si="92"/>
        <v/>
      </c>
      <c r="AH96" s="47" t="s">
        <v>0</v>
      </c>
      <c r="AI96" s="52" t="str">
        <f t="shared" si="93"/>
        <v/>
      </c>
      <c r="AJ96" s="31" t="str">
        <f t="shared" si="94"/>
        <v/>
      </c>
      <c r="AK96" s="73" t="str">
        <f t="shared" si="95"/>
        <v/>
      </c>
      <c r="AL96" s="73" t="str">
        <f t="shared" si="96"/>
        <v/>
      </c>
      <c r="AM96" s="31" t="str" cm="1">
        <f t="array" ref="AM96">IF(AK96="",""&amp;AJ96,IF(AK96="NEMA",AJ96,INDEX(klub_naziv,MATCH(INDEX(klubAlias_klubId,AK96),klub_id,0))))</f>
        <v/>
      </c>
      <c r="AN96" s="31" t="str" cm="1">
        <f t="array" ref="AN96">IFERROR(""&amp;INDEX(registarNatjecatelji,DL96,4),"")</f>
        <v/>
      </c>
      <c r="AO96" s="73" t="str">
        <f t="shared" si="97"/>
        <v/>
      </c>
      <c r="AP96" s="66" t="str">
        <f t="shared" si="98"/>
        <v/>
      </c>
      <c r="AQ96" s="47" t="s">
        <v>0</v>
      </c>
      <c r="AR96" s="52" t="str">
        <f>IF(V96&lt;&gt;"NEMA","",IF(IFERROR(MATCH(U96,U$10:U95,0),0)&lt;&gt;0,"",U96))</f>
        <v/>
      </c>
      <c r="AS96" s="73" t="str">
        <f>IF(AR96="","",IFERROR(INDEX(klubAlias_id,MATCH(AR96,klubAlias_alias,0)),"NEMA"))</f>
        <v/>
      </c>
      <c r="AT96" s="31" t="str">
        <f>IF(OR(AS96="",AS96&lt;&gt;"NEMA"),"",MAX(AT$10:AT95)+1)</f>
        <v/>
      </c>
      <c r="AU96" s="66" t="str">
        <f>IF(OR(AS96="",AS96&lt;&gt;"NEMA"),"",INDEX(klub_id,MATCH(AR96,klub_naziv,0)))</f>
        <v/>
      </c>
      <c r="AV96" s="47" t="s">
        <v>0</v>
      </c>
      <c r="AW96" s="19" t="str">
        <f t="shared" si="99"/>
        <v/>
      </c>
      <c r="AX96" s="47" t="s">
        <v>0</v>
      </c>
      <c r="AY96" s="82" t="str">
        <f>IF(AK96&lt;&gt;"NEMA","",IF(IFERROR(MATCH(AJ96,AJ$10:AJ95,0),0)&lt;&gt;0,"",AJ96))</f>
        <v/>
      </c>
      <c r="AZ96" s="47" t="s">
        <v>0</v>
      </c>
      <c r="BA96" s="130"/>
      <c r="BB96" s="47" t="s">
        <v>0</v>
      </c>
      <c r="BC96" s="58" t="str">
        <f t="shared" si="100"/>
        <v/>
      </c>
      <c r="BD96" s="31" t="str">
        <f t="shared" si="101"/>
        <v/>
      </c>
      <c r="BE96" s="31" t="str">
        <f>IF(BD96="","",MAX(BE$10:BE95)+1)</f>
        <v/>
      </c>
      <c r="BF96" s="31" t="str">
        <f t="shared" si="102"/>
        <v/>
      </c>
      <c r="BG96" s="31" t="str">
        <f t="shared" si="103"/>
        <v/>
      </c>
      <c r="BH96" s="31" t="str">
        <f>IF(BA96="","",MAX(BH$10:BH95)+1)</f>
        <v/>
      </c>
      <c r="BI96" s="31" t="str">
        <f t="shared" si="104"/>
        <v/>
      </c>
      <c r="BJ96" s="66" t="str">
        <f t="shared" si="105"/>
        <v/>
      </c>
      <c r="BK96" s="47" t="s">
        <v>0</v>
      </c>
      <c r="BL96" s="19" t="str">
        <f t="shared" si="106"/>
        <v/>
      </c>
      <c r="BM96" s="47" t="s">
        <v>0</v>
      </c>
      <c r="BN96" s="151" t="str">
        <f>IF(AP96="","",IF(BA96="",IF(IFERROR(MATCH(AP96,natjecanje_noviKluboviAliasi,0),0)&gt;0,INDEX(natjecanje_kluboviAliasi,MATCH(AP96,natjecanje_noviKluboviAliasi,0)),AP96),BA96))</f>
        <v/>
      </c>
      <c r="BO96" s="47" t="s">
        <v>0</v>
      </c>
      <c r="BP96" s="58" t="str">
        <f t="shared" si="107"/>
        <v/>
      </c>
      <c r="BQ96" s="73" t="str">
        <f t="shared" si="108"/>
        <v/>
      </c>
      <c r="BR96" s="267" t="str">
        <f t="shared" si="109"/>
        <v/>
      </c>
      <c r="BS96" s="268" t="str">
        <f t="shared" si="110"/>
        <v/>
      </c>
      <c r="BT96" s="191" t="str">
        <f t="shared" si="111"/>
        <v/>
      </c>
      <c r="BU96" s="47" t="s">
        <v>0</v>
      </c>
      <c r="BV96" s="52" t="str">
        <f t="shared" si="112"/>
        <v/>
      </c>
      <c r="BW96" s="31" t="str">
        <f t="shared" si="113"/>
        <v/>
      </c>
      <c r="BX96" s="73" t="str">
        <f>IF(BW96="","",IFERROR(INDEX(imePrezime_id,MATCH(BV96&amp;" – "&amp;BW96,imePrezime_imePrezime,0)),"NEMA"))</f>
        <v/>
      </c>
      <c r="BY96" s="73" t="str">
        <f>IF(BX96&lt;&gt;"NEMA","",IFERROR(INDEX(imePrezimeAlias_imePrezimeId,MATCH(BV96&amp;" "&amp;BW96,imePrezimeAlias_alias,0)),"NEMA"))</f>
        <v/>
      </c>
      <c r="BZ96" s="31" t="str">
        <f>IF(BW96="","",IF(OR(BY96="",BY96="NEMA"),BV96,INDEX(imePrezime_ime,MATCH(BY96,imePrezime_id,0))))</f>
        <v/>
      </c>
      <c r="CA96" s="66" t="str">
        <f>IF(BW96="","",IF(OR(BY96="",BY96="NEMA"),BW96,INDEX(imePrezime_prezime,MATCH(BY96,imePrezime_id,0))))</f>
        <v/>
      </c>
      <c r="CB96" s="47" t="s">
        <v>0</v>
      </c>
      <c r="CC96" s="82" t="str">
        <f t="shared" si="114"/>
        <v/>
      </c>
      <c r="CD96" s="47" t="s">
        <v>0</v>
      </c>
      <c r="CE96" s="19" t="str">
        <f t="shared" si="115"/>
        <v/>
      </c>
      <c r="CF96" s="47" t="s">
        <v>0</v>
      </c>
      <c r="CG96" s="130"/>
      <c r="CH96" s="47" t="s">
        <v>0</v>
      </c>
      <c r="CI96" s="52" t="str">
        <f t="shared" si="116"/>
        <v/>
      </c>
      <c r="CJ96" s="73" t="str">
        <f>IF(CG96="","",MAX(CJ$10:CJ95)+1)</f>
        <v/>
      </c>
      <c r="CK96" s="53" t="str">
        <f t="shared" si="117"/>
        <v/>
      </c>
      <c r="CL96" s="47" t="s">
        <v>0</v>
      </c>
      <c r="CM96" s="19" t="str">
        <f t="shared" si="118"/>
        <v/>
      </c>
      <c r="CN96" s="47" t="s">
        <v>0</v>
      </c>
      <c r="CO96" s="108"/>
      <c r="CP96" s="110"/>
      <c r="CQ96" s="47"/>
      <c r="CR96" s="58" t="str">
        <f>IF(AND(BX96="NEMA",BY96="NEMA",OR(CG96="",CK96="NEMA")),MAX(CR$10:CR95)+1,"")</f>
        <v/>
      </c>
      <c r="CS96" s="53" t="str">
        <f t="shared" si="119"/>
        <v/>
      </c>
      <c r="CT96" t="s">
        <v>0</v>
      </c>
      <c r="CU96" s="133" t="str">
        <f>IF(O96="","",LEFT(INDEX(kategorija_oznaka,MATCH(Q96,kategorija_id,0)),1))</f>
        <v/>
      </c>
      <c r="CV96" t="s">
        <v>0</v>
      </c>
      <c r="CW96" s="52" t="str">
        <f>IF(CR96="","",IF(M96&lt;&gt;"CRO","","INSERT INTO osoba (id,reg_broj,oib,spol_id,dat_rodjenja) VALUES ("&amp;CR96&amp;",(SELECT max(os.reg_broj)+1 FROM osoba AS os),Null,'"&amp;CU96&amp;"',Null); INSERT INTO osoba_log (id,reg_broj,oib,spol_id,dat_rodjenja,dnevnik_id) SELECT id,reg_broj,oib,spol_id,dat_rodjenja,"&amp;dnevnik_id&amp;" FROM osoba WHERE id = "&amp;CR96&amp;";"))</f>
        <v/>
      </c>
      <c r="CX96" s="66" t="str">
        <f t="shared" si="120"/>
        <v/>
      </c>
      <c r="CY96" t="s">
        <v>0</v>
      </c>
      <c r="CZ96" s="19" t="str">
        <f t="shared" si="121"/>
        <v/>
      </c>
      <c r="DA96" s="47" t="s">
        <v>0</v>
      </c>
      <c r="DB96" s="52" t="str">
        <f t="shared" si="122"/>
        <v/>
      </c>
      <c r="DC96" s="66" t="str">
        <f t="shared" si="123"/>
        <v/>
      </c>
      <c r="DD96" s="47" t="s">
        <v>0</v>
      </c>
      <c r="DE96" s="52" t="str">
        <f t="shared" si="124"/>
        <v/>
      </c>
      <c r="DF96" s="53" t="str">
        <f>IF(DE96="","",IFERROR(MATCH(DE96,registar,0),"NEMA"))</f>
        <v/>
      </c>
      <c r="DG96" s="47" t="s">
        <v>0</v>
      </c>
      <c r="DH96" s="52" t="str">
        <f t="shared" si="125"/>
        <v/>
      </c>
      <c r="DI96" s="53" t="str">
        <f>IF(DH96="","",IFERROR(MATCH(DH96,imePrezime_imePrezimeKlub,0),"NEMA"))</f>
        <v/>
      </c>
      <c r="DJ96" s="47" t="s">
        <v>0</v>
      </c>
      <c r="DK96" s="52" t="str">
        <f t="shared" si="126"/>
        <v/>
      </c>
      <c r="DL96" s="53" t="str">
        <f>IF(DK96="","",IFERROR(MATCH(DK96,imePrezime_imePrezime,0),"NEMA"))</f>
        <v/>
      </c>
      <c r="DM96" s="47" t="s">
        <v>0</v>
      </c>
      <c r="DN96" s="58" t="str">
        <f t="shared" si="127"/>
        <v/>
      </c>
      <c r="DO96" s="53" t="str" cm="1">
        <f t="array" ref="DO96">IF(DN96&lt;&gt;"",INDEX(imePrezime_id,DN96,0),IF(CR96&lt;&gt;"",CR96,""))</f>
        <v/>
      </c>
      <c r="DP96" s="47" t="s">
        <v>0</v>
      </c>
      <c r="DQ96" s="58" t="str">
        <f t="shared" si="128"/>
        <v/>
      </c>
      <c r="DR96" s="73" t="str">
        <f>IF(BW96="","",IF(AJ96="",IF(IFERROR(INDEX(imePrezime_klub,MATCH(DO96,imePrezime_id,0)),"NEMA")="","klu",""),IF(OR(AND(AK96&lt;&gt;"",AK96&lt;&gt;"NEMA"),BI96&lt;&gt;""),"klu(ali)",IF(AND(AN96&lt;&gt;"",AN96&lt;&gt;AM96),"(raz-klu)","klu"))))</f>
        <v/>
      </c>
      <c r="DS96" s="73" t="str">
        <f t="shared" si="129"/>
        <v/>
      </c>
      <c r="DT96" s="73" t="str">
        <f t="shared" si="130"/>
        <v/>
      </c>
      <c r="DU96" s="66" t="str">
        <f t="shared" si="131"/>
        <v/>
      </c>
      <c r="DV96" s="47" t="s">
        <v>0</v>
      </c>
      <c r="DW96" s="58" t="str">
        <f>IF(BW96="","",MAX(DW$10:DW95)+1)</f>
        <v/>
      </c>
      <c r="DX96" s="73" t="str">
        <f t="shared" si="132"/>
        <v/>
      </c>
      <c r="DY96" s="73" t="str">
        <f t="shared" si="133"/>
        <v/>
      </c>
      <c r="DZ96" s="73" t="str">
        <f t="shared" si="134"/>
        <v/>
      </c>
      <c r="EA96" s="73" t="str">
        <f t="shared" si="135"/>
        <v/>
      </c>
      <c r="EB96" s="73" t="str">
        <f t="shared" si="136"/>
        <v/>
      </c>
      <c r="EC96" s="73" t="str">
        <f t="shared" si="137"/>
        <v/>
      </c>
      <c r="ED96" s="73" t="str">
        <f t="shared" si="138"/>
        <v/>
      </c>
      <c r="EE96" s="73" t="str">
        <f t="shared" si="139"/>
        <v/>
      </c>
      <c r="EF96" s="73" t="str">
        <f t="shared" si="140"/>
        <v/>
      </c>
      <c r="EG96" s="53" t="str">
        <f>IF(INDEX(natjecanjeKategorije_katAliasId,MATCH(Q96,natjecanjeKategorije_katRegId,0))="","",INDEX(natjecanjeKategorije_katAliasId,MATCH(Q96,natjecanjeKategorije_katRegId,0)))</f>
        <v/>
      </c>
      <c r="EH96" s="47" t="s">
        <v>0</v>
      </c>
      <c r="EI96" s="19" t="str">
        <f t="shared" si="141"/>
        <v/>
      </c>
      <c r="EJ96" s="47" t="s">
        <v>0</v>
      </c>
      <c r="EK96" s="19" t="str">
        <f t="shared" si="142"/>
        <v/>
      </c>
      <c r="EL96" s="47" t="s">
        <v>0</v>
      </c>
      <c r="EM96" s="208" t="str">
        <f t="shared" si="143"/>
        <v/>
      </c>
      <c r="EN96" s="47" t="s">
        <v>0</v>
      </c>
    </row>
    <row r="97" spans="1:144" x14ac:dyDescent="0.25">
      <c r="A97" t="s">
        <v>0</v>
      </c>
      <c r="B97" s="52" t="str">
        <f>IF(csv!F89="","",csv!T89)</f>
        <v/>
      </c>
      <c r="C97" s="31" t="s">
        <v>0</v>
      </c>
      <c r="D97" s="31" t="str">
        <f>IF(csv!F89="","",csv!F89)</f>
        <v/>
      </c>
      <c r="E97" s="31" t="str">
        <f>IF(csv!E89="","",csv!E89)</f>
        <v/>
      </c>
      <c r="F97" s="31" t="s">
        <v>0</v>
      </c>
      <c r="G97" s="73" t="str">
        <f>IF(csv!M89="","",csv!M89)</f>
        <v/>
      </c>
      <c r="H97" s="73" t="str">
        <f>IF(csv!N89="","",csv!N89)</f>
        <v/>
      </c>
      <c r="I97" s="31" t="s">
        <v>0</v>
      </c>
      <c r="J97" s="31" t="str">
        <f>IF(csv!P89="","",csv!P89)</f>
        <v/>
      </c>
      <c r="K97" s="31" t="str">
        <f>IF(csv!Q89="","",csv!Q89)</f>
        <v/>
      </c>
      <c r="L97" s="31" t="s">
        <v>0</v>
      </c>
      <c r="M97" s="66" t="str">
        <f>IF(csv!R89="","",csv!R89)</f>
        <v/>
      </c>
      <c r="N97" s="47" t="s">
        <v>0</v>
      </c>
      <c r="O97" s="52" t="str">
        <f t="shared" si="85"/>
        <v/>
      </c>
      <c r="P97" s="73" t="str">
        <f>IF(O97="","",IF(COUNTIF(O$10:O96,O97)=0,P96+1,P96))</f>
        <v/>
      </c>
      <c r="Q97" s="88" t="str">
        <f t="shared" si="86"/>
        <v/>
      </c>
      <c r="R97" s="89" t="str" cm="1">
        <f t="array" ref="R97">IF(S97="","",INDEX(natjecanjeStaze_naziv,MATCH(S97,natjecanjeStaze_stazaId,0)))</f>
        <v/>
      </c>
      <c r="S97" s="53" t="str">
        <f>IF(BW97="","",INDEX(natjecanjeStaze_stazaId,MATCH(O97,natjecanjeStaze_kategorija,0)))</f>
        <v/>
      </c>
      <c r="T97" s="47" t="s">
        <v>0</v>
      </c>
      <c r="U97" s="259" t="str">
        <f>IF(O97="","",INDEX(kategorija_oznaka,MATCH(Q97,kategorija_id,0)))</f>
        <v/>
      </c>
      <c r="V97" s="260" t="str">
        <f t="shared" si="87"/>
        <v/>
      </c>
      <c r="W97" s="47" t="s">
        <v>0</v>
      </c>
      <c r="X97" s="52" t="str">
        <f t="shared" si="88"/>
        <v/>
      </c>
      <c r="Y97" s="73" t="str">
        <f t="shared" si="89"/>
        <v/>
      </c>
      <c r="Z97" s="31" t="str">
        <f t="shared" si="90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91"/>
        <v/>
      </c>
      <c r="AF97" s="47" t="s">
        <v>0</v>
      </c>
      <c r="AG97" s="151" t="str">
        <f t="shared" si="92"/>
        <v/>
      </c>
      <c r="AH97" s="47" t="s">
        <v>0</v>
      </c>
      <c r="AI97" s="52" t="str">
        <f t="shared" si="93"/>
        <v/>
      </c>
      <c r="AJ97" s="31" t="str">
        <f t="shared" si="94"/>
        <v/>
      </c>
      <c r="AK97" s="73" t="str">
        <f t="shared" si="95"/>
        <v/>
      </c>
      <c r="AL97" s="73" t="str">
        <f t="shared" si="96"/>
        <v/>
      </c>
      <c r="AM97" s="31" t="str" cm="1">
        <f t="array" ref="AM97">IF(AK97="",""&amp;AJ97,IF(AK97="NEMA",AJ97,INDEX(klub_naziv,MATCH(INDEX(klubAlias_klubId,AK97),klub_id,0))))</f>
        <v/>
      </c>
      <c r="AN97" s="31" t="str" cm="1">
        <f t="array" ref="AN97">IFERROR(""&amp;INDEX(registarNatjecatelji,DL97,4),"")</f>
        <v/>
      </c>
      <c r="AO97" s="73" t="str">
        <f t="shared" si="97"/>
        <v/>
      </c>
      <c r="AP97" s="66" t="str">
        <f t="shared" si="98"/>
        <v/>
      </c>
      <c r="AQ97" s="47" t="s">
        <v>0</v>
      </c>
      <c r="AR97" s="52" t="str">
        <f>IF(V97&lt;&gt;"NEMA","",IF(IFERROR(MATCH(U97,U$10:U96,0),0)&lt;&gt;0,"",U97))</f>
        <v/>
      </c>
      <c r="AS97" s="73" t="str">
        <f>IF(AR97="","",IFERROR(INDEX(klubAlias_id,MATCH(AR97,klubAlias_alias,0)),"NEMA"))</f>
        <v/>
      </c>
      <c r="AT97" s="31" t="str">
        <f>IF(OR(AS97="",AS97&lt;&gt;"NEMA"),"",MAX(AT$10:AT96)+1)</f>
        <v/>
      </c>
      <c r="AU97" s="66" t="str">
        <f>IF(OR(AS97="",AS97&lt;&gt;"NEMA"),"",INDEX(klub_id,MATCH(AR97,klub_naziv,0)))</f>
        <v/>
      </c>
      <c r="AV97" s="47" t="s">
        <v>0</v>
      </c>
      <c r="AW97" s="19" t="str">
        <f t="shared" si="99"/>
        <v/>
      </c>
      <c r="AX97" s="47" t="s">
        <v>0</v>
      </c>
      <c r="AY97" s="82" t="str">
        <f>IF(AK97&lt;&gt;"NEMA","",IF(IFERROR(MATCH(AJ97,AJ$10:AJ96,0),0)&lt;&gt;0,"",AJ97))</f>
        <v/>
      </c>
      <c r="AZ97" s="47" t="s">
        <v>0</v>
      </c>
      <c r="BA97" s="130"/>
      <c r="BB97" s="47" t="s">
        <v>0</v>
      </c>
      <c r="BC97" s="58" t="str">
        <f t="shared" si="100"/>
        <v/>
      </c>
      <c r="BD97" s="31" t="str">
        <f t="shared" si="101"/>
        <v/>
      </c>
      <c r="BE97" s="31" t="str">
        <f>IF(BD97="","",MAX(BE$10:BE96)+1)</f>
        <v/>
      </c>
      <c r="BF97" s="31" t="str">
        <f t="shared" si="102"/>
        <v/>
      </c>
      <c r="BG97" s="31" t="str">
        <f t="shared" si="103"/>
        <v/>
      </c>
      <c r="BH97" s="31" t="str">
        <f>IF(BA97="","",MAX(BH$10:BH96)+1)</f>
        <v/>
      </c>
      <c r="BI97" s="31" t="str">
        <f t="shared" si="104"/>
        <v/>
      </c>
      <c r="BJ97" s="66" t="str">
        <f t="shared" si="105"/>
        <v/>
      </c>
      <c r="BK97" s="47" t="s">
        <v>0</v>
      </c>
      <c r="BL97" s="19" t="str">
        <f t="shared" si="106"/>
        <v/>
      </c>
      <c r="BM97" s="47" t="s">
        <v>0</v>
      </c>
      <c r="BN97" s="151" t="str">
        <f>IF(AP97="","",IF(BA97="",IF(IFERROR(MATCH(AP97,natjecanje_noviKluboviAliasi,0),0)&gt;0,INDEX(natjecanje_kluboviAliasi,MATCH(AP97,natjecanje_noviKluboviAliasi,0)),AP97),BA97))</f>
        <v/>
      </c>
      <c r="BO97" s="47" t="s">
        <v>0</v>
      </c>
      <c r="BP97" s="58" t="str">
        <f t="shared" si="107"/>
        <v/>
      </c>
      <c r="BQ97" s="73" t="str">
        <f t="shared" si="108"/>
        <v/>
      </c>
      <c r="BR97" s="267" t="str">
        <f t="shared" si="109"/>
        <v/>
      </c>
      <c r="BS97" s="268" t="str">
        <f t="shared" si="110"/>
        <v/>
      </c>
      <c r="BT97" s="191" t="str">
        <f t="shared" si="111"/>
        <v/>
      </c>
      <c r="BU97" s="47" t="s">
        <v>0</v>
      </c>
      <c r="BV97" s="52" t="str">
        <f t="shared" si="112"/>
        <v/>
      </c>
      <c r="BW97" s="31" t="str">
        <f t="shared" si="113"/>
        <v/>
      </c>
      <c r="BX97" s="73" t="str">
        <f>IF(BW97="","",IFERROR(INDEX(imePrezime_id,MATCH(BV97&amp;" – "&amp;BW97,imePrezime_imePrezime,0)),"NEMA"))</f>
        <v/>
      </c>
      <c r="BY97" s="73" t="str">
        <f>IF(BX97&lt;&gt;"NEMA","",IFERROR(INDEX(imePrezimeAlias_imePrezimeId,MATCH(BV97&amp;" "&amp;BW97,imePrezimeAlias_alias,0)),"NEMA"))</f>
        <v/>
      </c>
      <c r="BZ97" s="31" t="str">
        <f>IF(BW97="","",IF(OR(BY97="",BY97="NEMA"),BV97,INDEX(imePrezime_ime,MATCH(BY97,imePrezime_id,0))))</f>
        <v/>
      </c>
      <c r="CA97" s="66" t="str">
        <f>IF(BW97="","",IF(OR(BY97="",BY97="NEMA"),BW97,INDEX(imePrezime_prezime,MATCH(BY97,imePrezime_id,0))))</f>
        <v/>
      </c>
      <c r="CB97" s="47" t="s">
        <v>0</v>
      </c>
      <c r="CC97" s="82" t="str">
        <f t="shared" si="114"/>
        <v/>
      </c>
      <c r="CD97" s="47" t="s">
        <v>0</v>
      </c>
      <c r="CE97" s="19" t="str">
        <f t="shared" si="115"/>
        <v/>
      </c>
      <c r="CF97" s="47" t="s">
        <v>0</v>
      </c>
      <c r="CG97" s="130"/>
      <c r="CH97" s="47" t="s">
        <v>0</v>
      </c>
      <c r="CI97" s="52" t="str">
        <f t="shared" si="116"/>
        <v/>
      </c>
      <c r="CJ97" s="73" t="str">
        <f>IF(CG97="","",MAX(CJ$10:CJ96)+1)</f>
        <v/>
      </c>
      <c r="CK97" s="53" t="str">
        <f t="shared" si="117"/>
        <v/>
      </c>
      <c r="CL97" s="47" t="s">
        <v>0</v>
      </c>
      <c r="CM97" s="19" t="str">
        <f t="shared" si="118"/>
        <v/>
      </c>
      <c r="CN97" s="47" t="s">
        <v>0</v>
      </c>
      <c r="CO97" s="108"/>
      <c r="CP97" s="110"/>
      <c r="CQ97" s="47"/>
      <c r="CR97" s="58" t="str">
        <f>IF(AND(BX97="NEMA",BY97="NEMA",OR(CG97="",CK97="NEMA")),MAX(CR$10:CR96)+1,"")</f>
        <v/>
      </c>
      <c r="CS97" s="53" t="str">
        <f t="shared" si="119"/>
        <v/>
      </c>
      <c r="CT97" t="s">
        <v>0</v>
      </c>
      <c r="CU97" s="133" t="str">
        <f>IF(O97="","",LEFT(INDEX(kategorija_oznaka,MATCH(Q97,kategorija_id,0)),1))</f>
        <v/>
      </c>
      <c r="CV97" t="s">
        <v>0</v>
      </c>
      <c r="CW97" s="52" t="str">
        <f>IF(CR97="","",IF(M97&lt;&gt;"CRO","","INSERT INTO osoba (id,reg_broj,oib,spol_id,dat_rodjenja) VALUES ("&amp;CR97&amp;",(SELECT max(os.reg_broj)+1 FROM osoba AS os),Null,'"&amp;CU97&amp;"',Null); INSERT INTO osoba_log (id,reg_broj,oib,spol_id,dat_rodjenja,dnevnik_id) SELECT id,reg_broj,oib,spol_id,dat_rodjenja,"&amp;dnevnik_id&amp;" FROM osoba WHERE id = "&amp;CR97&amp;";"))</f>
        <v/>
      </c>
      <c r="CX97" s="66" t="str">
        <f t="shared" si="120"/>
        <v/>
      </c>
      <c r="CY97" t="s">
        <v>0</v>
      </c>
      <c r="CZ97" s="19" t="str">
        <f t="shared" si="121"/>
        <v/>
      </c>
      <c r="DA97" s="47" t="s">
        <v>0</v>
      </c>
      <c r="DB97" s="52" t="str">
        <f t="shared" si="122"/>
        <v/>
      </c>
      <c r="DC97" s="66" t="str">
        <f t="shared" si="123"/>
        <v/>
      </c>
      <c r="DD97" s="47" t="s">
        <v>0</v>
      </c>
      <c r="DE97" s="52" t="str">
        <f t="shared" si="124"/>
        <v/>
      </c>
      <c r="DF97" s="53" t="str">
        <f>IF(DE97="","",IFERROR(MATCH(DE97,registar,0),"NEMA"))</f>
        <v/>
      </c>
      <c r="DG97" s="47" t="s">
        <v>0</v>
      </c>
      <c r="DH97" s="52" t="str">
        <f t="shared" si="125"/>
        <v/>
      </c>
      <c r="DI97" s="53" t="str">
        <f>IF(DH97="","",IFERROR(MATCH(DH97,imePrezime_imePrezimeKlub,0),"NEMA"))</f>
        <v/>
      </c>
      <c r="DJ97" s="47" t="s">
        <v>0</v>
      </c>
      <c r="DK97" s="52" t="str">
        <f t="shared" si="126"/>
        <v/>
      </c>
      <c r="DL97" s="53" t="str">
        <f>IF(DK97="","",IFERROR(MATCH(DK97,imePrezime_imePrezime,0),"NEMA"))</f>
        <v/>
      </c>
      <c r="DM97" s="47" t="s">
        <v>0</v>
      </c>
      <c r="DN97" s="58" t="str">
        <f t="shared" si="127"/>
        <v/>
      </c>
      <c r="DO97" s="53" t="str" cm="1">
        <f t="array" ref="DO97">IF(DN97&lt;&gt;"",INDEX(imePrezime_id,DN97,0),IF(CR97&lt;&gt;"",CR97,""))</f>
        <v/>
      </c>
      <c r="DP97" s="47" t="s">
        <v>0</v>
      </c>
      <c r="DQ97" s="58" t="str">
        <f t="shared" si="128"/>
        <v/>
      </c>
      <c r="DR97" s="73" t="str">
        <f>IF(BW97="","",IF(AJ97="",IF(IFERROR(INDEX(imePrezime_klub,MATCH(DO97,imePrezime_id,0)),"NEMA")="","klu",""),IF(OR(AND(AK97&lt;&gt;"",AK97&lt;&gt;"NEMA"),BI97&lt;&gt;""),"klu(ali)",IF(AND(AN97&lt;&gt;"",AN97&lt;&gt;AM97),"(raz-klu)","klu"))))</f>
        <v/>
      </c>
      <c r="DS97" s="73" t="str">
        <f t="shared" si="129"/>
        <v/>
      </c>
      <c r="DT97" s="73" t="str">
        <f t="shared" si="130"/>
        <v/>
      </c>
      <c r="DU97" s="66" t="str">
        <f t="shared" si="131"/>
        <v/>
      </c>
      <c r="DV97" s="47" t="s">
        <v>0</v>
      </c>
      <c r="DW97" s="58" t="str">
        <f>IF(BW97="","",MAX(DW$10:DW96)+1)</f>
        <v/>
      </c>
      <c r="DX97" s="73" t="str">
        <f t="shared" si="132"/>
        <v/>
      </c>
      <c r="DY97" s="73" t="str">
        <f t="shared" si="133"/>
        <v/>
      </c>
      <c r="DZ97" s="73" t="str">
        <f t="shared" si="134"/>
        <v/>
      </c>
      <c r="EA97" s="73" t="str">
        <f t="shared" si="135"/>
        <v/>
      </c>
      <c r="EB97" s="73" t="str">
        <f t="shared" si="136"/>
        <v/>
      </c>
      <c r="EC97" s="73" t="str">
        <f t="shared" si="137"/>
        <v/>
      </c>
      <c r="ED97" s="73" t="str">
        <f t="shared" si="138"/>
        <v/>
      </c>
      <c r="EE97" s="73" t="str">
        <f t="shared" si="139"/>
        <v/>
      </c>
      <c r="EF97" s="73" t="str">
        <f t="shared" si="140"/>
        <v/>
      </c>
      <c r="EG97" s="53" t="str">
        <f>IF(INDEX(natjecanjeKategorije_katAliasId,MATCH(Q97,natjecanjeKategorije_katRegId,0))="","",INDEX(natjecanjeKategorije_katAliasId,MATCH(Q97,natjecanjeKategorije_katRegId,0)))</f>
        <v/>
      </c>
      <c r="EH97" s="47" t="s">
        <v>0</v>
      </c>
      <c r="EI97" s="19" t="str">
        <f t="shared" si="141"/>
        <v/>
      </c>
      <c r="EJ97" s="47" t="s">
        <v>0</v>
      </c>
      <c r="EK97" s="19" t="str">
        <f t="shared" si="142"/>
        <v/>
      </c>
      <c r="EL97" s="47" t="s">
        <v>0</v>
      </c>
      <c r="EM97" s="208" t="str">
        <f t="shared" si="143"/>
        <v/>
      </c>
      <c r="EN97" s="47" t="s">
        <v>0</v>
      </c>
    </row>
    <row r="98" spans="1:144" x14ac:dyDescent="0.25">
      <c r="A98" t="s">
        <v>0</v>
      </c>
      <c r="B98" s="52" t="str">
        <f>IF(csv!F90="","",csv!T90)</f>
        <v/>
      </c>
      <c r="C98" s="31" t="s">
        <v>0</v>
      </c>
      <c r="D98" s="31" t="str">
        <f>IF(csv!F90="","",csv!F90)</f>
        <v/>
      </c>
      <c r="E98" s="31" t="str">
        <f>IF(csv!E90="","",csv!E90)</f>
        <v/>
      </c>
      <c r="F98" s="31" t="s">
        <v>0</v>
      </c>
      <c r="G98" s="73" t="str">
        <f>IF(csv!M90="","",csv!M90)</f>
        <v/>
      </c>
      <c r="H98" s="73" t="str">
        <f>IF(csv!N90="","",csv!N90)</f>
        <v/>
      </c>
      <c r="I98" s="31" t="s">
        <v>0</v>
      </c>
      <c r="J98" s="31" t="str">
        <f>IF(csv!P90="","",csv!P90)</f>
        <v/>
      </c>
      <c r="K98" s="31" t="str">
        <f>IF(csv!Q90="","",csv!Q90)</f>
        <v/>
      </c>
      <c r="L98" s="31" t="s">
        <v>0</v>
      </c>
      <c r="M98" s="66" t="str">
        <f>IF(csv!R90="","",csv!R90)</f>
        <v/>
      </c>
      <c r="N98" s="47" t="s">
        <v>0</v>
      </c>
      <c r="O98" s="52" t="str">
        <f t="shared" si="85"/>
        <v/>
      </c>
      <c r="P98" s="73" t="str">
        <f>IF(O98="","",IF(COUNTIF(O$10:O97,O98)=0,P97+1,P97))</f>
        <v/>
      </c>
      <c r="Q98" s="88" t="str">
        <f t="shared" si="86"/>
        <v/>
      </c>
      <c r="R98" s="89" t="str" cm="1">
        <f t="array" ref="R98">IF(S98="","",INDEX(natjecanjeStaze_naziv,MATCH(S98,natjecanjeStaze_stazaId,0)))</f>
        <v/>
      </c>
      <c r="S98" s="53" t="str">
        <f>IF(BW98="","",INDEX(natjecanjeStaze_stazaId,MATCH(O98,natjecanjeStaze_kategorija,0)))</f>
        <v/>
      </c>
      <c r="T98" s="47" t="s">
        <v>0</v>
      </c>
      <c r="U98" s="259" t="str">
        <f>IF(O98="","",INDEX(kategorija_oznaka,MATCH(Q98,kategorija_id,0)))</f>
        <v/>
      </c>
      <c r="V98" s="260" t="str">
        <f t="shared" si="87"/>
        <v/>
      </c>
      <c r="W98" s="47" t="s">
        <v>0</v>
      </c>
      <c r="X98" s="52" t="str">
        <f t="shared" si="88"/>
        <v/>
      </c>
      <c r="Y98" s="73" t="str">
        <f t="shared" si="89"/>
        <v/>
      </c>
      <c r="Z98" s="31" t="str">
        <f t="shared" si="90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91"/>
        <v/>
      </c>
      <c r="AF98" s="47" t="s">
        <v>0</v>
      </c>
      <c r="AG98" s="151" t="str">
        <f t="shared" si="92"/>
        <v/>
      </c>
      <c r="AH98" s="47" t="s">
        <v>0</v>
      </c>
      <c r="AI98" s="52" t="str">
        <f t="shared" si="93"/>
        <v/>
      </c>
      <c r="AJ98" s="31" t="str">
        <f t="shared" si="94"/>
        <v/>
      </c>
      <c r="AK98" s="73" t="str">
        <f t="shared" si="95"/>
        <v/>
      </c>
      <c r="AL98" s="73" t="str">
        <f t="shared" si="96"/>
        <v/>
      </c>
      <c r="AM98" s="31" t="str" cm="1">
        <f t="array" ref="AM98">IF(AK98="",""&amp;AJ98,IF(AK98="NEMA",AJ98,INDEX(klub_naziv,MATCH(INDEX(klubAlias_klubId,AK98),klub_id,0))))</f>
        <v/>
      </c>
      <c r="AN98" s="31" t="str" cm="1">
        <f t="array" ref="AN98">IFERROR(""&amp;INDEX(registarNatjecatelji,DL98,4),"")</f>
        <v/>
      </c>
      <c r="AO98" s="73" t="str">
        <f t="shared" si="97"/>
        <v/>
      </c>
      <c r="AP98" s="66" t="str">
        <f t="shared" si="98"/>
        <v/>
      </c>
      <c r="AQ98" s="47" t="s">
        <v>0</v>
      </c>
      <c r="AR98" s="52" t="str">
        <f>IF(V98&lt;&gt;"NEMA","",IF(IFERROR(MATCH(U98,U$10:U97,0),0)&lt;&gt;0,"",U98))</f>
        <v/>
      </c>
      <c r="AS98" s="73" t="str">
        <f>IF(AR98="","",IFERROR(INDEX(klubAlias_id,MATCH(AR98,klubAlias_alias,0)),"NEMA"))</f>
        <v/>
      </c>
      <c r="AT98" s="31" t="str">
        <f>IF(OR(AS98="",AS98&lt;&gt;"NEMA"),"",MAX(AT$10:AT97)+1)</f>
        <v/>
      </c>
      <c r="AU98" s="66" t="str">
        <f>IF(OR(AS98="",AS98&lt;&gt;"NEMA"),"",INDEX(klub_id,MATCH(AR98,klub_naziv,0)))</f>
        <v/>
      </c>
      <c r="AV98" s="47" t="s">
        <v>0</v>
      </c>
      <c r="AW98" s="19" t="str">
        <f t="shared" si="99"/>
        <v/>
      </c>
      <c r="AX98" s="47" t="s">
        <v>0</v>
      </c>
      <c r="AY98" s="82" t="str">
        <f>IF(AK98&lt;&gt;"NEMA","",IF(IFERROR(MATCH(AJ98,AJ$10:AJ97,0),0)&lt;&gt;0,"",AJ98))</f>
        <v/>
      </c>
      <c r="AZ98" s="47" t="s">
        <v>0</v>
      </c>
      <c r="BA98" s="130"/>
      <c r="BB98" s="47" t="s">
        <v>0</v>
      </c>
      <c r="BC98" s="58" t="str">
        <f t="shared" si="100"/>
        <v/>
      </c>
      <c r="BD98" s="31" t="str">
        <f t="shared" si="101"/>
        <v/>
      </c>
      <c r="BE98" s="31" t="str">
        <f>IF(BD98="","",MAX(BE$10:BE97)+1)</f>
        <v/>
      </c>
      <c r="BF98" s="31" t="str">
        <f t="shared" si="102"/>
        <v/>
      </c>
      <c r="BG98" s="31" t="str">
        <f t="shared" si="103"/>
        <v/>
      </c>
      <c r="BH98" s="31" t="str">
        <f>IF(BA98="","",MAX(BH$10:BH97)+1)</f>
        <v/>
      </c>
      <c r="BI98" s="31" t="str">
        <f t="shared" si="104"/>
        <v/>
      </c>
      <c r="BJ98" s="66" t="str">
        <f t="shared" si="105"/>
        <v/>
      </c>
      <c r="BK98" s="47" t="s">
        <v>0</v>
      </c>
      <c r="BL98" s="19" t="str">
        <f t="shared" si="106"/>
        <v/>
      </c>
      <c r="BM98" s="47" t="s">
        <v>0</v>
      </c>
      <c r="BN98" s="151" t="str">
        <f>IF(AP98="","",IF(BA98="",IF(IFERROR(MATCH(AP98,natjecanje_noviKluboviAliasi,0),0)&gt;0,INDEX(natjecanje_kluboviAliasi,MATCH(AP98,natjecanje_noviKluboviAliasi,0)),AP98),BA98))</f>
        <v/>
      </c>
      <c r="BO98" s="47" t="s">
        <v>0</v>
      </c>
      <c r="BP98" s="58" t="str">
        <f t="shared" si="107"/>
        <v/>
      </c>
      <c r="BQ98" s="73" t="str">
        <f t="shared" si="108"/>
        <v/>
      </c>
      <c r="BR98" s="267" t="str">
        <f t="shared" si="109"/>
        <v/>
      </c>
      <c r="BS98" s="268" t="str">
        <f t="shared" si="110"/>
        <v/>
      </c>
      <c r="BT98" s="191" t="str">
        <f t="shared" si="111"/>
        <v/>
      </c>
      <c r="BU98" s="47" t="s">
        <v>0</v>
      </c>
      <c r="BV98" s="52" t="str">
        <f t="shared" si="112"/>
        <v/>
      </c>
      <c r="BW98" s="31" t="str">
        <f t="shared" si="113"/>
        <v/>
      </c>
      <c r="BX98" s="73" t="str">
        <f>IF(BW98="","",IFERROR(INDEX(imePrezime_id,MATCH(BV98&amp;" – "&amp;BW98,imePrezime_imePrezime,0)),"NEMA"))</f>
        <v/>
      </c>
      <c r="BY98" s="73" t="str">
        <f>IF(BX98&lt;&gt;"NEMA","",IFERROR(INDEX(imePrezimeAlias_imePrezimeId,MATCH(BV98&amp;" "&amp;BW98,imePrezimeAlias_alias,0)),"NEMA"))</f>
        <v/>
      </c>
      <c r="BZ98" s="31" t="str">
        <f>IF(BW98="","",IF(OR(BY98="",BY98="NEMA"),BV98,INDEX(imePrezime_ime,MATCH(BY98,imePrezime_id,0))))</f>
        <v/>
      </c>
      <c r="CA98" s="66" t="str">
        <f>IF(BW98="","",IF(OR(BY98="",BY98="NEMA"),BW98,INDEX(imePrezime_prezime,MATCH(BY98,imePrezime_id,0))))</f>
        <v/>
      </c>
      <c r="CB98" s="47" t="s">
        <v>0</v>
      </c>
      <c r="CC98" s="82" t="str">
        <f t="shared" si="114"/>
        <v/>
      </c>
      <c r="CD98" s="47" t="s">
        <v>0</v>
      </c>
      <c r="CE98" s="19" t="str">
        <f t="shared" si="115"/>
        <v/>
      </c>
      <c r="CF98" s="47" t="s">
        <v>0</v>
      </c>
      <c r="CG98" s="130"/>
      <c r="CH98" s="47" t="s">
        <v>0</v>
      </c>
      <c r="CI98" s="52" t="str">
        <f t="shared" si="116"/>
        <v/>
      </c>
      <c r="CJ98" s="73" t="str">
        <f>IF(CG98="","",MAX(CJ$10:CJ97)+1)</f>
        <v/>
      </c>
      <c r="CK98" s="53" t="str">
        <f t="shared" si="117"/>
        <v/>
      </c>
      <c r="CL98" s="47" t="s">
        <v>0</v>
      </c>
      <c r="CM98" s="19" t="str">
        <f t="shared" si="118"/>
        <v/>
      </c>
      <c r="CN98" s="47" t="s">
        <v>0</v>
      </c>
      <c r="CO98" s="108"/>
      <c r="CP98" s="110"/>
      <c r="CQ98" s="47"/>
      <c r="CR98" s="58" t="str">
        <f>IF(AND(BX98="NEMA",BY98="NEMA",OR(CG98="",CK98="NEMA")),MAX(CR$10:CR97)+1,"")</f>
        <v/>
      </c>
      <c r="CS98" s="53" t="str">
        <f t="shared" si="119"/>
        <v/>
      </c>
      <c r="CT98" t="s">
        <v>0</v>
      </c>
      <c r="CU98" s="133" t="str">
        <f>IF(O98="","",LEFT(INDEX(kategorija_oznaka,MATCH(Q98,kategorija_id,0)),1))</f>
        <v/>
      </c>
      <c r="CV98" t="s">
        <v>0</v>
      </c>
      <c r="CW98" s="52" t="str">
        <f>IF(CR98="","",IF(M98&lt;&gt;"CRO","","INSERT INTO osoba (id,reg_broj,oib,spol_id,dat_rodjenja) VALUES ("&amp;CR98&amp;",(SELECT max(os.reg_broj)+1 FROM osoba AS os),Null,'"&amp;CU98&amp;"',Null); INSERT INTO osoba_log (id,reg_broj,oib,spol_id,dat_rodjenja,dnevnik_id) SELECT id,reg_broj,oib,spol_id,dat_rodjenja,"&amp;dnevnik_id&amp;" FROM osoba WHERE id = "&amp;CR98&amp;";"))</f>
        <v/>
      </c>
      <c r="CX98" s="66" t="str">
        <f t="shared" si="120"/>
        <v/>
      </c>
      <c r="CY98" t="s">
        <v>0</v>
      </c>
      <c r="CZ98" s="19" t="str">
        <f t="shared" si="121"/>
        <v/>
      </c>
      <c r="DA98" s="47" t="s">
        <v>0</v>
      </c>
      <c r="DB98" s="52" t="str">
        <f t="shared" si="122"/>
        <v/>
      </c>
      <c r="DC98" s="66" t="str">
        <f t="shared" si="123"/>
        <v/>
      </c>
      <c r="DD98" s="47" t="s">
        <v>0</v>
      </c>
      <c r="DE98" s="52" t="str">
        <f t="shared" si="124"/>
        <v/>
      </c>
      <c r="DF98" s="53" t="str">
        <f>IF(DE98="","",IFERROR(MATCH(DE98,registar,0),"NEMA"))</f>
        <v/>
      </c>
      <c r="DG98" s="47" t="s">
        <v>0</v>
      </c>
      <c r="DH98" s="52" t="str">
        <f t="shared" si="125"/>
        <v/>
      </c>
      <c r="DI98" s="53" t="str">
        <f>IF(DH98="","",IFERROR(MATCH(DH98,imePrezime_imePrezimeKlub,0),"NEMA"))</f>
        <v/>
      </c>
      <c r="DJ98" s="47" t="s">
        <v>0</v>
      </c>
      <c r="DK98" s="52" t="str">
        <f t="shared" si="126"/>
        <v/>
      </c>
      <c r="DL98" s="53" t="str">
        <f>IF(DK98="","",IFERROR(MATCH(DK98,imePrezime_imePrezime,0),"NEMA"))</f>
        <v/>
      </c>
      <c r="DM98" s="47" t="s">
        <v>0</v>
      </c>
      <c r="DN98" s="58" t="str">
        <f t="shared" si="127"/>
        <v/>
      </c>
      <c r="DO98" s="53" t="str" cm="1">
        <f t="array" ref="DO98">IF(DN98&lt;&gt;"",INDEX(imePrezime_id,DN98,0),IF(CR98&lt;&gt;"",CR98,""))</f>
        <v/>
      </c>
      <c r="DP98" s="47" t="s">
        <v>0</v>
      </c>
      <c r="DQ98" s="58" t="str">
        <f t="shared" si="128"/>
        <v/>
      </c>
      <c r="DR98" s="73" t="str">
        <f>IF(BW98="","",IF(AJ98="",IF(IFERROR(INDEX(imePrezime_klub,MATCH(DO98,imePrezime_id,0)),"NEMA")="","klu",""),IF(OR(AND(AK98&lt;&gt;"",AK98&lt;&gt;"NEMA"),BI98&lt;&gt;""),"klu(ali)",IF(AND(AN98&lt;&gt;"",AN98&lt;&gt;AM98),"(raz-klu)","klu"))))</f>
        <v/>
      </c>
      <c r="DS98" s="73" t="str">
        <f t="shared" si="129"/>
        <v/>
      </c>
      <c r="DT98" s="73" t="str">
        <f t="shared" si="130"/>
        <v/>
      </c>
      <c r="DU98" s="66" t="str">
        <f t="shared" si="131"/>
        <v/>
      </c>
      <c r="DV98" s="47" t="s">
        <v>0</v>
      </c>
      <c r="DW98" s="58" t="str">
        <f>IF(BW98="","",MAX(DW$10:DW97)+1)</f>
        <v/>
      </c>
      <c r="DX98" s="73" t="str">
        <f t="shared" si="132"/>
        <v/>
      </c>
      <c r="DY98" s="73" t="str">
        <f t="shared" si="133"/>
        <v/>
      </c>
      <c r="DZ98" s="73" t="str">
        <f t="shared" si="134"/>
        <v/>
      </c>
      <c r="EA98" s="73" t="str">
        <f t="shared" si="135"/>
        <v/>
      </c>
      <c r="EB98" s="73" t="str">
        <f t="shared" si="136"/>
        <v/>
      </c>
      <c r="EC98" s="73" t="str">
        <f t="shared" si="137"/>
        <v/>
      </c>
      <c r="ED98" s="73" t="str">
        <f t="shared" si="138"/>
        <v/>
      </c>
      <c r="EE98" s="73" t="str">
        <f t="shared" si="139"/>
        <v/>
      </c>
      <c r="EF98" s="73" t="str">
        <f t="shared" si="140"/>
        <v/>
      </c>
      <c r="EG98" s="53" t="str">
        <f>IF(INDEX(natjecanjeKategorije_katAliasId,MATCH(Q98,natjecanjeKategorije_katRegId,0))="","",INDEX(natjecanjeKategorije_katAliasId,MATCH(Q98,natjecanjeKategorije_katRegId,0)))</f>
        <v/>
      </c>
      <c r="EH98" s="47" t="s">
        <v>0</v>
      </c>
      <c r="EI98" s="19" t="str">
        <f t="shared" si="141"/>
        <v/>
      </c>
      <c r="EJ98" s="47" t="s">
        <v>0</v>
      </c>
      <c r="EK98" s="19" t="str">
        <f t="shared" si="142"/>
        <v/>
      </c>
      <c r="EL98" s="47" t="s">
        <v>0</v>
      </c>
      <c r="EM98" s="208" t="str">
        <f t="shared" si="143"/>
        <v/>
      </c>
      <c r="EN98" s="47" t="s">
        <v>0</v>
      </c>
    </row>
    <row r="99" spans="1:144" x14ac:dyDescent="0.25">
      <c r="A99" t="s">
        <v>0</v>
      </c>
      <c r="B99" s="52" t="str">
        <f>IF(csv!F91="","",csv!T91)</f>
        <v/>
      </c>
      <c r="C99" s="31" t="s">
        <v>0</v>
      </c>
      <c r="D99" s="31" t="str">
        <f>IF(csv!F91="","",csv!F91)</f>
        <v/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/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85"/>
        <v/>
      </c>
      <c r="P99" s="73" t="str">
        <f>IF(O99="","",IF(COUNTIF(O$10:O98,O99)=0,P98+1,P98))</f>
        <v/>
      </c>
      <c r="Q99" s="88" t="str">
        <f t="shared" si="86"/>
        <v/>
      </c>
      <c r="R99" s="89" t="str" cm="1">
        <f t="array" ref="R99">IF(S99="","",INDEX(natjecanjeStaze_naziv,MATCH(S99,natjecanjeStaze_stazaId,0)))</f>
        <v/>
      </c>
      <c r="S99" s="53" t="str">
        <f>IF(BW99="","",INDEX(natjecanjeStaze_stazaId,MATCH(O99,natjecanjeStaze_kategorija,0)))</f>
        <v/>
      </c>
      <c r="T99" s="47" t="s">
        <v>0</v>
      </c>
      <c r="U99" s="259" t="str">
        <f>IF(O99="","",INDEX(kategorija_oznaka,MATCH(Q99,kategorija_id,0)))</f>
        <v/>
      </c>
      <c r="V99" s="260" t="str">
        <f t="shared" si="87"/>
        <v/>
      </c>
      <c r="W99" s="47" t="s">
        <v>0</v>
      </c>
      <c r="X99" s="52" t="str">
        <f t="shared" si="88"/>
        <v/>
      </c>
      <c r="Y99" s="73" t="str">
        <f t="shared" si="89"/>
        <v/>
      </c>
      <c r="Z99" s="31" t="str">
        <f t="shared" si="90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91"/>
        <v/>
      </c>
      <c r="AF99" s="47" t="s">
        <v>0</v>
      </c>
      <c r="AG99" s="151" t="str">
        <f t="shared" si="92"/>
        <v/>
      </c>
      <c r="AH99" s="47" t="s">
        <v>0</v>
      </c>
      <c r="AI99" s="52" t="str">
        <f t="shared" si="93"/>
        <v/>
      </c>
      <c r="AJ99" s="31" t="str">
        <f t="shared" si="94"/>
        <v/>
      </c>
      <c r="AK99" s="73" t="str">
        <f t="shared" si="95"/>
        <v/>
      </c>
      <c r="AL99" s="73" t="str">
        <f t="shared" si="96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IFERROR(""&amp;INDEX(registarNatjecatelji,DL99,4),"")</f>
        <v/>
      </c>
      <c r="AO99" s="73" t="str">
        <f t="shared" si="97"/>
        <v/>
      </c>
      <c r="AP99" s="66" t="str">
        <f t="shared" si="98"/>
        <v/>
      </c>
      <c r="AQ99" s="47" t="s">
        <v>0</v>
      </c>
      <c r="AR99" s="52" t="str">
        <f>IF(V99&lt;&gt;"NEMA","",IF(IFERROR(MATCH(U99,U$10:U98,0),0)&lt;&gt;0,"",U99))</f>
        <v/>
      </c>
      <c r="AS99" s="73" t="str">
        <f>IF(AR99="","",IFERROR(INDEX(klubAlias_id,MATCH(AR99,klubAlias_alias,0)),"NEMA"))</f>
        <v/>
      </c>
      <c r="AT99" s="31" t="str">
        <f>IF(OR(AS99="",AS99&lt;&gt;"NEMA"),"",MAX(AT$10:AT98)+1)</f>
        <v/>
      </c>
      <c r="AU99" s="66" t="str">
        <f>IF(OR(AS99="",AS99&lt;&gt;"NEMA"),"",INDEX(klub_id,MATCH(AR99,klub_naziv,0)))</f>
        <v/>
      </c>
      <c r="AV99" s="47" t="s">
        <v>0</v>
      </c>
      <c r="AW99" s="19" t="str">
        <f t="shared" si="99"/>
        <v/>
      </c>
      <c r="AX99" s="47" t="s">
        <v>0</v>
      </c>
      <c r="AY99" s="82" t="str">
        <f>IF(AK99&lt;&gt;"NEMA","",IF(IFERROR(MATCH(AJ99,AJ$10:AJ98,0),0)&lt;&gt;0,"",AJ99))</f>
        <v/>
      </c>
      <c r="AZ99" s="47" t="s">
        <v>0</v>
      </c>
      <c r="BA99" s="130"/>
      <c r="BB99" s="47" t="s">
        <v>0</v>
      </c>
      <c r="BC99" s="58" t="str">
        <f t="shared" si="100"/>
        <v/>
      </c>
      <c r="BD99" s="31" t="str">
        <f t="shared" si="101"/>
        <v/>
      </c>
      <c r="BE99" s="31" t="str">
        <f>IF(BD99="","",MAX(BE$10:BE98)+1)</f>
        <v/>
      </c>
      <c r="BF99" s="31" t="str">
        <f t="shared" si="102"/>
        <v/>
      </c>
      <c r="BG99" s="31" t="str">
        <f t="shared" si="103"/>
        <v/>
      </c>
      <c r="BH99" s="31" t="str">
        <f>IF(BA99="","",MAX(BH$10:BH98)+1)</f>
        <v/>
      </c>
      <c r="BI99" s="31" t="str">
        <f t="shared" si="104"/>
        <v/>
      </c>
      <c r="BJ99" s="66" t="str">
        <f t="shared" si="105"/>
        <v/>
      </c>
      <c r="BK99" s="47" t="s">
        <v>0</v>
      </c>
      <c r="BL99" s="19" t="str">
        <f t="shared" si="106"/>
        <v/>
      </c>
      <c r="BM99" s="47" t="s">
        <v>0</v>
      </c>
      <c r="BN99" s="151" t="str">
        <f>IF(AP99="","",IF(BA99="",IF(IFERROR(MATCH(AP99,natjecanje_noviKluboviAliasi,0),0)&gt;0,INDEX(natjecanje_kluboviAliasi,MATCH(AP99,natjecanje_noviKluboviAliasi,0)),AP99),BA99))</f>
        <v/>
      </c>
      <c r="BO99" s="47" t="s">
        <v>0</v>
      </c>
      <c r="BP99" s="58" t="str">
        <f t="shared" si="107"/>
        <v/>
      </c>
      <c r="BQ99" s="73" t="str">
        <f t="shared" si="108"/>
        <v/>
      </c>
      <c r="BR99" s="267" t="str">
        <f t="shared" si="109"/>
        <v/>
      </c>
      <c r="BS99" s="268" t="str">
        <f t="shared" si="110"/>
        <v/>
      </c>
      <c r="BT99" s="191" t="str">
        <f t="shared" si="111"/>
        <v/>
      </c>
      <c r="BU99" s="47" t="s">
        <v>0</v>
      </c>
      <c r="BV99" s="52" t="str">
        <f t="shared" si="112"/>
        <v/>
      </c>
      <c r="BW99" s="31" t="str">
        <f t="shared" si="113"/>
        <v/>
      </c>
      <c r="BX99" s="73" t="str">
        <f>IF(BW99="","",IFERROR(INDEX(imePrezime_id,MATCH(BV99&amp;" – "&amp;BW99,imePrezime_imePrezime,0)),"NEMA"))</f>
        <v/>
      </c>
      <c r="BY99" s="73" t="str">
        <f>IF(BX99&lt;&gt;"NEMA","",IFERROR(INDEX(imePrezimeAlias_imePrezimeId,MATCH(BV99&amp;" "&amp;BW99,imePrezimeAlias_alias,0)),"NEMA"))</f>
        <v/>
      </c>
      <c r="BZ99" s="31" t="str">
        <f>IF(BW99="","",IF(OR(BY99="",BY99="NEMA"),BV99,INDEX(imePrezime_ime,MATCH(BY99,imePrezime_id,0))))</f>
        <v/>
      </c>
      <c r="CA99" s="66" t="str">
        <f>IF(BW99="","",IF(OR(BY99="",BY99="NEMA"),BW99,INDEX(imePrezime_prezime,MATCH(BY99,imePrezime_id,0))))</f>
        <v/>
      </c>
      <c r="CB99" s="47" t="s">
        <v>0</v>
      </c>
      <c r="CC99" s="82" t="str">
        <f t="shared" si="114"/>
        <v/>
      </c>
      <c r="CD99" s="47" t="s">
        <v>0</v>
      </c>
      <c r="CE99" s="19" t="str">
        <f t="shared" si="115"/>
        <v/>
      </c>
      <c r="CF99" s="47" t="s">
        <v>0</v>
      </c>
      <c r="CG99" s="130"/>
      <c r="CH99" s="47" t="s">
        <v>0</v>
      </c>
      <c r="CI99" s="52" t="str">
        <f t="shared" si="116"/>
        <v/>
      </c>
      <c r="CJ99" s="73" t="str">
        <f>IF(CG99="","",MAX(CJ$10:CJ98)+1)</f>
        <v/>
      </c>
      <c r="CK99" s="53" t="str">
        <f t="shared" si="117"/>
        <v/>
      </c>
      <c r="CL99" s="47" t="s">
        <v>0</v>
      </c>
      <c r="CM99" s="19" t="str">
        <f t="shared" si="118"/>
        <v/>
      </c>
      <c r="CN99" s="47" t="s">
        <v>0</v>
      </c>
      <c r="CO99" s="108"/>
      <c r="CP99" s="110"/>
      <c r="CQ99" s="47"/>
      <c r="CR99" s="58" t="str">
        <f>IF(AND(BX99="NEMA",BY99="NEMA",OR(CG99="",CK99="NEMA")),MAX(CR$10:CR98)+1,"")</f>
        <v/>
      </c>
      <c r="CS99" s="53" t="str">
        <f t="shared" si="119"/>
        <v/>
      </c>
      <c r="CT99" t="s">
        <v>0</v>
      </c>
      <c r="CU99" s="133" t="str">
        <f>IF(O99="","",LEFT(INDEX(kategorija_oznaka,MATCH(Q99,kategorija_id,0)),1))</f>
        <v/>
      </c>
      <c r="CV99" t="s">
        <v>0</v>
      </c>
      <c r="CW99" s="52" t="str">
        <f>IF(CR99="","",IF(M99&lt;&gt;"CRO","","INSERT INTO osoba (id,reg_broj,oib,spol_id,dat_rodjenja) VALUES ("&amp;CR99&amp;",(SELECT max(os.reg_broj)+1 FROM osoba AS os),Null,'"&amp;CU99&amp;"',Null); INSERT INTO osoba_log (id,reg_broj,oib,spol_id,dat_rodjenja,dnevnik_id) SELECT id,reg_broj,oib,spol_id,dat_rodjenja,"&amp;dnevnik_id&amp;" FROM osoba WHERE id = "&amp;CR99&amp;";"))</f>
        <v/>
      </c>
      <c r="CX99" s="66" t="str">
        <f t="shared" si="120"/>
        <v/>
      </c>
      <c r="CY99" t="s">
        <v>0</v>
      </c>
      <c r="CZ99" s="19" t="str">
        <f t="shared" si="121"/>
        <v/>
      </c>
      <c r="DA99" s="47" t="s">
        <v>0</v>
      </c>
      <c r="DB99" s="52" t="str">
        <f t="shared" si="122"/>
        <v/>
      </c>
      <c r="DC99" s="66" t="str">
        <f t="shared" si="123"/>
        <v/>
      </c>
      <c r="DD99" s="47" t="s">
        <v>0</v>
      </c>
      <c r="DE99" s="52" t="str">
        <f t="shared" si="124"/>
        <v/>
      </c>
      <c r="DF99" s="53" t="str">
        <f>IF(DE99="","",IFERROR(MATCH(DE99,registar,0),"NEMA"))</f>
        <v/>
      </c>
      <c r="DG99" s="47" t="s">
        <v>0</v>
      </c>
      <c r="DH99" s="52" t="str">
        <f t="shared" si="125"/>
        <v/>
      </c>
      <c r="DI99" s="53" t="str">
        <f>IF(DH99="","",IFERROR(MATCH(DH99,imePrezime_imePrezimeKlub,0),"NEMA"))</f>
        <v/>
      </c>
      <c r="DJ99" s="47" t="s">
        <v>0</v>
      </c>
      <c r="DK99" s="52" t="str">
        <f t="shared" si="126"/>
        <v/>
      </c>
      <c r="DL99" s="53" t="str">
        <f>IF(DK99="","",IFERROR(MATCH(DK99,imePrezime_imePrezime,0),"NEMA"))</f>
        <v/>
      </c>
      <c r="DM99" s="47" t="s">
        <v>0</v>
      </c>
      <c r="DN99" s="58" t="str">
        <f t="shared" si="127"/>
        <v/>
      </c>
      <c r="DO99" s="53" t="str" cm="1">
        <f t="array" ref="DO99">IF(DN99&lt;&gt;"",INDEX(imePrezime_id,DN99,0),IF(CR99&lt;&gt;"",CR99,""))</f>
        <v/>
      </c>
      <c r="DP99" s="47" t="s">
        <v>0</v>
      </c>
      <c r="DQ99" s="58" t="str">
        <f t="shared" si="128"/>
        <v/>
      </c>
      <c r="DR99" s="73" t="str">
        <f>IF(BW99="","",IF(AJ99="",IF(IFERROR(INDEX(imePrezime_klub,MATCH(DO99,imePrezime_id,0)),"NEMA")="","klu",""),IF(OR(AND(AK99&lt;&gt;"",AK99&lt;&gt;"NEMA"),BI99&lt;&gt;""),"klu(ali)",IF(AND(AN99&lt;&gt;"",AN99&lt;&gt;AM99),"(raz-klu)","klu"))))</f>
        <v/>
      </c>
      <c r="DS99" s="73" t="str">
        <f t="shared" si="129"/>
        <v/>
      </c>
      <c r="DT99" s="73" t="str">
        <f t="shared" si="130"/>
        <v/>
      </c>
      <c r="DU99" s="66" t="str">
        <f t="shared" si="131"/>
        <v/>
      </c>
      <c r="DV99" s="47" t="s">
        <v>0</v>
      </c>
      <c r="DW99" s="58" t="str">
        <f>IF(BW99="","",MAX(DW$10:DW98)+1)</f>
        <v/>
      </c>
      <c r="DX99" s="73" t="str">
        <f t="shared" si="132"/>
        <v/>
      </c>
      <c r="DY99" s="73" t="str">
        <f t="shared" si="133"/>
        <v/>
      </c>
      <c r="DZ99" s="73" t="str">
        <f t="shared" si="134"/>
        <v/>
      </c>
      <c r="EA99" s="73" t="str">
        <f t="shared" si="135"/>
        <v/>
      </c>
      <c r="EB99" s="73" t="str">
        <f t="shared" si="136"/>
        <v/>
      </c>
      <c r="EC99" s="73" t="str">
        <f t="shared" si="137"/>
        <v/>
      </c>
      <c r="ED99" s="73" t="str">
        <f t="shared" si="138"/>
        <v/>
      </c>
      <c r="EE99" s="73" t="str">
        <f t="shared" si="139"/>
        <v/>
      </c>
      <c r="EF99" s="73" t="str">
        <f t="shared" si="140"/>
        <v/>
      </c>
      <c r="EG99" s="53" t="str">
        <f>IF(INDEX(natjecanjeKategorije_katAliasId,MATCH(Q99,natjecanjeKategorije_katRegId,0))="","",INDEX(natjecanjeKategorije_katAliasId,MATCH(Q99,natjecanjeKategorije_katRegId,0)))</f>
        <v/>
      </c>
      <c r="EH99" s="47" t="s">
        <v>0</v>
      </c>
      <c r="EI99" s="19" t="str">
        <f t="shared" si="141"/>
        <v/>
      </c>
      <c r="EJ99" s="47" t="s">
        <v>0</v>
      </c>
      <c r="EK99" s="19" t="str">
        <f t="shared" si="142"/>
        <v/>
      </c>
      <c r="EL99" s="47" t="s">
        <v>0</v>
      </c>
      <c r="EM99" s="208" t="str">
        <f t="shared" si="143"/>
        <v/>
      </c>
      <c r="EN99" s="47" t="s">
        <v>0</v>
      </c>
    </row>
    <row r="100" spans="1:144" x14ac:dyDescent="0.25">
      <c r="A100" t="s">
        <v>0</v>
      </c>
      <c r="B100" s="52" t="str">
        <f>IF(csv!F92="","",csv!T92)</f>
        <v/>
      </c>
      <c r="C100" s="31" t="s">
        <v>0</v>
      </c>
      <c r="D100" s="31" t="str">
        <f>IF(csv!F92="","",csv!F92)</f>
        <v/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/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85"/>
        <v/>
      </c>
      <c r="P100" s="73" t="str">
        <f>IF(O100="","",IF(COUNTIF(O$10:O99,O100)=0,P99+1,P99))</f>
        <v/>
      </c>
      <c r="Q100" s="88" t="str">
        <f t="shared" si="86"/>
        <v/>
      </c>
      <c r="R100" s="89" t="str" cm="1">
        <f t="array" ref="R100">IF(S100="","",INDEX(natjecanjeStaze_naziv,MATCH(S100,natjecanjeStaze_stazaId,0)))</f>
        <v/>
      </c>
      <c r="S100" s="53" t="str">
        <f>IF(BW100="","",INDEX(natjecanjeStaze_stazaId,MATCH(O100,natjecanjeStaze_kategorija,0)))</f>
        <v/>
      </c>
      <c r="T100" s="47" t="s">
        <v>0</v>
      </c>
      <c r="U100" s="259" t="str">
        <f>IF(O100="","",INDEX(kategorija_oznaka,MATCH(Q100,kategorija_id,0)))</f>
        <v/>
      </c>
      <c r="V100" s="260" t="str">
        <f t="shared" si="87"/>
        <v/>
      </c>
      <c r="W100" s="47" t="s">
        <v>0</v>
      </c>
      <c r="X100" s="52" t="str">
        <f t="shared" si="88"/>
        <v/>
      </c>
      <c r="Y100" s="73" t="str">
        <f t="shared" si="89"/>
        <v/>
      </c>
      <c r="Z100" s="31" t="str">
        <f t="shared" si="90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91"/>
        <v/>
      </c>
      <c r="AF100" s="47" t="s">
        <v>0</v>
      </c>
      <c r="AG100" s="151" t="str">
        <f t="shared" si="92"/>
        <v/>
      </c>
      <c r="AH100" s="47" t="s">
        <v>0</v>
      </c>
      <c r="AI100" s="52" t="str">
        <f t="shared" si="93"/>
        <v/>
      </c>
      <c r="AJ100" s="31" t="str">
        <f t="shared" si="94"/>
        <v/>
      </c>
      <c r="AK100" s="73" t="str">
        <f t="shared" si="95"/>
        <v/>
      </c>
      <c r="AL100" s="73" t="str">
        <f t="shared" si="96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IFERROR(""&amp;INDEX(registarNatjecatelji,DL100,4),"")</f>
        <v/>
      </c>
      <c r="AO100" s="73" t="str">
        <f t="shared" si="97"/>
        <v/>
      </c>
      <c r="AP100" s="66" t="str">
        <f t="shared" si="98"/>
        <v/>
      </c>
      <c r="AQ100" s="47" t="s">
        <v>0</v>
      </c>
      <c r="AR100" s="52" t="str">
        <f>IF(V100&lt;&gt;"NEMA","",IF(IFERROR(MATCH(U100,U$10:U99,0),0)&lt;&gt;0,"",U100))</f>
        <v/>
      </c>
      <c r="AS100" s="73" t="str">
        <f>IF(AR100="","",IFERROR(INDEX(klubAlias_id,MATCH(AR100,klubAlias_alias,0)),"NEMA"))</f>
        <v/>
      </c>
      <c r="AT100" s="31" t="str">
        <f>IF(OR(AS100="",AS100&lt;&gt;"NEMA"),"",MAX(AT$10:AT99)+1)</f>
        <v/>
      </c>
      <c r="AU100" s="66" t="str">
        <f>IF(OR(AS100="",AS100&lt;&gt;"NEMA"),"",INDEX(klub_id,MATCH(AR100,klub_naziv,0)))</f>
        <v/>
      </c>
      <c r="AV100" s="47" t="s">
        <v>0</v>
      </c>
      <c r="AW100" s="19" t="str">
        <f t="shared" si="99"/>
        <v/>
      </c>
      <c r="AX100" s="47" t="s">
        <v>0</v>
      </c>
      <c r="AY100" s="82" t="str">
        <f>IF(AK100&lt;&gt;"NEMA","",IF(IFERROR(MATCH(AJ100,AJ$10:AJ99,0),0)&lt;&gt;0,"",AJ100))</f>
        <v/>
      </c>
      <c r="AZ100" s="47" t="s">
        <v>0</v>
      </c>
      <c r="BA100" s="130"/>
      <c r="BB100" s="47" t="s">
        <v>0</v>
      </c>
      <c r="BC100" s="58" t="str">
        <f t="shared" si="100"/>
        <v/>
      </c>
      <c r="BD100" s="31" t="str">
        <f t="shared" si="101"/>
        <v/>
      </c>
      <c r="BE100" s="31" t="str">
        <f>IF(BD100="","",MAX(BE$10:BE99)+1)</f>
        <v/>
      </c>
      <c r="BF100" s="31" t="str">
        <f t="shared" si="102"/>
        <v/>
      </c>
      <c r="BG100" s="31" t="str">
        <f t="shared" si="103"/>
        <v/>
      </c>
      <c r="BH100" s="31" t="str">
        <f>IF(BA100="","",MAX(BH$10:BH99)+1)</f>
        <v/>
      </c>
      <c r="BI100" s="31" t="str">
        <f t="shared" si="104"/>
        <v/>
      </c>
      <c r="BJ100" s="66" t="str">
        <f t="shared" si="105"/>
        <v/>
      </c>
      <c r="BK100" s="47" t="s">
        <v>0</v>
      </c>
      <c r="BL100" s="19" t="str">
        <f t="shared" si="106"/>
        <v/>
      </c>
      <c r="BM100" s="47" t="s">
        <v>0</v>
      </c>
      <c r="BN100" s="151" t="str">
        <f>IF(AP100="","",IF(BA100="",IF(IFERROR(MATCH(AP100,natjecanje_noviKluboviAliasi,0),0)&gt;0,INDEX(natjecanje_kluboviAliasi,MATCH(AP100,natjecanje_noviKluboviAliasi,0)),AP100),BA100))</f>
        <v/>
      </c>
      <c r="BO100" s="47" t="s">
        <v>0</v>
      </c>
      <c r="BP100" s="58" t="str">
        <f t="shared" si="107"/>
        <v/>
      </c>
      <c r="BQ100" s="73" t="str">
        <f t="shared" si="108"/>
        <v/>
      </c>
      <c r="BR100" s="267" t="str">
        <f t="shared" si="109"/>
        <v/>
      </c>
      <c r="BS100" s="268" t="str">
        <f t="shared" si="110"/>
        <v/>
      </c>
      <c r="BT100" s="191" t="str">
        <f t="shared" si="111"/>
        <v/>
      </c>
      <c r="BU100" s="47" t="s">
        <v>0</v>
      </c>
      <c r="BV100" s="52" t="str">
        <f t="shared" si="112"/>
        <v/>
      </c>
      <c r="BW100" s="31" t="str">
        <f t="shared" si="113"/>
        <v/>
      </c>
      <c r="BX100" s="73" t="str">
        <f>IF(BW100="","",IFERROR(INDEX(imePrezime_id,MATCH(BV100&amp;" – "&amp;BW100,imePrezime_imePrezime,0)),"NEMA"))</f>
        <v/>
      </c>
      <c r="BY100" s="73" t="str">
        <f>IF(BX100&lt;&gt;"NEMA","",IFERROR(INDEX(imePrezimeAlias_imePrezimeId,MATCH(BV100&amp;" "&amp;BW100,imePrezimeAlias_alias,0)),"NEMA"))</f>
        <v/>
      </c>
      <c r="BZ100" s="31" t="str">
        <f>IF(BW100="","",IF(OR(BY100="",BY100="NEMA"),BV100,INDEX(imePrezime_ime,MATCH(BY100,imePrezime_id,0))))</f>
        <v/>
      </c>
      <c r="CA100" s="66" t="str">
        <f>IF(BW100="","",IF(OR(BY100="",BY100="NEMA"),BW100,INDEX(imePrezime_prezime,MATCH(BY100,imePrezime_id,0))))</f>
        <v/>
      </c>
      <c r="CB100" s="47" t="s">
        <v>0</v>
      </c>
      <c r="CC100" s="82" t="str">
        <f t="shared" si="114"/>
        <v/>
      </c>
      <c r="CD100" s="47" t="s">
        <v>0</v>
      </c>
      <c r="CE100" s="19" t="str">
        <f t="shared" si="115"/>
        <v/>
      </c>
      <c r="CF100" s="47" t="s">
        <v>0</v>
      </c>
      <c r="CG100" s="130"/>
      <c r="CH100" s="47" t="s">
        <v>0</v>
      </c>
      <c r="CI100" s="52" t="str">
        <f t="shared" si="116"/>
        <v/>
      </c>
      <c r="CJ100" s="73" t="str">
        <f>IF(CG100="","",MAX(CJ$10:CJ99)+1)</f>
        <v/>
      </c>
      <c r="CK100" s="53" t="str">
        <f t="shared" si="117"/>
        <v/>
      </c>
      <c r="CL100" s="47" t="s">
        <v>0</v>
      </c>
      <c r="CM100" s="19" t="str">
        <f t="shared" si="118"/>
        <v/>
      </c>
      <c r="CN100" s="47" t="s">
        <v>0</v>
      </c>
      <c r="CO100" s="108"/>
      <c r="CP100" s="110"/>
      <c r="CQ100" s="47"/>
      <c r="CR100" s="58" t="str">
        <f>IF(AND(BX100="NEMA",BY100="NEMA",OR(CG100="",CK100="NEMA")),MAX(CR$10:CR99)+1,"")</f>
        <v/>
      </c>
      <c r="CS100" s="53" t="str">
        <f t="shared" si="119"/>
        <v/>
      </c>
      <c r="CT100" t="s">
        <v>0</v>
      </c>
      <c r="CU100" s="133" t="str">
        <f>IF(O100="","",LEFT(INDEX(kategorija_oznaka,MATCH(Q100,kategorija_id,0)),1))</f>
        <v/>
      </c>
      <c r="CV100" t="s">
        <v>0</v>
      </c>
      <c r="CW100" s="52" t="str">
        <f>IF(CR100="","",IF(M100&lt;&gt;"CRO","","INSERT INTO osoba (id,reg_broj,oib,spol_id,dat_rodjenja) VALUES ("&amp;CR100&amp;",(SELECT max(os.reg_broj)+1 FROM osoba AS os),Null,'"&amp;CU100&amp;"',Null); INSERT INTO osoba_log (id,reg_broj,oib,spol_id,dat_rodjenja,dnevnik_id) SELECT id,reg_broj,oib,spol_id,dat_rodjenja,"&amp;dnevnik_id&amp;" FROM osoba WHERE id = "&amp;CR100&amp;";"))</f>
        <v/>
      </c>
      <c r="CX100" s="66" t="str">
        <f t="shared" si="120"/>
        <v/>
      </c>
      <c r="CY100" t="s">
        <v>0</v>
      </c>
      <c r="CZ100" s="19" t="str">
        <f t="shared" si="121"/>
        <v/>
      </c>
      <c r="DA100" s="47" t="s">
        <v>0</v>
      </c>
      <c r="DB100" s="52" t="str">
        <f t="shared" si="122"/>
        <v/>
      </c>
      <c r="DC100" s="66" t="str">
        <f t="shared" si="123"/>
        <v/>
      </c>
      <c r="DD100" s="47" t="s">
        <v>0</v>
      </c>
      <c r="DE100" s="52" t="str">
        <f t="shared" si="124"/>
        <v/>
      </c>
      <c r="DF100" s="53" t="str">
        <f>IF(DE100="","",IFERROR(MATCH(DE100,registar,0),"NEMA"))</f>
        <v/>
      </c>
      <c r="DG100" s="47" t="s">
        <v>0</v>
      </c>
      <c r="DH100" s="52" t="str">
        <f t="shared" si="125"/>
        <v/>
      </c>
      <c r="DI100" s="53" t="str">
        <f>IF(DH100="","",IFERROR(MATCH(DH100,imePrezime_imePrezimeKlub,0),"NEMA"))</f>
        <v/>
      </c>
      <c r="DJ100" s="47" t="s">
        <v>0</v>
      </c>
      <c r="DK100" s="52" t="str">
        <f t="shared" si="126"/>
        <v/>
      </c>
      <c r="DL100" s="53" t="str">
        <f>IF(DK100="","",IFERROR(MATCH(DK100,imePrezime_imePrezime,0),"NEMA"))</f>
        <v/>
      </c>
      <c r="DM100" s="47" t="s">
        <v>0</v>
      </c>
      <c r="DN100" s="58" t="str">
        <f t="shared" si="127"/>
        <v/>
      </c>
      <c r="DO100" s="53" t="str" cm="1">
        <f t="array" ref="DO100">IF(DN100&lt;&gt;"",INDEX(imePrezime_id,DN100,0),IF(CR100&lt;&gt;"",CR100,""))</f>
        <v/>
      </c>
      <c r="DP100" s="47" t="s">
        <v>0</v>
      </c>
      <c r="DQ100" s="58" t="str">
        <f t="shared" si="128"/>
        <v/>
      </c>
      <c r="DR100" s="73" t="str">
        <f>IF(BW100="","",IF(AJ100="",IF(IFERROR(INDEX(imePrezime_klub,MATCH(DO100,imePrezime_id,0)),"NEMA")="","klu",""),IF(OR(AND(AK100&lt;&gt;"",AK100&lt;&gt;"NEMA"),BI100&lt;&gt;""),"klu(ali)",IF(AND(AN100&lt;&gt;"",AN100&lt;&gt;AM100),"(raz-klu)","klu"))))</f>
        <v/>
      </c>
      <c r="DS100" s="73" t="str">
        <f t="shared" si="129"/>
        <v/>
      </c>
      <c r="DT100" s="73" t="str">
        <f t="shared" si="130"/>
        <v/>
      </c>
      <c r="DU100" s="66" t="str">
        <f t="shared" si="131"/>
        <v/>
      </c>
      <c r="DV100" s="47" t="s">
        <v>0</v>
      </c>
      <c r="DW100" s="58" t="str">
        <f>IF(BW100="","",MAX(DW$10:DW99)+1)</f>
        <v/>
      </c>
      <c r="DX100" s="73" t="str">
        <f t="shared" si="132"/>
        <v/>
      </c>
      <c r="DY100" s="73" t="str">
        <f t="shared" si="133"/>
        <v/>
      </c>
      <c r="DZ100" s="73" t="str">
        <f t="shared" si="134"/>
        <v/>
      </c>
      <c r="EA100" s="73" t="str">
        <f t="shared" si="135"/>
        <v/>
      </c>
      <c r="EB100" s="73" t="str">
        <f t="shared" si="136"/>
        <v/>
      </c>
      <c r="EC100" s="73" t="str">
        <f t="shared" si="137"/>
        <v/>
      </c>
      <c r="ED100" s="73" t="str">
        <f t="shared" si="138"/>
        <v/>
      </c>
      <c r="EE100" s="73" t="str">
        <f t="shared" si="139"/>
        <v/>
      </c>
      <c r="EF100" s="73" t="str">
        <f t="shared" si="140"/>
        <v/>
      </c>
      <c r="EG100" s="53" t="str">
        <f>IF(INDEX(natjecanjeKategorije_katAliasId,MATCH(Q100,natjecanjeKategorije_katRegId,0))="","",INDEX(natjecanjeKategorije_katAliasId,MATCH(Q100,natjecanjeKategorije_katRegId,0)))</f>
        <v/>
      </c>
      <c r="EH100" s="47" t="s">
        <v>0</v>
      </c>
      <c r="EI100" s="19" t="str">
        <f t="shared" si="141"/>
        <v/>
      </c>
      <c r="EJ100" s="47" t="s">
        <v>0</v>
      </c>
      <c r="EK100" s="19" t="str">
        <f t="shared" si="142"/>
        <v/>
      </c>
      <c r="EL100" s="47" t="s">
        <v>0</v>
      </c>
      <c r="EM100" s="208" t="str">
        <f t="shared" si="143"/>
        <v/>
      </c>
      <c r="EN100" s="47" t="s">
        <v>0</v>
      </c>
    </row>
    <row r="101" spans="1:144" x14ac:dyDescent="0.25">
      <c r="A101" t="s">
        <v>0</v>
      </c>
      <c r="B101" s="52" t="str">
        <f>IF(csv!F93="","",csv!T93)</f>
        <v/>
      </c>
      <c r="C101" s="31" t="s">
        <v>0</v>
      </c>
      <c r="D101" s="31" t="str">
        <f>IF(csv!F93="","",csv!F93)</f>
        <v/>
      </c>
      <c r="E101" s="31" t="str">
        <f>IF(csv!E93="","",csv!E93)</f>
        <v/>
      </c>
      <c r="F101" s="31" t="s">
        <v>0</v>
      </c>
      <c r="G101" s="73" t="str">
        <f>IF(csv!M93="","",csv!M93)</f>
        <v/>
      </c>
      <c r="H101" s="73" t="str">
        <f>IF(csv!N93="","",csv!N93)</f>
        <v/>
      </c>
      <c r="I101" s="31" t="s">
        <v>0</v>
      </c>
      <c r="J101" s="31" t="str">
        <f>IF(csv!P93="","",csv!P93)</f>
        <v/>
      </c>
      <c r="K101" s="31" t="str">
        <f>IF(csv!Q93="","",csv!Q93)</f>
        <v/>
      </c>
      <c r="L101" s="31" t="s">
        <v>0</v>
      </c>
      <c r="M101" s="66" t="str">
        <f>IF(csv!R93="","",csv!R93)</f>
        <v/>
      </c>
      <c r="N101" s="47" t="s">
        <v>0</v>
      </c>
      <c r="O101" s="52" t="str">
        <f t="shared" si="85"/>
        <v/>
      </c>
      <c r="P101" s="73" t="str">
        <f>IF(O101="","",IF(COUNTIF(O$10:O100,O101)=0,P100+1,P100))</f>
        <v/>
      </c>
      <c r="Q101" s="88" t="str">
        <f t="shared" si="86"/>
        <v/>
      </c>
      <c r="R101" s="89" t="str" cm="1">
        <f t="array" ref="R101">IF(S101="","",INDEX(natjecanjeStaze_naziv,MATCH(S101,natjecanjeStaze_stazaId,0)))</f>
        <v/>
      </c>
      <c r="S101" s="53" t="str">
        <f>IF(BW101="","",INDEX(natjecanjeStaze_stazaId,MATCH(O101,natjecanjeStaze_kategorija,0)))</f>
        <v/>
      </c>
      <c r="T101" s="47" t="s">
        <v>0</v>
      </c>
      <c r="U101" s="259" t="str">
        <f>IF(O101="","",INDEX(kategorija_oznaka,MATCH(Q101,kategorija_id,0)))</f>
        <v/>
      </c>
      <c r="V101" s="260" t="str">
        <f t="shared" si="87"/>
        <v/>
      </c>
      <c r="W101" s="47" t="s">
        <v>0</v>
      </c>
      <c r="X101" s="52" t="str">
        <f t="shared" si="88"/>
        <v/>
      </c>
      <c r="Y101" s="73" t="str">
        <f t="shared" si="89"/>
        <v/>
      </c>
      <c r="Z101" s="31" t="str">
        <f t="shared" si="90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91"/>
        <v/>
      </c>
      <c r="AF101" s="47" t="s">
        <v>0</v>
      </c>
      <c r="AG101" s="151" t="str">
        <f t="shared" si="92"/>
        <v/>
      </c>
      <c r="AH101" s="47" t="s">
        <v>0</v>
      </c>
      <c r="AI101" s="52" t="str">
        <f t="shared" si="93"/>
        <v/>
      </c>
      <c r="AJ101" s="31" t="str">
        <f t="shared" si="94"/>
        <v/>
      </c>
      <c r="AK101" s="73" t="str">
        <f t="shared" si="95"/>
        <v/>
      </c>
      <c r="AL101" s="73" t="str">
        <f t="shared" si="96"/>
        <v/>
      </c>
      <c r="AM101" s="31" t="str" cm="1">
        <f t="array" ref="AM101">IF(AK101="",""&amp;AJ101,IF(AK101="NEMA",AJ101,INDEX(klub_naziv,MATCH(INDEX(klubAlias_klubId,AK101),klub_id,0))))</f>
        <v/>
      </c>
      <c r="AN101" s="31" t="str" cm="1">
        <f t="array" ref="AN101">IFERROR(""&amp;INDEX(registarNatjecatelji,DL101,4),"")</f>
        <v/>
      </c>
      <c r="AO101" s="73" t="str">
        <f t="shared" si="97"/>
        <v/>
      </c>
      <c r="AP101" s="66" t="str">
        <f t="shared" si="98"/>
        <v/>
      </c>
      <c r="AQ101" s="47" t="s">
        <v>0</v>
      </c>
      <c r="AR101" s="52" t="str">
        <f>IF(V101&lt;&gt;"NEMA","",IF(IFERROR(MATCH(U101,U$10:U100,0),0)&lt;&gt;0,"",U101))</f>
        <v/>
      </c>
      <c r="AS101" s="73" t="str">
        <f>IF(AR101="","",IFERROR(INDEX(klubAlias_id,MATCH(AR101,klubAlias_alias,0)),"NEMA"))</f>
        <v/>
      </c>
      <c r="AT101" s="31" t="str">
        <f>IF(OR(AS101="",AS101&lt;&gt;"NEMA"),"",MAX(AT$10:AT100)+1)</f>
        <v/>
      </c>
      <c r="AU101" s="66" t="str">
        <f>IF(OR(AS101="",AS101&lt;&gt;"NEMA"),"",INDEX(klub_id,MATCH(AR101,klub_naziv,0)))</f>
        <v/>
      </c>
      <c r="AV101" s="47" t="s">
        <v>0</v>
      </c>
      <c r="AW101" s="19" t="str">
        <f t="shared" si="99"/>
        <v/>
      </c>
      <c r="AX101" s="47" t="s">
        <v>0</v>
      </c>
      <c r="AY101" s="82" t="str">
        <f>IF(AK101&lt;&gt;"NEMA","",IF(IFERROR(MATCH(AJ101,AJ$10:AJ100,0),0)&lt;&gt;0,"",AJ101))</f>
        <v/>
      </c>
      <c r="AZ101" s="47" t="s">
        <v>0</v>
      </c>
      <c r="BA101" s="130"/>
      <c r="BB101" s="47" t="s">
        <v>0</v>
      </c>
      <c r="BC101" s="58" t="str">
        <f t="shared" si="100"/>
        <v/>
      </c>
      <c r="BD101" s="31" t="str">
        <f t="shared" si="101"/>
        <v/>
      </c>
      <c r="BE101" s="31" t="str">
        <f>IF(BD101="","",MAX(BE$10:BE100)+1)</f>
        <v/>
      </c>
      <c r="BF101" s="31" t="str">
        <f t="shared" si="102"/>
        <v/>
      </c>
      <c r="BG101" s="31" t="str">
        <f t="shared" si="103"/>
        <v/>
      </c>
      <c r="BH101" s="31" t="str">
        <f>IF(BA101="","",MAX(BH$10:BH100)+1)</f>
        <v/>
      </c>
      <c r="BI101" s="31" t="str">
        <f t="shared" si="104"/>
        <v/>
      </c>
      <c r="BJ101" s="66" t="str">
        <f t="shared" si="105"/>
        <v/>
      </c>
      <c r="BK101" s="47" t="s">
        <v>0</v>
      </c>
      <c r="BL101" s="19" t="str">
        <f t="shared" si="106"/>
        <v/>
      </c>
      <c r="BM101" s="47" t="s">
        <v>0</v>
      </c>
      <c r="BN101" s="151" t="str">
        <f>IF(AP101="","",IF(BA101="",IF(IFERROR(MATCH(AP101,natjecanje_noviKluboviAliasi,0),0)&gt;0,INDEX(natjecanje_kluboviAliasi,MATCH(AP101,natjecanje_noviKluboviAliasi,0)),AP101),BA101))</f>
        <v/>
      </c>
      <c r="BO101" s="47" t="s">
        <v>0</v>
      </c>
      <c r="BP101" s="58" t="str">
        <f t="shared" si="107"/>
        <v/>
      </c>
      <c r="BQ101" s="73" t="str">
        <f t="shared" si="108"/>
        <v/>
      </c>
      <c r="BR101" s="267" t="str">
        <f t="shared" si="109"/>
        <v/>
      </c>
      <c r="BS101" s="268" t="str">
        <f t="shared" si="110"/>
        <v/>
      </c>
      <c r="BT101" s="191" t="str">
        <f t="shared" si="111"/>
        <v/>
      </c>
      <c r="BU101" s="47" t="s">
        <v>0</v>
      </c>
      <c r="BV101" s="52" t="str">
        <f t="shared" si="112"/>
        <v/>
      </c>
      <c r="BW101" s="31" t="str">
        <f t="shared" si="113"/>
        <v/>
      </c>
      <c r="BX101" s="73" t="str">
        <f>IF(BW101="","",IFERROR(INDEX(imePrezime_id,MATCH(BV101&amp;" – "&amp;BW101,imePrezime_imePrezime,0)),"NEMA"))</f>
        <v/>
      </c>
      <c r="BY101" s="73" t="str">
        <f>IF(BX101&lt;&gt;"NEMA","",IFERROR(INDEX(imePrezimeAlias_imePrezimeId,MATCH(BV101&amp;" "&amp;BW101,imePrezimeAlias_alias,0)),"NEMA"))</f>
        <v/>
      </c>
      <c r="BZ101" s="31" t="str">
        <f>IF(BW101="","",IF(OR(BY101="",BY101="NEMA"),BV101,INDEX(imePrezime_ime,MATCH(BY101,imePrezime_id,0))))</f>
        <v/>
      </c>
      <c r="CA101" s="66" t="str">
        <f>IF(BW101="","",IF(OR(BY101="",BY101="NEMA"),BW101,INDEX(imePrezime_prezime,MATCH(BY101,imePrezime_id,0))))</f>
        <v/>
      </c>
      <c r="CB101" s="47" t="s">
        <v>0</v>
      </c>
      <c r="CC101" s="82" t="str">
        <f t="shared" si="114"/>
        <v/>
      </c>
      <c r="CD101" s="47" t="s">
        <v>0</v>
      </c>
      <c r="CE101" s="19" t="str">
        <f t="shared" si="115"/>
        <v/>
      </c>
      <c r="CF101" s="47" t="s">
        <v>0</v>
      </c>
      <c r="CG101" s="130"/>
      <c r="CH101" s="47" t="s">
        <v>0</v>
      </c>
      <c r="CI101" s="52" t="str">
        <f t="shared" si="116"/>
        <v/>
      </c>
      <c r="CJ101" s="73" t="str">
        <f>IF(CG101="","",MAX(CJ$10:CJ100)+1)</f>
        <v/>
      </c>
      <c r="CK101" s="53" t="str">
        <f t="shared" si="117"/>
        <v/>
      </c>
      <c r="CL101" s="47" t="s">
        <v>0</v>
      </c>
      <c r="CM101" s="19" t="str">
        <f t="shared" si="118"/>
        <v/>
      </c>
      <c r="CN101" s="47" t="s">
        <v>0</v>
      </c>
      <c r="CO101" s="108"/>
      <c r="CP101" s="110"/>
      <c r="CQ101" s="47"/>
      <c r="CR101" s="58" t="str">
        <f>IF(AND(BX101="NEMA",BY101="NEMA",OR(CG101="",CK101="NEMA")),MAX(CR$10:CR100)+1,"")</f>
        <v/>
      </c>
      <c r="CS101" s="53" t="str">
        <f t="shared" si="119"/>
        <v/>
      </c>
      <c r="CT101" t="s">
        <v>0</v>
      </c>
      <c r="CU101" s="133" t="str">
        <f>IF(O101="","",LEFT(INDEX(kategorija_oznaka,MATCH(Q101,kategorija_id,0)),1))</f>
        <v/>
      </c>
      <c r="CV101" t="s">
        <v>0</v>
      </c>
      <c r="CW101" s="52" t="str">
        <f>IF(CR101="","",IF(M101&lt;&gt;"CRO","","INSERT INTO osoba (id,reg_broj,oib,spol_id,dat_rodjenja) VALUES ("&amp;CR101&amp;",(SELECT max(os.reg_broj)+1 FROM osoba AS os),Null,'"&amp;CU101&amp;"',Null); INSERT INTO osoba_log (id,reg_broj,oib,spol_id,dat_rodjenja,dnevnik_id) SELECT id,reg_broj,oib,spol_id,dat_rodjenja,"&amp;dnevnik_id&amp;" FROM osoba WHERE id = "&amp;CR101&amp;";"))</f>
        <v/>
      </c>
      <c r="CX101" s="66" t="str">
        <f t="shared" si="120"/>
        <v/>
      </c>
      <c r="CY101" t="s">
        <v>0</v>
      </c>
      <c r="CZ101" s="19" t="str">
        <f t="shared" si="121"/>
        <v/>
      </c>
      <c r="DA101" s="47" t="s">
        <v>0</v>
      </c>
      <c r="DB101" s="52" t="str">
        <f t="shared" si="122"/>
        <v/>
      </c>
      <c r="DC101" s="66" t="str">
        <f t="shared" si="123"/>
        <v/>
      </c>
      <c r="DD101" s="47" t="s">
        <v>0</v>
      </c>
      <c r="DE101" s="52" t="str">
        <f t="shared" si="124"/>
        <v/>
      </c>
      <c r="DF101" s="53" t="str">
        <f>IF(DE101="","",IFERROR(MATCH(DE101,registar,0),"NEMA"))</f>
        <v/>
      </c>
      <c r="DG101" s="47" t="s">
        <v>0</v>
      </c>
      <c r="DH101" s="52" t="str">
        <f t="shared" si="125"/>
        <v/>
      </c>
      <c r="DI101" s="53" t="str">
        <f>IF(DH101="","",IFERROR(MATCH(DH101,imePrezime_imePrezimeKlub,0),"NEMA"))</f>
        <v/>
      </c>
      <c r="DJ101" s="47" t="s">
        <v>0</v>
      </c>
      <c r="DK101" s="52" t="str">
        <f t="shared" si="126"/>
        <v/>
      </c>
      <c r="DL101" s="53" t="str">
        <f>IF(DK101="","",IFERROR(MATCH(DK101,imePrezime_imePrezime,0),"NEMA"))</f>
        <v/>
      </c>
      <c r="DM101" s="47" t="s">
        <v>0</v>
      </c>
      <c r="DN101" s="58" t="str">
        <f t="shared" si="127"/>
        <v/>
      </c>
      <c r="DO101" s="53" t="str" cm="1">
        <f t="array" ref="DO101">IF(DN101&lt;&gt;"",INDEX(imePrezime_id,DN101,0),IF(CR101&lt;&gt;"",CR101,""))</f>
        <v/>
      </c>
      <c r="DP101" s="47" t="s">
        <v>0</v>
      </c>
      <c r="DQ101" s="58" t="str">
        <f t="shared" si="128"/>
        <v/>
      </c>
      <c r="DR101" s="73" t="str">
        <f>IF(BW101="","",IF(AJ101="",IF(IFERROR(INDEX(imePrezime_klub,MATCH(DO101,imePrezime_id,0)),"NEMA")="","klu",""),IF(OR(AND(AK101&lt;&gt;"",AK101&lt;&gt;"NEMA"),BI101&lt;&gt;""),"klu(ali)",IF(AND(AN101&lt;&gt;"",AN101&lt;&gt;AM101),"(raz-klu)","klu"))))</f>
        <v/>
      </c>
      <c r="DS101" s="73" t="str">
        <f t="shared" si="129"/>
        <v/>
      </c>
      <c r="DT101" s="73" t="str">
        <f t="shared" si="130"/>
        <v/>
      </c>
      <c r="DU101" s="66" t="str">
        <f t="shared" si="131"/>
        <v/>
      </c>
      <c r="DV101" s="47" t="s">
        <v>0</v>
      </c>
      <c r="DW101" s="58" t="str">
        <f>IF(BW101="","",MAX(DW$10:DW100)+1)</f>
        <v/>
      </c>
      <c r="DX101" s="73" t="str">
        <f t="shared" si="132"/>
        <v/>
      </c>
      <c r="DY101" s="73" t="str">
        <f t="shared" si="133"/>
        <v/>
      </c>
      <c r="DZ101" s="73" t="str">
        <f t="shared" si="134"/>
        <v/>
      </c>
      <c r="EA101" s="73" t="str">
        <f t="shared" si="135"/>
        <v/>
      </c>
      <c r="EB101" s="73" t="str">
        <f t="shared" si="136"/>
        <v/>
      </c>
      <c r="EC101" s="73" t="str">
        <f t="shared" si="137"/>
        <v/>
      </c>
      <c r="ED101" s="73" t="str">
        <f t="shared" si="138"/>
        <v/>
      </c>
      <c r="EE101" s="73" t="str">
        <f t="shared" si="139"/>
        <v/>
      </c>
      <c r="EF101" s="73" t="str">
        <f t="shared" si="140"/>
        <v/>
      </c>
      <c r="EG101" s="53" t="str">
        <f>IF(INDEX(natjecanjeKategorije_katAliasId,MATCH(Q101,natjecanjeKategorije_katRegId,0))="","",INDEX(natjecanjeKategorije_katAliasId,MATCH(Q101,natjecanjeKategorije_katRegId,0)))</f>
        <v/>
      </c>
      <c r="EH101" s="47" t="s">
        <v>0</v>
      </c>
      <c r="EI101" s="19" t="str">
        <f t="shared" si="141"/>
        <v/>
      </c>
      <c r="EJ101" s="47" t="s">
        <v>0</v>
      </c>
      <c r="EK101" s="19" t="str">
        <f t="shared" si="142"/>
        <v/>
      </c>
      <c r="EL101" s="47" t="s">
        <v>0</v>
      </c>
      <c r="EM101" s="208" t="str">
        <f t="shared" si="143"/>
        <v/>
      </c>
      <c r="EN101" s="47" t="s">
        <v>0</v>
      </c>
    </row>
    <row r="102" spans="1:144" x14ac:dyDescent="0.25">
      <c r="A102" t="s">
        <v>0</v>
      </c>
      <c r="B102" s="52" t="str">
        <f>IF(csv!F94="","",csv!T94)</f>
        <v/>
      </c>
      <c r="C102" s="31" t="s">
        <v>0</v>
      </c>
      <c r="D102" s="31" t="str">
        <f>IF(csv!F94="","",csv!F94)</f>
        <v/>
      </c>
      <c r="E102" s="31" t="str">
        <f>IF(csv!E94="","",csv!E94)</f>
        <v/>
      </c>
      <c r="F102" s="31" t="s">
        <v>0</v>
      </c>
      <c r="G102" s="73" t="str">
        <f>IF(csv!M94="","",csv!M94)</f>
        <v/>
      </c>
      <c r="H102" s="73" t="str">
        <f>IF(csv!N94="","",csv!N94)</f>
        <v/>
      </c>
      <c r="I102" s="31" t="s">
        <v>0</v>
      </c>
      <c r="J102" s="31" t="str">
        <f>IF(csv!P94="","",csv!P94)</f>
        <v/>
      </c>
      <c r="K102" s="31" t="str">
        <f>IF(csv!Q94="","",csv!Q94)</f>
        <v/>
      </c>
      <c r="L102" s="31" t="s">
        <v>0</v>
      </c>
      <c r="M102" s="66" t="str">
        <f>IF(csv!R94="","",csv!R94)</f>
        <v/>
      </c>
      <c r="N102" s="47" t="s">
        <v>0</v>
      </c>
      <c r="O102" s="52" t="str">
        <f t="shared" si="85"/>
        <v/>
      </c>
      <c r="P102" s="73" t="str">
        <f>IF(O102="","",IF(COUNTIF(O$10:O101,O102)=0,P101+1,P101))</f>
        <v/>
      </c>
      <c r="Q102" s="88" t="str">
        <f t="shared" si="86"/>
        <v/>
      </c>
      <c r="R102" s="89" t="str" cm="1">
        <f t="array" ref="R102">IF(S102="","",INDEX(natjecanjeStaze_naziv,MATCH(S102,natjecanjeStaze_stazaId,0)))</f>
        <v/>
      </c>
      <c r="S102" s="53" t="str">
        <f>IF(BW102="","",INDEX(natjecanjeStaze_stazaId,MATCH(O102,natjecanjeStaze_kategorija,0)))</f>
        <v/>
      </c>
      <c r="T102" s="47" t="s">
        <v>0</v>
      </c>
      <c r="U102" s="259" t="str">
        <f>IF(O102="","",INDEX(kategorija_oznaka,MATCH(Q102,kategorija_id,0)))</f>
        <v/>
      </c>
      <c r="V102" s="260" t="str">
        <f t="shared" si="87"/>
        <v/>
      </c>
      <c r="W102" s="47" t="s">
        <v>0</v>
      </c>
      <c r="X102" s="52" t="str">
        <f t="shared" si="88"/>
        <v/>
      </c>
      <c r="Y102" s="73" t="str">
        <f t="shared" si="89"/>
        <v/>
      </c>
      <c r="Z102" s="31" t="str">
        <f t="shared" si="90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91"/>
        <v/>
      </c>
      <c r="AF102" s="47" t="s">
        <v>0</v>
      </c>
      <c r="AG102" s="151" t="str">
        <f t="shared" si="92"/>
        <v/>
      </c>
      <c r="AH102" s="47" t="s">
        <v>0</v>
      </c>
      <c r="AI102" s="52" t="str">
        <f t="shared" si="93"/>
        <v/>
      </c>
      <c r="AJ102" s="31" t="str">
        <f t="shared" si="94"/>
        <v/>
      </c>
      <c r="AK102" s="73" t="str">
        <f t="shared" si="95"/>
        <v/>
      </c>
      <c r="AL102" s="73" t="str">
        <f t="shared" si="96"/>
        <v/>
      </c>
      <c r="AM102" s="31" t="str" cm="1">
        <f t="array" ref="AM102">IF(AK102="",""&amp;AJ102,IF(AK102="NEMA",AJ102,INDEX(klub_naziv,MATCH(INDEX(klubAlias_klubId,AK102),klub_id,0))))</f>
        <v/>
      </c>
      <c r="AN102" s="31" t="str" cm="1">
        <f t="array" ref="AN102">IFERROR(""&amp;INDEX(registarNatjecatelji,DL102,4),"")</f>
        <v/>
      </c>
      <c r="AO102" s="73" t="str">
        <f t="shared" si="97"/>
        <v/>
      </c>
      <c r="AP102" s="66" t="str">
        <f t="shared" si="98"/>
        <v/>
      </c>
      <c r="AQ102" s="47" t="s">
        <v>0</v>
      </c>
      <c r="AR102" s="52" t="str">
        <f>IF(V102&lt;&gt;"NEMA","",IF(IFERROR(MATCH(U102,U$10:U101,0),0)&lt;&gt;0,"",U102))</f>
        <v/>
      </c>
      <c r="AS102" s="73" t="str">
        <f>IF(AR102="","",IFERROR(INDEX(klubAlias_id,MATCH(AR102,klubAlias_alias,0)),"NEMA"))</f>
        <v/>
      </c>
      <c r="AT102" s="31" t="str">
        <f>IF(OR(AS102="",AS102&lt;&gt;"NEMA"),"",MAX(AT$10:AT101)+1)</f>
        <v/>
      </c>
      <c r="AU102" s="66" t="str">
        <f>IF(OR(AS102="",AS102&lt;&gt;"NEMA"),"",INDEX(klub_id,MATCH(AR102,klub_naziv,0)))</f>
        <v/>
      </c>
      <c r="AV102" s="47" t="s">
        <v>0</v>
      </c>
      <c r="AW102" s="19" t="str">
        <f t="shared" si="99"/>
        <v/>
      </c>
      <c r="AX102" s="47" t="s">
        <v>0</v>
      </c>
      <c r="AY102" s="82" t="str">
        <f>IF(AK102&lt;&gt;"NEMA","",IF(IFERROR(MATCH(AJ102,AJ$10:AJ101,0),0)&lt;&gt;0,"",AJ102))</f>
        <v/>
      </c>
      <c r="AZ102" s="47" t="s">
        <v>0</v>
      </c>
      <c r="BA102" s="130"/>
      <c r="BB102" s="47" t="s">
        <v>0</v>
      </c>
      <c r="BC102" s="58" t="str">
        <f t="shared" si="100"/>
        <v/>
      </c>
      <c r="BD102" s="31" t="str">
        <f t="shared" si="101"/>
        <v/>
      </c>
      <c r="BE102" s="31" t="str">
        <f>IF(BD102="","",MAX(BE$10:BE101)+1)</f>
        <v/>
      </c>
      <c r="BF102" s="31" t="str">
        <f t="shared" si="102"/>
        <v/>
      </c>
      <c r="BG102" s="31" t="str">
        <f t="shared" si="103"/>
        <v/>
      </c>
      <c r="BH102" s="31" t="str">
        <f>IF(BA102="","",MAX(BH$10:BH101)+1)</f>
        <v/>
      </c>
      <c r="BI102" s="31" t="str">
        <f t="shared" si="104"/>
        <v/>
      </c>
      <c r="BJ102" s="66" t="str">
        <f t="shared" si="105"/>
        <v/>
      </c>
      <c r="BK102" s="47" t="s">
        <v>0</v>
      </c>
      <c r="BL102" s="19" t="str">
        <f t="shared" si="106"/>
        <v/>
      </c>
      <c r="BM102" s="47" t="s">
        <v>0</v>
      </c>
      <c r="BN102" s="151" t="str">
        <f>IF(AP102="","",IF(BA102="",IF(IFERROR(MATCH(AP102,natjecanje_noviKluboviAliasi,0),0)&gt;0,INDEX(natjecanje_kluboviAliasi,MATCH(AP102,natjecanje_noviKluboviAliasi,0)),AP102),BA102))</f>
        <v/>
      </c>
      <c r="BO102" s="47" t="s">
        <v>0</v>
      </c>
      <c r="BP102" s="58" t="str">
        <f t="shared" si="107"/>
        <v/>
      </c>
      <c r="BQ102" s="73" t="str">
        <f t="shared" si="108"/>
        <v/>
      </c>
      <c r="BR102" s="267" t="str">
        <f t="shared" si="109"/>
        <v/>
      </c>
      <c r="BS102" s="268" t="str">
        <f t="shared" si="110"/>
        <v/>
      </c>
      <c r="BT102" s="191" t="str">
        <f t="shared" si="111"/>
        <v/>
      </c>
      <c r="BU102" s="47" t="s">
        <v>0</v>
      </c>
      <c r="BV102" s="52" t="str">
        <f t="shared" si="112"/>
        <v/>
      </c>
      <c r="BW102" s="31" t="str">
        <f t="shared" si="113"/>
        <v/>
      </c>
      <c r="BX102" s="73" t="str">
        <f>IF(BW102="","",IFERROR(INDEX(imePrezime_id,MATCH(BV102&amp;" – "&amp;BW102,imePrezime_imePrezime,0)),"NEMA"))</f>
        <v/>
      </c>
      <c r="BY102" s="73" t="str">
        <f>IF(BX102&lt;&gt;"NEMA","",IFERROR(INDEX(imePrezimeAlias_imePrezimeId,MATCH(BV102&amp;" "&amp;BW102,imePrezimeAlias_alias,0)),"NEMA"))</f>
        <v/>
      </c>
      <c r="BZ102" s="31" t="str">
        <f>IF(BW102="","",IF(OR(BY102="",BY102="NEMA"),BV102,INDEX(imePrezime_ime,MATCH(BY102,imePrezime_id,0))))</f>
        <v/>
      </c>
      <c r="CA102" s="66" t="str">
        <f>IF(BW102="","",IF(OR(BY102="",BY102="NEMA"),BW102,INDEX(imePrezime_prezime,MATCH(BY102,imePrezime_id,0))))</f>
        <v/>
      </c>
      <c r="CB102" s="47" t="s">
        <v>0</v>
      </c>
      <c r="CC102" s="82" t="str">
        <f t="shared" si="114"/>
        <v/>
      </c>
      <c r="CD102" s="47" t="s">
        <v>0</v>
      </c>
      <c r="CE102" s="19" t="str">
        <f t="shared" si="115"/>
        <v/>
      </c>
      <c r="CF102" s="47" t="s">
        <v>0</v>
      </c>
      <c r="CG102" s="130"/>
      <c r="CH102" s="47" t="s">
        <v>0</v>
      </c>
      <c r="CI102" s="52" t="str">
        <f t="shared" si="116"/>
        <v/>
      </c>
      <c r="CJ102" s="73" t="str">
        <f>IF(CG102="","",MAX(CJ$10:CJ101)+1)</f>
        <v/>
      </c>
      <c r="CK102" s="53" t="str">
        <f t="shared" si="117"/>
        <v/>
      </c>
      <c r="CL102" s="47" t="s">
        <v>0</v>
      </c>
      <c r="CM102" s="19" t="str">
        <f t="shared" si="118"/>
        <v/>
      </c>
      <c r="CN102" s="47" t="s">
        <v>0</v>
      </c>
      <c r="CO102" s="108"/>
      <c r="CP102" s="110"/>
      <c r="CQ102" s="47"/>
      <c r="CR102" s="58" t="str">
        <f>IF(AND(BX102="NEMA",BY102="NEMA",OR(CG102="",CK102="NEMA")),MAX(CR$10:CR101)+1,"")</f>
        <v/>
      </c>
      <c r="CS102" s="53" t="str">
        <f t="shared" si="119"/>
        <v/>
      </c>
      <c r="CT102" t="s">
        <v>0</v>
      </c>
      <c r="CU102" s="133" t="str">
        <f>IF(O102="","",LEFT(INDEX(kategorija_oznaka,MATCH(Q102,kategorija_id,0)),1))</f>
        <v/>
      </c>
      <c r="CV102" t="s">
        <v>0</v>
      </c>
      <c r="CW102" s="52" t="str">
        <f>IF(CR102="","",IF(M102&lt;&gt;"CRO","","INSERT INTO osoba (id,reg_broj,oib,spol_id,dat_rodjenja) VALUES ("&amp;CR102&amp;",(SELECT max(os.reg_broj)+1 FROM osoba AS os),Null,'"&amp;CU102&amp;"',Null); INSERT INTO osoba_log (id,reg_broj,oib,spol_id,dat_rodjenja,dnevnik_id) SELECT id,reg_broj,oib,spol_id,dat_rodjenja,"&amp;dnevnik_id&amp;" FROM osoba WHERE id = "&amp;CR102&amp;";"))</f>
        <v/>
      </c>
      <c r="CX102" s="66" t="str">
        <f t="shared" si="120"/>
        <v/>
      </c>
      <c r="CY102" t="s">
        <v>0</v>
      </c>
      <c r="CZ102" s="19" t="str">
        <f t="shared" si="121"/>
        <v/>
      </c>
      <c r="DA102" s="47" t="s">
        <v>0</v>
      </c>
      <c r="DB102" s="52" t="str">
        <f t="shared" si="122"/>
        <v/>
      </c>
      <c r="DC102" s="66" t="str">
        <f t="shared" si="123"/>
        <v/>
      </c>
      <c r="DD102" s="47" t="s">
        <v>0</v>
      </c>
      <c r="DE102" s="52" t="str">
        <f t="shared" si="124"/>
        <v/>
      </c>
      <c r="DF102" s="53" t="str">
        <f>IF(DE102="","",IFERROR(MATCH(DE102,registar,0),"NEMA"))</f>
        <v/>
      </c>
      <c r="DG102" s="47" t="s">
        <v>0</v>
      </c>
      <c r="DH102" s="52" t="str">
        <f t="shared" si="125"/>
        <v/>
      </c>
      <c r="DI102" s="53" t="str">
        <f>IF(DH102="","",IFERROR(MATCH(DH102,imePrezime_imePrezimeKlub,0),"NEMA"))</f>
        <v/>
      </c>
      <c r="DJ102" s="47" t="s">
        <v>0</v>
      </c>
      <c r="DK102" s="52" t="str">
        <f t="shared" si="126"/>
        <v/>
      </c>
      <c r="DL102" s="53" t="str">
        <f>IF(DK102="","",IFERROR(MATCH(DK102,imePrezime_imePrezime,0),"NEMA"))</f>
        <v/>
      </c>
      <c r="DM102" s="47" t="s">
        <v>0</v>
      </c>
      <c r="DN102" s="58" t="str">
        <f t="shared" si="127"/>
        <v/>
      </c>
      <c r="DO102" s="53" t="str" cm="1">
        <f t="array" ref="DO102">IF(DN102&lt;&gt;"",INDEX(imePrezime_id,DN102,0),IF(CR102&lt;&gt;"",CR102,""))</f>
        <v/>
      </c>
      <c r="DP102" s="47" t="s">
        <v>0</v>
      </c>
      <c r="DQ102" s="58" t="str">
        <f t="shared" si="128"/>
        <v/>
      </c>
      <c r="DR102" s="73" t="str">
        <f>IF(BW102="","",IF(AJ102="",IF(IFERROR(INDEX(imePrezime_klub,MATCH(DO102,imePrezime_id,0)),"NEMA")="","klu",""),IF(OR(AND(AK102&lt;&gt;"",AK102&lt;&gt;"NEMA"),BI102&lt;&gt;""),"klu(ali)",IF(AND(AN102&lt;&gt;"",AN102&lt;&gt;AM102),"(raz-klu)","klu"))))</f>
        <v/>
      </c>
      <c r="DS102" s="73" t="str">
        <f t="shared" si="129"/>
        <v/>
      </c>
      <c r="DT102" s="73" t="str">
        <f t="shared" si="130"/>
        <v/>
      </c>
      <c r="DU102" s="66" t="str">
        <f t="shared" si="131"/>
        <v/>
      </c>
      <c r="DV102" s="47" t="s">
        <v>0</v>
      </c>
      <c r="DW102" s="58" t="str">
        <f>IF(BW102="","",MAX(DW$10:DW101)+1)</f>
        <v/>
      </c>
      <c r="DX102" s="73" t="str">
        <f t="shared" si="132"/>
        <v/>
      </c>
      <c r="DY102" s="73" t="str">
        <f t="shared" si="133"/>
        <v/>
      </c>
      <c r="DZ102" s="73" t="str">
        <f t="shared" si="134"/>
        <v/>
      </c>
      <c r="EA102" s="73" t="str">
        <f t="shared" si="135"/>
        <v/>
      </c>
      <c r="EB102" s="73" t="str">
        <f t="shared" si="136"/>
        <v/>
      </c>
      <c r="EC102" s="73" t="str">
        <f t="shared" si="137"/>
        <v/>
      </c>
      <c r="ED102" s="73" t="str">
        <f t="shared" si="138"/>
        <v/>
      </c>
      <c r="EE102" s="73" t="str">
        <f t="shared" si="139"/>
        <v/>
      </c>
      <c r="EF102" s="73" t="str">
        <f t="shared" si="140"/>
        <v/>
      </c>
      <c r="EG102" s="53" t="str">
        <f>IF(INDEX(natjecanjeKategorije_katAliasId,MATCH(Q102,natjecanjeKategorije_katRegId,0))="","",INDEX(natjecanjeKategorije_katAliasId,MATCH(Q102,natjecanjeKategorije_katRegId,0)))</f>
        <v/>
      </c>
      <c r="EH102" s="47" t="s">
        <v>0</v>
      </c>
      <c r="EI102" s="19" t="str">
        <f t="shared" si="141"/>
        <v/>
      </c>
      <c r="EJ102" s="47" t="s">
        <v>0</v>
      </c>
      <c r="EK102" s="19" t="str">
        <f t="shared" si="142"/>
        <v/>
      </c>
      <c r="EL102" s="47" t="s">
        <v>0</v>
      </c>
      <c r="EM102" s="208" t="str">
        <f t="shared" si="143"/>
        <v/>
      </c>
      <c r="EN102" s="47" t="s">
        <v>0</v>
      </c>
    </row>
    <row r="103" spans="1:144" x14ac:dyDescent="0.25">
      <c r="A103" t="s">
        <v>0</v>
      </c>
      <c r="B103" s="52" t="str">
        <f>IF(csv!F95="","",csv!T95)</f>
        <v/>
      </c>
      <c r="C103" s="31" t="s">
        <v>0</v>
      </c>
      <c r="D103" s="31" t="str">
        <f>IF(csv!F95="","",csv!F95)</f>
        <v/>
      </c>
      <c r="E103" s="31" t="str">
        <f>IF(csv!E95="","",csv!E95)</f>
        <v/>
      </c>
      <c r="F103" s="31" t="s">
        <v>0</v>
      </c>
      <c r="G103" s="73" t="str">
        <f>IF(csv!M95="","",csv!M95)</f>
        <v/>
      </c>
      <c r="H103" s="73" t="str">
        <f>IF(csv!N95="","",csv!N95)</f>
        <v/>
      </c>
      <c r="I103" s="31" t="s">
        <v>0</v>
      </c>
      <c r="J103" s="31" t="str">
        <f>IF(csv!P95="","",csv!P95)</f>
        <v/>
      </c>
      <c r="K103" s="31" t="str">
        <f>IF(csv!Q95="","",csv!Q95)</f>
        <v/>
      </c>
      <c r="L103" s="31" t="s">
        <v>0</v>
      </c>
      <c r="M103" s="66" t="str">
        <f>IF(csv!R95="","",csv!R95)</f>
        <v/>
      </c>
      <c r="N103" s="47" t="s">
        <v>0</v>
      </c>
      <c r="O103" s="52" t="str">
        <f t="shared" si="85"/>
        <v/>
      </c>
      <c r="P103" s="73" t="str">
        <f>IF(O103="","",IF(COUNTIF(O$10:O102,O103)=0,P102+1,P102))</f>
        <v/>
      </c>
      <c r="Q103" s="88" t="str">
        <f t="shared" si="86"/>
        <v/>
      </c>
      <c r="R103" s="89" t="str" cm="1">
        <f t="array" ref="R103">IF(S103="","",INDEX(natjecanjeStaze_naziv,MATCH(S103,natjecanjeStaze_stazaId,0)))</f>
        <v/>
      </c>
      <c r="S103" s="53" t="str">
        <f>IF(BW103="","",INDEX(natjecanjeStaze_stazaId,MATCH(O103,natjecanjeStaze_kategorija,0)))</f>
        <v/>
      </c>
      <c r="T103" s="47" t="s">
        <v>0</v>
      </c>
      <c r="U103" s="259" t="str">
        <f>IF(O103="","",INDEX(kategorija_oznaka,MATCH(Q103,kategorija_id,0)))</f>
        <v/>
      </c>
      <c r="V103" s="260" t="str">
        <f t="shared" si="87"/>
        <v/>
      </c>
      <c r="W103" s="47" t="s">
        <v>0</v>
      </c>
      <c r="X103" s="52" t="str">
        <f t="shared" si="88"/>
        <v/>
      </c>
      <c r="Y103" s="73" t="str">
        <f t="shared" si="89"/>
        <v/>
      </c>
      <c r="Z103" s="31" t="str">
        <f t="shared" si="90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91"/>
        <v/>
      </c>
      <c r="AF103" s="47" t="s">
        <v>0</v>
      </c>
      <c r="AG103" s="151" t="str">
        <f t="shared" si="92"/>
        <v/>
      </c>
      <c r="AH103" s="47" t="s">
        <v>0</v>
      </c>
      <c r="AI103" s="52" t="str">
        <f t="shared" si="93"/>
        <v/>
      </c>
      <c r="AJ103" s="31" t="str">
        <f t="shared" si="94"/>
        <v/>
      </c>
      <c r="AK103" s="73" t="str">
        <f t="shared" si="95"/>
        <v/>
      </c>
      <c r="AL103" s="73" t="str">
        <f t="shared" si="96"/>
        <v/>
      </c>
      <c r="AM103" s="31" t="str" cm="1">
        <f t="array" ref="AM103">IF(AK103="",""&amp;AJ103,IF(AK103="NEMA",AJ103,INDEX(klub_naziv,MATCH(INDEX(klubAlias_klubId,AK103),klub_id,0))))</f>
        <v/>
      </c>
      <c r="AN103" s="31" t="str" cm="1">
        <f t="array" ref="AN103">IFERROR(""&amp;INDEX(registarNatjecatelji,DL103,4),"")</f>
        <v/>
      </c>
      <c r="AO103" s="73" t="str">
        <f t="shared" si="97"/>
        <v/>
      </c>
      <c r="AP103" s="66" t="str">
        <f t="shared" si="98"/>
        <v/>
      </c>
      <c r="AQ103" s="47" t="s">
        <v>0</v>
      </c>
      <c r="AR103" s="52" t="str">
        <f>IF(V103&lt;&gt;"NEMA","",IF(IFERROR(MATCH(U103,U$10:U102,0),0)&lt;&gt;0,"",U103))</f>
        <v/>
      </c>
      <c r="AS103" s="73" t="str">
        <f>IF(AR103="","",IFERROR(INDEX(klubAlias_id,MATCH(AR103,klubAlias_alias,0)),"NEMA"))</f>
        <v/>
      </c>
      <c r="AT103" s="31" t="str">
        <f>IF(OR(AS103="",AS103&lt;&gt;"NEMA"),"",MAX(AT$10:AT102)+1)</f>
        <v/>
      </c>
      <c r="AU103" s="66" t="str">
        <f>IF(OR(AS103="",AS103&lt;&gt;"NEMA"),"",INDEX(klub_id,MATCH(AR103,klub_naziv,0)))</f>
        <v/>
      </c>
      <c r="AV103" s="47" t="s">
        <v>0</v>
      </c>
      <c r="AW103" s="19" t="str">
        <f t="shared" si="99"/>
        <v/>
      </c>
      <c r="AX103" s="47" t="s">
        <v>0</v>
      </c>
      <c r="AY103" s="82" t="str">
        <f>IF(AK103&lt;&gt;"NEMA","",IF(IFERROR(MATCH(AJ103,AJ$10:AJ102,0),0)&lt;&gt;0,"",AJ103))</f>
        <v/>
      </c>
      <c r="AZ103" s="47" t="s">
        <v>0</v>
      </c>
      <c r="BA103" s="130"/>
      <c r="BB103" s="47" t="s">
        <v>0</v>
      </c>
      <c r="BC103" s="58" t="str">
        <f t="shared" si="100"/>
        <v/>
      </c>
      <c r="BD103" s="31" t="str">
        <f t="shared" si="101"/>
        <v/>
      </c>
      <c r="BE103" s="31" t="str">
        <f>IF(BD103="","",MAX(BE$10:BE102)+1)</f>
        <v/>
      </c>
      <c r="BF103" s="31" t="str">
        <f t="shared" si="102"/>
        <v/>
      </c>
      <c r="BG103" s="31" t="str">
        <f t="shared" si="103"/>
        <v/>
      </c>
      <c r="BH103" s="31" t="str">
        <f>IF(BA103="","",MAX(BH$10:BH102)+1)</f>
        <v/>
      </c>
      <c r="BI103" s="31" t="str">
        <f t="shared" si="104"/>
        <v/>
      </c>
      <c r="BJ103" s="66" t="str">
        <f t="shared" si="105"/>
        <v/>
      </c>
      <c r="BK103" s="47" t="s">
        <v>0</v>
      </c>
      <c r="BL103" s="19" t="str">
        <f t="shared" si="106"/>
        <v/>
      </c>
      <c r="BM103" s="47" t="s">
        <v>0</v>
      </c>
      <c r="BN103" s="151" t="str">
        <f>IF(AP103="","",IF(BA103="",IF(IFERROR(MATCH(AP103,natjecanje_noviKluboviAliasi,0),0)&gt;0,INDEX(natjecanje_kluboviAliasi,MATCH(AP103,natjecanje_noviKluboviAliasi,0)),AP103),BA103))</f>
        <v/>
      </c>
      <c r="BO103" s="47" t="s">
        <v>0</v>
      </c>
      <c r="BP103" s="58" t="str">
        <f t="shared" si="107"/>
        <v/>
      </c>
      <c r="BQ103" s="73" t="str">
        <f t="shared" si="108"/>
        <v/>
      </c>
      <c r="BR103" s="267" t="str">
        <f t="shared" si="109"/>
        <v/>
      </c>
      <c r="BS103" s="268" t="str">
        <f t="shared" si="110"/>
        <v/>
      </c>
      <c r="BT103" s="191" t="str">
        <f t="shared" si="111"/>
        <v/>
      </c>
      <c r="BU103" s="47" t="s">
        <v>0</v>
      </c>
      <c r="BV103" s="52" t="str">
        <f t="shared" si="112"/>
        <v/>
      </c>
      <c r="BW103" s="31" t="str">
        <f t="shared" si="113"/>
        <v/>
      </c>
      <c r="BX103" s="73" t="str">
        <f>IF(BW103="","",IFERROR(INDEX(imePrezime_id,MATCH(BV103&amp;" – "&amp;BW103,imePrezime_imePrezime,0)),"NEMA"))</f>
        <v/>
      </c>
      <c r="BY103" s="73" t="str">
        <f>IF(BX103&lt;&gt;"NEMA","",IFERROR(INDEX(imePrezimeAlias_imePrezimeId,MATCH(BV103&amp;" "&amp;BW103,imePrezimeAlias_alias,0)),"NEMA"))</f>
        <v/>
      </c>
      <c r="BZ103" s="31" t="str">
        <f>IF(BW103="","",IF(OR(BY103="",BY103="NEMA"),BV103,INDEX(imePrezime_ime,MATCH(BY103,imePrezime_id,0))))</f>
        <v/>
      </c>
      <c r="CA103" s="66" t="str">
        <f>IF(BW103="","",IF(OR(BY103="",BY103="NEMA"),BW103,INDEX(imePrezime_prezime,MATCH(BY103,imePrezime_id,0))))</f>
        <v/>
      </c>
      <c r="CB103" s="47" t="s">
        <v>0</v>
      </c>
      <c r="CC103" s="82" t="str">
        <f t="shared" si="114"/>
        <v/>
      </c>
      <c r="CD103" s="47" t="s">
        <v>0</v>
      </c>
      <c r="CE103" s="19" t="str">
        <f t="shared" si="115"/>
        <v/>
      </c>
      <c r="CF103" s="47" t="s">
        <v>0</v>
      </c>
      <c r="CG103" s="130"/>
      <c r="CH103" s="47" t="s">
        <v>0</v>
      </c>
      <c r="CI103" s="52" t="str">
        <f t="shared" si="116"/>
        <v/>
      </c>
      <c r="CJ103" s="73" t="str">
        <f>IF(CG103="","",MAX(CJ$10:CJ102)+1)</f>
        <v/>
      </c>
      <c r="CK103" s="53" t="str">
        <f t="shared" si="117"/>
        <v/>
      </c>
      <c r="CL103" s="47" t="s">
        <v>0</v>
      </c>
      <c r="CM103" s="19" t="str">
        <f t="shared" si="118"/>
        <v/>
      </c>
      <c r="CN103" s="47" t="s">
        <v>0</v>
      </c>
      <c r="CO103" s="108"/>
      <c r="CP103" s="110"/>
      <c r="CQ103" s="47"/>
      <c r="CR103" s="58" t="str">
        <f>IF(AND(BX103="NEMA",BY103="NEMA",OR(CG103="",CK103="NEMA")),MAX(CR$10:CR102)+1,"")</f>
        <v/>
      </c>
      <c r="CS103" s="53" t="str">
        <f t="shared" si="119"/>
        <v/>
      </c>
      <c r="CT103" t="s">
        <v>0</v>
      </c>
      <c r="CU103" s="133" t="str">
        <f>IF(O103="","",LEFT(INDEX(kategorija_oznaka,MATCH(Q103,kategorija_id,0)),1))</f>
        <v/>
      </c>
      <c r="CV103" t="s">
        <v>0</v>
      </c>
      <c r="CW103" s="52" t="str">
        <f>IF(CR103="","",IF(M103&lt;&gt;"CRO","","INSERT INTO osoba (id,reg_broj,oib,spol_id,dat_rodjenja) VALUES ("&amp;CR103&amp;",(SELECT max(os.reg_broj)+1 FROM osoba AS os),Null,'"&amp;CU103&amp;"',Null); INSERT INTO osoba_log (id,reg_broj,oib,spol_id,dat_rodjenja,dnevnik_id) SELECT id,reg_broj,oib,spol_id,dat_rodjenja,"&amp;dnevnik_id&amp;" FROM osoba WHERE id = "&amp;CR103&amp;";"))</f>
        <v/>
      </c>
      <c r="CX103" s="66" t="str">
        <f t="shared" si="120"/>
        <v/>
      </c>
      <c r="CY103" t="s">
        <v>0</v>
      </c>
      <c r="CZ103" s="19" t="str">
        <f t="shared" si="121"/>
        <v/>
      </c>
      <c r="DA103" s="47" t="s">
        <v>0</v>
      </c>
      <c r="DB103" s="52" t="str">
        <f t="shared" si="122"/>
        <v/>
      </c>
      <c r="DC103" s="66" t="str">
        <f t="shared" si="123"/>
        <v/>
      </c>
      <c r="DD103" s="47" t="s">
        <v>0</v>
      </c>
      <c r="DE103" s="52" t="str">
        <f t="shared" si="124"/>
        <v/>
      </c>
      <c r="DF103" s="53" t="str">
        <f>IF(DE103="","",IFERROR(MATCH(DE103,registar,0),"NEMA"))</f>
        <v/>
      </c>
      <c r="DG103" s="47" t="s">
        <v>0</v>
      </c>
      <c r="DH103" s="52" t="str">
        <f t="shared" si="125"/>
        <v/>
      </c>
      <c r="DI103" s="53" t="str">
        <f>IF(DH103="","",IFERROR(MATCH(DH103,imePrezime_imePrezimeKlub,0),"NEMA"))</f>
        <v/>
      </c>
      <c r="DJ103" s="47" t="s">
        <v>0</v>
      </c>
      <c r="DK103" s="52" t="str">
        <f t="shared" si="126"/>
        <v/>
      </c>
      <c r="DL103" s="53" t="str">
        <f>IF(DK103="","",IFERROR(MATCH(DK103,imePrezime_imePrezime,0),"NEMA"))</f>
        <v/>
      </c>
      <c r="DM103" s="47" t="s">
        <v>0</v>
      </c>
      <c r="DN103" s="58" t="str">
        <f t="shared" si="127"/>
        <v/>
      </c>
      <c r="DO103" s="53" t="str" cm="1">
        <f t="array" ref="DO103">IF(DN103&lt;&gt;"",INDEX(imePrezime_id,DN103,0),IF(CR103&lt;&gt;"",CR103,""))</f>
        <v/>
      </c>
      <c r="DP103" s="47" t="s">
        <v>0</v>
      </c>
      <c r="DQ103" s="58" t="str">
        <f t="shared" si="128"/>
        <v/>
      </c>
      <c r="DR103" s="73" t="str">
        <f>IF(BW103="","",IF(AJ103="",IF(IFERROR(INDEX(imePrezime_klub,MATCH(DO103,imePrezime_id,0)),"NEMA")="","klu",""),IF(OR(AND(AK103&lt;&gt;"",AK103&lt;&gt;"NEMA"),BI103&lt;&gt;""),"klu(ali)",IF(AND(AN103&lt;&gt;"",AN103&lt;&gt;AM103),"(raz-klu)","klu"))))</f>
        <v/>
      </c>
      <c r="DS103" s="73" t="str">
        <f t="shared" si="129"/>
        <v/>
      </c>
      <c r="DT103" s="73" t="str">
        <f t="shared" si="130"/>
        <v/>
      </c>
      <c r="DU103" s="66" t="str">
        <f t="shared" si="131"/>
        <v/>
      </c>
      <c r="DV103" s="47" t="s">
        <v>0</v>
      </c>
      <c r="DW103" s="58" t="str">
        <f>IF(BW103="","",MAX(DW$10:DW102)+1)</f>
        <v/>
      </c>
      <c r="DX103" s="73" t="str">
        <f t="shared" si="132"/>
        <v/>
      </c>
      <c r="DY103" s="73" t="str">
        <f t="shared" si="133"/>
        <v/>
      </c>
      <c r="DZ103" s="73" t="str">
        <f t="shared" si="134"/>
        <v/>
      </c>
      <c r="EA103" s="73" t="str">
        <f t="shared" si="135"/>
        <v/>
      </c>
      <c r="EB103" s="73" t="str">
        <f t="shared" si="136"/>
        <v/>
      </c>
      <c r="EC103" s="73" t="str">
        <f t="shared" si="137"/>
        <v/>
      </c>
      <c r="ED103" s="73" t="str">
        <f t="shared" si="138"/>
        <v/>
      </c>
      <c r="EE103" s="73" t="str">
        <f t="shared" si="139"/>
        <v/>
      </c>
      <c r="EF103" s="73" t="str">
        <f t="shared" si="140"/>
        <v/>
      </c>
      <c r="EG103" s="53" t="str">
        <f>IF(INDEX(natjecanjeKategorije_katAliasId,MATCH(Q103,natjecanjeKategorije_katRegId,0))="","",INDEX(natjecanjeKategorije_katAliasId,MATCH(Q103,natjecanjeKategorije_katRegId,0)))</f>
        <v/>
      </c>
      <c r="EH103" s="47" t="s">
        <v>0</v>
      </c>
      <c r="EI103" s="19" t="str">
        <f t="shared" si="141"/>
        <v/>
      </c>
      <c r="EJ103" s="47" t="s">
        <v>0</v>
      </c>
      <c r="EK103" s="19" t="str">
        <f t="shared" si="142"/>
        <v/>
      </c>
      <c r="EL103" s="47" t="s">
        <v>0</v>
      </c>
      <c r="EM103" s="208" t="str">
        <f t="shared" si="143"/>
        <v/>
      </c>
      <c r="EN103" s="47" t="s">
        <v>0</v>
      </c>
    </row>
    <row r="104" spans="1:144" x14ac:dyDescent="0.25">
      <c r="A104" t="s">
        <v>0</v>
      </c>
      <c r="B104" s="52" t="str">
        <f>IF(csv!F96="","",csv!T96)</f>
        <v/>
      </c>
      <c r="C104" s="31" t="s">
        <v>0</v>
      </c>
      <c r="D104" s="31" t="str">
        <f>IF(csv!F96="","",csv!F96)</f>
        <v/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/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85"/>
        <v/>
      </c>
      <c r="P104" s="73" t="str">
        <f>IF(O104="","",IF(COUNTIF(O$10:O103,O104)=0,P103+1,P103))</f>
        <v/>
      </c>
      <c r="Q104" s="88" t="str">
        <f t="shared" si="86"/>
        <v/>
      </c>
      <c r="R104" s="89" t="str" cm="1">
        <f t="array" ref="R104">IF(S104="","",INDEX(natjecanjeStaze_naziv,MATCH(S104,natjecanjeStaze_stazaId,0)))</f>
        <v/>
      </c>
      <c r="S104" s="53" t="str">
        <f>IF(BW104="","",INDEX(natjecanjeStaze_stazaId,MATCH(O104,natjecanjeStaze_kategorija,0)))</f>
        <v/>
      </c>
      <c r="T104" s="47" t="s">
        <v>0</v>
      </c>
      <c r="U104" s="259" t="str">
        <f>IF(O104="","",INDEX(kategorija_oznaka,MATCH(Q104,kategorija_id,0)))</f>
        <v/>
      </c>
      <c r="V104" s="260" t="str">
        <f t="shared" si="87"/>
        <v/>
      </c>
      <c r="W104" s="47" t="s">
        <v>0</v>
      </c>
      <c r="X104" s="52" t="str">
        <f t="shared" si="88"/>
        <v/>
      </c>
      <c r="Y104" s="73" t="str">
        <f t="shared" si="89"/>
        <v/>
      </c>
      <c r="Z104" s="31" t="str">
        <f t="shared" si="90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91"/>
        <v/>
      </c>
      <c r="AF104" s="47" t="s">
        <v>0</v>
      </c>
      <c r="AG104" s="151" t="str">
        <f t="shared" si="92"/>
        <v/>
      </c>
      <c r="AH104" s="47" t="s">
        <v>0</v>
      </c>
      <c r="AI104" s="52" t="str">
        <f t="shared" si="93"/>
        <v/>
      </c>
      <c r="AJ104" s="31" t="str">
        <f t="shared" si="94"/>
        <v/>
      </c>
      <c r="AK104" s="73" t="str">
        <f t="shared" si="95"/>
        <v/>
      </c>
      <c r="AL104" s="73" t="str">
        <f t="shared" si="96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IFERROR(""&amp;INDEX(registarNatjecatelji,DL104,4),"")</f>
        <v/>
      </c>
      <c r="AO104" s="73" t="str">
        <f t="shared" si="97"/>
        <v/>
      </c>
      <c r="AP104" s="66" t="str">
        <f t="shared" si="98"/>
        <v/>
      </c>
      <c r="AQ104" s="47" t="s">
        <v>0</v>
      </c>
      <c r="AR104" s="52" t="str">
        <f>IF(V104&lt;&gt;"NEMA","",IF(IFERROR(MATCH(U104,U$10:U103,0),0)&lt;&gt;0,"",U104))</f>
        <v/>
      </c>
      <c r="AS104" s="73" t="str">
        <f>IF(AR104="","",IFERROR(INDEX(klubAlias_id,MATCH(AR104,klubAlias_alias,0)),"NEMA"))</f>
        <v/>
      </c>
      <c r="AT104" s="31" t="str">
        <f>IF(OR(AS104="",AS104&lt;&gt;"NEMA"),"",MAX(AT$10:AT103)+1)</f>
        <v/>
      </c>
      <c r="AU104" s="66" t="str">
        <f>IF(OR(AS104="",AS104&lt;&gt;"NEMA"),"",INDEX(klub_id,MATCH(AR104,klub_naziv,0)))</f>
        <v/>
      </c>
      <c r="AV104" s="47" t="s">
        <v>0</v>
      </c>
      <c r="AW104" s="19" t="str">
        <f t="shared" si="99"/>
        <v/>
      </c>
      <c r="AX104" s="47" t="s">
        <v>0</v>
      </c>
      <c r="AY104" s="82" t="str">
        <f>IF(AK104&lt;&gt;"NEMA","",IF(IFERROR(MATCH(AJ104,AJ$10:AJ103,0),0)&lt;&gt;0,"",AJ104))</f>
        <v/>
      </c>
      <c r="AZ104" s="47" t="s">
        <v>0</v>
      </c>
      <c r="BA104" s="130"/>
      <c r="BB104" s="47" t="s">
        <v>0</v>
      </c>
      <c r="BC104" s="58" t="str">
        <f t="shared" si="100"/>
        <v/>
      </c>
      <c r="BD104" s="31" t="str">
        <f t="shared" si="101"/>
        <v/>
      </c>
      <c r="BE104" s="31" t="str">
        <f>IF(BD104="","",MAX(BE$10:BE103)+1)</f>
        <v/>
      </c>
      <c r="BF104" s="31" t="str">
        <f t="shared" si="102"/>
        <v/>
      </c>
      <c r="BG104" s="31" t="str">
        <f t="shared" si="103"/>
        <v/>
      </c>
      <c r="BH104" s="31" t="str">
        <f>IF(BA104="","",MAX(BH$10:BH103)+1)</f>
        <v/>
      </c>
      <c r="BI104" s="31" t="str">
        <f t="shared" si="104"/>
        <v/>
      </c>
      <c r="BJ104" s="66" t="str">
        <f t="shared" si="105"/>
        <v/>
      </c>
      <c r="BK104" s="47" t="s">
        <v>0</v>
      </c>
      <c r="BL104" s="19" t="str">
        <f t="shared" si="106"/>
        <v/>
      </c>
      <c r="BM104" s="47" t="s">
        <v>0</v>
      </c>
      <c r="BN104" s="151" t="str">
        <f>IF(AP104="","",IF(BA104="",IF(IFERROR(MATCH(AP104,natjecanje_noviKluboviAliasi,0),0)&gt;0,INDEX(natjecanje_kluboviAliasi,MATCH(AP104,natjecanje_noviKluboviAliasi,0)),AP104),BA104))</f>
        <v/>
      </c>
      <c r="BO104" s="47" t="s">
        <v>0</v>
      </c>
      <c r="BP104" s="58" t="str">
        <f t="shared" si="107"/>
        <v/>
      </c>
      <c r="BQ104" s="73" t="str">
        <f t="shared" si="108"/>
        <v/>
      </c>
      <c r="BR104" s="267" t="str">
        <f t="shared" si="109"/>
        <v/>
      </c>
      <c r="BS104" s="268" t="str">
        <f t="shared" si="110"/>
        <v/>
      </c>
      <c r="BT104" s="191" t="str">
        <f t="shared" si="111"/>
        <v/>
      </c>
      <c r="BU104" s="47" t="s">
        <v>0</v>
      </c>
      <c r="BV104" s="52" t="str">
        <f t="shared" si="112"/>
        <v/>
      </c>
      <c r="BW104" s="31" t="str">
        <f t="shared" si="113"/>
        <v/>
      </c>
      <c r="BX104" s="73" t="str">
        <f>IF(BW104="","",IFERROR(INDEX(imePrezime_id,MATCH(BV104&amp;" – "&amp;BW104,imePrezime_imePrezime,0)),"NEMA"))</f>
        <v/>
      </c>
      <c r="BY104" s="73" t="str">
        <f>IF(BX104&lt;&gt;"NEMA","",IFERROR(INDEX(imePrezimeAlias_imePrezimeId,MATCH(BV104&amp;" "&amp;BW104,imePrezimeAlias_alias,0)),"NEMA"))</f>
        <v/>
      </c>
      <c r="BZ104" s="31" t="str">
        <f>IF(BW104="","",IF(OR(BY104="",BY104="NEMA"),BV104,INDEX(imePrezime_ime,MATCH(BY104,imePrezime_id,0))))</f>
        <v/>
      </c>
      <c r="CA104" s="66" t="str">
        <f>IF(BW104="","",IF(OR(BY104="",BY104="NEMA"),BW104,INDEX(imePrezime_prezime,MATCH(BY104,imePrezime_id,0))))</f>
        <v/>
      </c>
      <c r="CB104" s="47" t="s">
        <v>0</v>
      </c>
      <c r="CC104" s="82" t="str">
        <f t="shared" si="114"/>
        <v/>
      </c>
      <c r="CD104" s="47" t="s">
        <v>0</v>
      </c>
      <c r="CE104" s="19" t="str">
        <f t="shared" si="115"/>
        <v/>
      </c>
      <c r="CF104" s="47" t="s">
        <v>0</v>
      </c>
      <c r="CG104" s="130"/>
      <c r="CH104" s="47" t="s">
        <v>0</v>
      </c>
      <c r="CI104" s="52" t="str">
        <f t="shared" si="116"/>
        <v/>
      </c>
      <c r="CJ104" s="73" t="str">
        <f>IF(CG104="","",MAX(CJ$10:CJ103)+1)</f>
        <v/>
      </c>
      <c r="CK104" s="53" t="str">
        <f t="shared" si="117"/>
        <v/>
      </c>
      <c r="CL104" s="47" t="s">
        <v>0</v>
      </c>
      <c r="CM104" s="19" t="str">
        <f t="shared" si="118"/>
        <v/>
      </c>
      <c r="CN104" s="47" t="s">
        <v>0</v>
      </c>
      <c r="CO104" s="108"/>
      <c r="CP104" s="110"/>
      <c r="CQ104" s="47"/>
      <c r="CR104" s="58" t="str">
        <f>IF(AND(BX104="NEMA",BY104="NEMA",OR(CG104="",CK104="NEMA")),MAX(CR$10:CR103)+1,"")</f>
        <v/>
      </c>
      <c r="CS104" s="53" t="str">
        <f t="shared" si="119"/>
        <v/>
      </c>
      <c r="CT104" t="s">
        <v>0</v>
      </c>
      <c r="CU104" s="133" t="str">
        <f>IF(O104="","",LEFT(INDEX(kategorija_oznaka,MATCH(Q104,kategorija_id,0)),1))</f>
        <v/>
      </c>
      <c r="CV104" t="s">
        <v>0</v>
      </c>
      <c r="CW104" s="52" t="str">
        <f>IF(CR104="","",IF(M104&lt;&gt;"CRO","","INSERT INTO osoba (id,reg_broj,oib,spol_id,dat_rodjenja) VALUES ("&amp;CR104&amp;",(SELECT max(os.reg_broj)+1 FROM osoba AS os),Null,'"&amp;CU104&amp;"',Null); INSERT INTO osoba_log (id,reg_broj,oib,spol_id,dat_rodjenja,dnevnik_id) SELECT id,reg_broj,oib,spol_id,dat_rodjenja,"&amp;dnevnik_id&amp;" FROM osoba WHERE id = "&amp;CR104&amp;";"))</f>
        <v/>
      </c>
      <c r="CX104" s="66" t="str">
        <f t="shared" si="120"/>
        <v/>
      </c>
      <c r="CY104" t="s">
        <v>0</v>
      </c>
      <c r="CZ104" s="19" t="str">
        <f t="shared" si="121"/>
        <v/>
      </c>
      <c r="DA104" s="47" t="s">
        <v>0</v>
      </c>
      <c r="DB104" s="52" t="str">
        <f t="shared" si="122"/>
        <v/>
      </c>
      <c r="DC104" s="66" t="str">
        <f t="shared" si="123"/>
        <v/>
      </c>
      <c r="DD104" s="47" t="s">
        <v>0</v>
      </c>
      <c r="DE104" s="52" t="str">
        <f t="shared" si="124"/>
        <v/>
      </c>
      <c r="DF104" s="53" t="str">
        <f>IF(DE104="","",IFERROR(MATCH(DE104,registar,0),"NEMA"))</f>
        <v/>
      </c>
      <c r="DG104" s="47" t="s">
        <v>0</v>
      </c>
      <c r="DH104" s="52" t="str">
        <f t="shared" si="125"/>
        <v/>
      </c>
      <c r="DI104" s="53" t="str">
        <f>IF(DH104="","",IFERROR(MATCH(DH104,imePrezime_imePrezimeKlub,0),"NEMA"))</f>
        <v/>
      </c>
      <c r="DJ104" s="47" t="s">
        <v>0</v>
      </c>
      <c r="DK104" s="52" t="str">
        <f t="shared" si="126"/>
        <v/>
      </c>
      <c r="DL104" s="53" t="str">
        <f>IF(DK104="","",IFERROR(MATCH(DK104,imePrezime_imePrezime,0),"NEMA"))</f>
        <v/>
      </c>
      <c r="DM104" s="47" t="s">
        <v>0</v>
      </c>
      <c r="DN104" s="58" t="str">
        <f t="shared" si="127"/>
        <v/>
      </c>
      <c r="DO104" s="53" t="str" cm="1">
        <f t="array" ref="DO104">IF(DN104&lt;&gt;"",INDEX(imePrezime_id,DN104,0),IF(CR104&lt;&gt;"",CR104,""))</f>
        <v/>
      </c>
      <c r="DP104" s="47" t="s">
        <v>0</v>
      </c>
      <c r="DQ104" s="58" t="str">
        <f t="shared" si="128"/>
        <v/>
      </c>
      <c r="DR104" s="73" t="str">
        <f>IF(BW104="","",IF(AJ104="",IF(IFERROR(INDEX(imePrezime_klub,MATCH(DO104,imePrezime_id,0)),"NEMA")="","klu",""),IF(OR(AND(AK104&lt;&gt;"",AK104&lt;&gt;"NEMA"),BI104&lt;&gt;""),"klu(ali)",IF(AND(AN104&lt;&gt;"",AN104&lt;&gt;AM104),"(raz-klu)","klu"))))</f>
        <v/>
      </c>
      <c r="DS104" s="73" t="str">
        <f t="shared" si="129"/>
        <v/>
      </c>
      <c r="DT104" s="73" t="str">
        <f t="shared" si="130"/>
        <v/>
      </c>
      <c r="DU104" s="66" t="str">
        <f t="shared" si="131"/>
        <v/>
      </c>
      <c r="DV104" s="47" t="s">
        <v>0</v>
      </c>
      <c r="DW104" s="58" t="str">
        <f>IF(BW104="","",MAX(DW$10:DW103)+1)</f>
        <v/>
      </c>
      <c r="DX104" s="73" t="str">
        <f t="shared" si="132"/>
        <v/>
      </c>
      <c r="DY104" s="73" t="str">
        <f t="shared" si="133"/>
        <v/>
      </c>
      <c r="DZ104" s="73" t="str">
        <f t="shared" si="134"/>
        <v/>
      </c>
      <c r="EA104" s="73" t="str">
        <f t="shared" si="135"/>
        <v/>
      </c>
      <c r="EB104" s="73" t="str">
        <f t="shared" si="136"/>
        <v/>
      </c>
      <c r="EC104" s="73" t="str">
        <f t="shared" si="137"/>
        <v/>
      </c>
      <c r="ED104" s="73" t="str">
        <f t="shared" si="138"/>
        <v/>
      </c>
      <c r="EE104" s="73" t="str">
        <f t="shared" si="139"/>
        <v/>
      </c>
      <c r="EF104" s="73" t="str">
        <f t="shared" si="140"/>
        <v/>
      </c>
      <c r="EG104" s="53" t="str">
        <f>IF(INDEX(natjecanjeKategorije_katAliasId,MATCH(Q104,natjecanjeKategorije_katRegId,0))="","",INDEX(natjecanjeKategorije_katAliasId,MATCH(Q104,natjecanjeKategorije_katRegId,0)))</f>
        <v/>
      </c>
      <c r="EH104" s="47" t="s">
        <v>0</v>
      </c>
      <c r="EI104" s="19" t="str">
        <f t="shared" si="141"/>
        <v/>
      </c>
      <c r="EJ104" s="47" t="s">
        <v>0</v>
      </c>
      <c r="EK104" s="19" t="str">
        <f t="shared" si="142"/>
        <v/>
      </c>
      <c r="EL104" s="47" t="s">
        <v>0</v>
      </c>
      <c r="EM104" s="208" t="str">
        <f t="shared" si="143"/>
        <v/>
      </c>
      <c r="EN104" s="47" t="s">
        <v>0</v>
      </c>
    </row>
    <row r="105" spans="1:144" x14ac:dyDescent="0.25">
      <c r="A105" t="s">
        <v>0</v>
      </c>
      <c r="B105" s="52" t="str">
        <f>IF(csv!F97="","",csv!T97)</f>
        <v/>
      </c>
      <c r="C105" s="31" t="s">
        <v>0</v>
      </c>
      <c r="D105" s="31" t="str">
        <f>IF(csv!F97="","",csv!F97)</f>
        <v/>
      </c>
      <c r="E105" s="31" t="str">
        <f>IF(csv!E97="","",csv!E97)</f>
        <v/>
      </c>
      <c r="F105" s="31" t="s">
        <v>0</v>
      </c>
      <c r="G105" s="73" t="str">
        <f>IF(csv!M97="","",csv!M97)</f>
        <v/>
      </c>
      <c r="H105" s="73" t="str">
        <f>IF(csv!N97="","",csv!N97)</f>
        <v/>
      </c>
      <c r="I105" s="31" t="s">
        <v>0</v>
      </c>
      <c r="J105" s="31" t="str">
        <f>IF(csv!P97="","",csv!P97)</f>
        <v/>
      </c>
      <c r="K105" s="31" t="str">
        <f>IF(csv!Q97="","",csv!Q97)</f>
        <v/>
      </c>
      <c r="L105" s="31" t="s">
        <v>0</v>
      </c>
      <c r="M105" s="66" t="str">
        <f>IF(csv!R97="","",csv!R97)</f>
        <v/>
      </c>
      <c r="N105" s="47" t="s">
        <v>0</v>
      </c>
      <c r="O105" s="52" t="str">
        <f t="shared" si="85"/>
        <v/>
      </c>
      <c r="P105" s="73" t="str">
        <f>IF(O105="","",IF(COUNTIF(O$10:O104,O105)=0,P104+1,P104))</f>
        <v/>
      </c>
      <c r="Q105" s="88" t="str">
        <f t="shared" si="86"/>
        <v/>
      </c>
      <c r="R105" s="89" t="str" cm="1">
        <f t="array" ref="R105">IF(S105="","",INDEX(natjecanjeStaze_naziv,MATCH(S105,natjecanjeStaze_stazaId,0)))</f>
        <v/>
      </c>
      <c r="S105" s="53" t="str">
        <f>IF(BW105="","",INDEX(natjecanjeStaze_stazaId,MATCH(O105,natjecanjeStaze_kategorija,0)))</f>
        <v/>
      </c>
      <c r="T105" s="47" t="s">
        <v>0</v>
      </c>
      <c r="U105" s="259" t="str">
        <f>IF(O105="","",INDEX(kategorija_oznaka,MATCH(Q105,kategorija_id,0)))</f>
        <v/>
      </c>
      <c r="V105" s="260" t="str">
        <f t="shared" si="87"/>
        <v/>
      </c>
      <c r="W105" s="47" t="s">
        <v>0</v>
      </c>
      <c r="X105" s="52" t="str">
        <f t="shared" si="88"/>
        <v/>
      </c>
      <c r="Y105" s="73" t="str">
        <f t="shared" si="89"/>
        <v/>
      </c>
      <c r="Z105" s="31" t="str">
        <f t="shared" si="90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91"/>
        <v/>
      </c>
      <c r="AF105" s="47" t="s">
        <v>0</v>
      </c>
      <c r="AG105" s="151" t="str">
        <f t="shared" si="92"/>
        <v/>
      </c>
      <c r="AH105" s="47" t="s">
        <v>0</v>
      </c>
      <c r="AI105" s="52" t="str">
        <f t="shared" si="93"/>
        <v/>
      </c>
      <c r="AJ105" s="31" t="str">
        <f t="shared" si="94"/>
        <v/>
      </c>
      <c r="AK105" s="73" t="str">
        <f t="shared" si="95"/>
        <v/>
      </c>
      <c r="AL105" s="73" t="str">
        <f t="shared" si="96"/>
        <v/>
      </c>
      <c r="AM105" s="31" t="str" cm="1">
        <f t="array" ref="AM105">IF(AK105="",""&amp;AJ105,IF(AK105="NEMA",AJ105,INDEX(klub_naziv,MATCH(INDEX(klubAlias_klubId,AK105),klub_id,0))))</f>
        <v/>
      </c>
      <c r="AN105" s="31" t="str" cm="1">
        <f t="array" ref="AN105">IFERROR(""&amp;INDEX(registarNatjecatelji,DL105,4),"")</f>
        <v/>
      </c>
      <c r="AO105" s="73" t="str">
        <f t="shared" si="97"/>
        <v/>
      </c>
      <c r="AP105" s="66" t="str">
        <f t="shared" si="98"/>
        <v/>
      </c>
      <c r="AQ105" s="47" t="s">
        <v>0</v>
      </c>
      <c r="AR105" s="52" t="str">
        <f>IF(V105&lt;&gt;"NEMA","",IF(IFERROR(MATCH(U105,U$10:U104,0),0)&lt;&gt;0,"",U105))</f>
        <v/>
      </c>
      <c r="AS105" s="73" t="str">
        <f>IF(AR105="","",IFERROR(INDEX(klubAlias_id,MATCH(AR105,klubAlias_alias,0)),"NEMA"))</f>
        <v/>
      </c>
      <c r="AT105" s="31" t="str">
        <f>IF(OR(AS105="",AS105&lt;&gt;"NEMA"),"",MAX(AT$10:AT104)+1)</f>
        <v/>
      </c>
      <c r="AU105" s="66" t="str">
        <f>IF(OR(AS105="",AS105&lt;&gt;"NEMA"),"",INDEX(klub_id,MATCH(AR105,klub_naziv,0)))</f>
        <v/>
      </c>
      <c r="AV105" s="47" t="s">
        <v>0</v>
      </c>
      <c r="AW105" s="19" t="str">
        <f t="shared" si="99"/>
        <v/>
      </c>
      <c r="AX105" s="47" t="s">
        <v>0</v>
      </c>
      <c r="AY105" s="82" t="str">
        <f>IF(AK105&lt;&gt;"NEMA","",IF(IFERROR(MATCH(AJ105,AJ$10:AJ104,0),0)&lt;&gt;0,"",AJ105))</f>
        <v/>
      </c>
      <c r="AZ105" s="47" t="s">
        <v>0</v>
      </c>
      <c r="BA105" s="130"/>
      <c r="BB105" s="47" t="s">
        <v>0</v>
      </c>
      <c r="BC105" s="58" t="str">
        <f t="shared" si="100"/>
        <v/>
      </c>
      <c r="BD105" s="31" t="str">
        <f t="shared" si="101"/>
        <v/>
      </c>
      <c r="BE105" s="31" t="str">
        <f>IF(BD105="","",MAX(BE$10:BE104)+1)</f>
        <v/>
      </c>
      <c r="BF105" s="31" t="str">
        <f t="shared" si="102"/>
        <v/>
      </c>
      <c r="BG105" s="31" t="str">
        <f t="shared" si="103"/>
        <v/>
      </c>
      <c r="BH105" s="31" t="str">
        <f>IF(BA105="","",MAX(BH$10:BH104)+1)</f>
        <v/>
      </c>
      <c r="BI105" s="31" t="str">
        <f t="shared" si="104"/>
        <v/>
      </c>
      <c r="BJ105" s="66" t="str">
        <f t="shared" si="105"/>
        <v/>
      </c>
      <c r="BK105" s="47" t="s">
        <v>0</v>
      </c>
      <c r="BL105" s="19" t="str">
        <f t="shared" si="106"/>
        <v/>
      </c>
      <c r="BM105" s="47" t="s">
        <v>0</v>
      </c>
      <c r="BN105" s="151" t="str">
        <f>IF(AP105="","",IF(BA105="",IF(IFERROR(MATCH(AP105,natjecanje_noviKluboviAliasi,0),0)&gt;0,INDEX(natjecanje_kluboviAliasi,MATCH(AP105,natjecanje_noviKluboviAliasi,0)),AP105),BA105))</f>
        <v/>
      </c>
      <c r="BO105" s="47" t="s">
        <v>0</v>
      </c>
      <c r="BP105" s="58" t="str">
        <f t="shared" si="107"/>
        <v/>
      </c>
      <c r="BQ105" s="73" t="str">
        <f t="shared" si="108"/>
        <v/>
      </c>
      <c r="BR105" s="267" t="str">
        <f t="shared" si="109"/>
        <v/>
      </c>
      <c r="BS105" s="268" t="str">
        <f t="shared" si="110"/>
        <v/>
      </c>
      <c r="BT105" s="191" t="str">
        <f t="shared" si="111"/>
        <v/>
      </c>
      <c r="BU105" s="47" t="s">
        <v>0</v>
      </c>
      <c r="BV105" s="52" t="str">
        <f t="shared" si="112"/>
        <v/>
      </c>
      <c r="BW105" s="31" t="str">
        <f t="shared" si="113"/>
        <v/>
      </c>
      <c r="BX105" s="73" t="str">
        <f>IF(BW105="","",IFERROR(INDEX(imePrezime_id,MATCH(BV105&amp;" – "&amp;BW105,imePrezime_imePrezime,0)),"NEMA"))</f>
        <v/>
      </c>
      <c r="BY105" s="73" t="str">
        <f>IF(BX105&lt;&gt;"NEMA","",IFERROR(INDEX(imePrezimeAlias_imePrezimeId,MATCH(BV105&amp;" "&amp;BW105,imePrezimeAlias_alias,0)),"NEMA"))</f>
        <v/>
      </c>
      <c r="BZ105" s="31" t="str">
        <f>IF(BW105="","",IF(OR(BY105="",BY105="NEMA"),BV105,INDEX(imePrezime_ime,MATCH(BY105,imePrezime_id,0))))</f>
        <v/>
      </c>
      <c r="CA105" s="66" t="str">
        <f>IF(BW105="","",IF(OR(BY105="",BY105="NEMA"),BW105,INDEX(imePrezime_prezime,MATCH(BY105,imePrezime_id,0))))</f>
        <v/>
      </c>
      <c r="CB105" s="47" t="s">
        <v>0</v>
      </c>
      <c r="CC105" s="82" t="str">
        <f t="shared" si="114"/>
        <v/>
      </c>
      <c r="CD105" s="47" t="s">
        <v>0</v>
      </c>
      <c r="CE105" s="19" t="str">
        <f t="shared" si="115"/>
        <v/>
      </c>
      <c r="CF105" s="47" t="s">
        <v>0</v>
      </c>
      <c r="CG105" s="130"/>
      <c r="CH105" s="47" t="s">
        <v>0</v>
      </c>
      <c r="CI105" s="52" t="str">
        <f t="shared" si="116"/>
        <v/>
      </c>
      <c r="CJ105" s="73" t="str">
        <f>IF(CG105="","",MAX(CJ$10:CJ104)+1)</f>
        <v/>
      </c>
      <c r="CK105" s="53" t="str">
        <f t="shared" si="117"/>
        <v/>
      </c>
      <c r="CL105" s="47" t="s">
        <v>0</v>
      </c>
      <c r="CM105" s="19" t="str">
        <f t="shared" si="118"/>
        <v/>
      </c>
      <c r="CN105" s="47" t="s">
        <v>0</v>
      </c>
      <c r="CO105" s="108"/>
      <c r="CP105" s="110"/>
      <c r="CQ105" s="47"/>
      <c r="CR105" s="58" t="str">
        <f>IF(AND(BX105="NEMA",BY105="NEMA",OR(CG105="",CK105="NEMA")),MAX(CR$10:CR104)+1,"")</f>
        <v/>
      </c>
      <c r="CS105" s="53" t="str">
        <f t="shared" si="119"/>
        <v/>
      </c>
      <c r="CT105" t="s">
        <v>0</v>
      </c>
      <c r="CU105" s="133" t="str">
        <f>IF(O105="","",LEFT(INDEX(kategorija_oznaka,MATCH(Q105,kategorija_id,0)),1))</f>
        <v/>
      </c>
      <c r="CV105" t="s">
        <v>0</v>
      </c>
      <c r="CW105" s="52" t="str">
        <f>IF(CR105="","",IF(M105&lt;&gt;"CRO","","INSERT INTO osoba (id,reg_broj,oib,spol_id,dat_rodjenja) VALUES ("&amp;CR105&amp;",(SELECT max(os.reg_broj)+1 FROM osoba AS os),Null,'"&amp;CU105&amp;"',Null); INSERT INTO osoba_log (id,reg_broj,oib,spol_id,dat_rodjenja,dnevnik_id) SELECT id,reg_broj,oib,spol_id,dat_rodjenja,"&amp;dnevnik_id&amp;" FROM osoba WHERE id = "&amp;CR105&amp;";"))</f>
        <v/>
      </c>
      <c r="CX105" s="66" t="str">
        <f t="shared" si="120"/>
        <v/>
      </c>
      <c r="CY105" t="s">
        <v>0</v>
      </c>
      <c r="CZ105" s="19" t="str">
        <f t="shared" si="121"/>
        <v/>
      </c>
      <c r="DA105" s="47" t="s">
        <v>0</v>
      </c>
      <c r="DB105" s="52" t="str">
        <f t="shared" si="122"/>
        <v/>
      </c>
      <c r="DC105" s="66" t="str">
        <f t="shared" si="123"/>
        <v/>
      </c>
      <c r="DD105" s="47" t="s">
        <v>0</v>
      </c>
      <c r="DE105" s="52" t="str">
        <f t="shared" si="124"/>
        <v/>
      </c>
      <c r="DF105" s="53" t="str">
        <f>IF(DE105="","",IFERROR(MATCH(DE105,registar,0),"NEMA"))</f>
        <v/>
      </c>
      <c r="DG105" s="47" t="s">
        <v>0</v>
      </c>
      <c r="DH105" s="52" t="str">
        <f t="shared" si="125"/>
        <v/>
      </c>
      <c r="DI105" s="53" t="str">
        <f>IF(DH105="","",IFERROR(MATCH(DH105,imePrezime_imePrezimeKlub,0),"NEMA"))</f>
        <v/>
      </c>
      <c r="DJ105" s="47" t="s">
        <v>0</v>
      </c>
      <c r="DK105" s="52" t="str">
        <f t="shared" si="126"/>
        <v/>
      </c>
      <c r="DL105" s="53" t="str">
        <f>IF(DK105="","",IFERROR(MATCH(DK105,imePrezime_imePrezime,0),"NEMA"))</f>
        <v/>
      </c>
      <c r="DM105" s="47" t="s">
        <v>0</v>
      </c>
      <c r="DN105" s="58" t="str">
        <f t="shared" si="127"/>
        <v/>
      </c>
      <c r="DO105" s="53" t="str" cm="1">
        <f t="array" ref="DO105">IF(DN105&lt;&gt;"",INDEX(imePrezime_id,DN105,0),IF(CR105&lt;&gt;"",CR105,""))</f>
        <v/>
      </c>
      <c r="DP105" s="47" t="s">
        <v>0</v>
      </c>
      <c r="DQ105" s="58" t="str">
        <f t="shared" si="128"/>
        <v/>
      </c>
      <c r="DR105" s="73" t="str">
        <f>IF(BW105="","",IF(AJ105="",IF(IFERROR(INDEX(imePrezime_klub,MATCH(DO105,imePrezime_id,0)),"NEMA")="","klu",""),IF(OR(AND(AK105&lt;&gt;"",AK105&lt;&gt;"NEMA"),BI105&lt;&gt;""),"klu(ali)",IF(AND(AN105&lt;&gt;"",AN105&lt;&gt;AM105),"(raz-klu)","klu"))))</f>
        <v/>
      </c>
      <c r="DS105" s="73" t="str">
        <f t="shared" si="129"/>
        <v/>
      </c>
      <c r="DT105" s="73" t="str">
        <f t="shared" si="130"/>
        <v/>
      </c>
      <c r="DU105" s="66" t="str">
        <f t="shared" si="131"/>
        <v/>
      </c>
      <c r="DV105" s="47" t="s">
        <v>0</v>
      </c>
      <c r="DW105" s="58" t="str">
        <f>IF(BW105="","",MAX(DW$10:DW104)+1)</f>
        <v/>
      </c>
      <c r="DX105" s="73" t="str">
        <f t="shared" si="132"/>
        <v/>
      </c>
      <c r="DY105" s="73" t="str">
        <f t="shared" si="133"/>
        <v/>
      </c>
      <c r="DZ105" s="73" t="str">
        <f t="shared" si="134"/>
        <v/>
      </c>
      <c r="EA105" s="73" t="str">
        <f t="shared" si="135"/>
        <v/>
      </c>
      <c r="EB105" s="73" t="str">
        <f t="shared" si="136"/>
        <v/>
      </c>
      <c r="EC105" s="73" t="str">
        <f t="shared" si="137"/>
        <v/>
      </c>
      <c r="ED105" s="73" t="str">
        <f t="shared" si="138"/>
        <v/>
      </c>
      <c r="EE105" s="73" t="str">
        <f t="shared" si="139"/>
        <v/>
      </c>
      <c r="EF105" s="73" t="str">
        <f t="shared" si="140"/>
        <v/>
      </c>
      <c r="EG105" s="53" t="str">
        <f>IF(INDEX(natjecanjeKategorije_katAliasId,MATCH(Q105,natjecanjeKategorije_katRegId,0))="","",INDEX(natjecanjeKategorije_katAliasId,MATCH(Q105,natjecanjeKategorije_katRegId,0)))</f>
        <v/>
      </c>
      <c r="EH105" s="47" t="s">
        <v>0</v>
      </c>
      <c r="EI105" s="19" t="str">
        <f t="shared" si="141"/>
        <v/>
      </c>
      <c r="EJ105" s="47" t="s">
        <v>0</v>
      </c>
      <c r="EK105" s="19" t="str">
        <f t="shared" si="142"/>
        <v/>
      </c>
      <c r="EL105" s="47" t="s">
        <v>0</v>
      </c>
      <c r="EM105" s="208" t="str">
        <f t="shared" si="143"/>
        <v/>
      </c>
      <c r="EN105" s="47" t="s">
        <v>0</v>
      </c>
    </row>
    <row r="106" spans="1:144" x14ac:dyDescent="0.25">
      <c r="A106" t="s">
        <v>0</v>
      </c>
      <c r="B106" s="52" t="str">
        <f>IF(csv!F98="","",csv!T98)</f>
        <v/>
      </c>
      <c r="C106" s="31" t="s">
        <v>0</v>
      </c>
      <c r="D106" s="31" t="str">
        <f>IF(csv!F98="","",csv!F98)</f>
        <v/>
      </c>
      <c r="E106" s="31" t="str">
        <f>IF(csv!E98="","",csv!E98)</f>
        <v/>
      </c>
      <c r="F106" s="31" t="s">
        <v>0</v>
      </c>
      <c r="G106" s="73" t="str">
        <f>IF(csv!M98="","",csv!M98)</f>
        <v/>
      </c>
      <c r="H106" s="73" t="str">
        <f>IF(csv!N98="","",csv!N98)</f>
        <v/>
      </c>
      <c r="I106" s="31" t="s">
        <v>0</v>
      </c>
      <c r="J106" s="31" t="str">
        <f>IF(csv!P98="","",csv!P98)</f>
        <v/>
      </c>
      <c r="K106" s="31" t="str">
        <f>IF(csv!Q98="","",csv!Q98)</f>
        <v/>
      </c>
      <c r="L106" s="31" t="s">
        <v>0</v>
      </c>
      <c r="M106" s="66" t="str">
        <f>IF(csv!R98="","",csv!R98)</f>
        <v/>
      </c>
      <c r="N106" s="47" t="s">
        <v>0</v>
      </c>
      <c r="O106" s="52" t="str">
        <f t="shared" si="85"/>
        <v/>
      </c>
      <c r="P106" s="73" t="str">
        <f>IF(O106="","",IF(COUNTIF(O$10:O105,O106)=0,P105+1,P105))</f>
        <v/>
      </c>
      <c r="Q106" s="88" t="str">
        <f t="shared" si="86"/>
        <v/>
      </c>
      <c r="R106" s="89" t="str" cm="1">
        <f t="array" ref="R106">IF(S106="","",INDEX(natjecanjeStaze_naziv,MATCH(S106,natjecanjeStaze_stazaId,0)))</f>
        <v/>
      </c>
      <c r="S106" s="53" t="str">
        <f>IF(BW106="","",INDEX(natjecanjeStaze_stazaId,MATCH(O106,natjecanjeStaze_kategorija,0)))</f>
        <v/>
      </c>
      <c r="T106" s="47" t="s">
        <v>0</v>
      </c>
      <c r="U106" s="259" t="str">
        <f>IF(O106="","",INDEX(kategorija_oznaka,MATCH(Q106,kategorija_id,0)))</f>
        <v/>
      </c>
      <c r="V106" s="260" t="str">
        <f t="shared" si="87"/>
        <v/>
      </c>
      <c r="W106" s="47" t="s">
        <v>0</v>
      </c>
      <c r="X106" s="52" t="str">
        <f t="shared" si="88"/>
        <v/>
      </c>
      <c r="Y106" s="73" t="str">
        <f t="shared" si="89"/>
        <v/>
      </c>
      <c r="Z106" s="31" t="str">
        <f t="shared" si="90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91"/>
        <v/>
      </c>
      <c r="AF106" s="47" t="s">
        <v>0</v>
      </c>
      <c r="AG106" s="151" t="str">
        <f t="shared" si="92"/>
        <v/>
      </c>
      <c r="AH106" s="47" t="s">
        <v>0</v>
      </c>
      <c r="AI106" s="52" t="str">
        <f t="shared" si="93"/>
        <v/>
      </c>
      <c r="AJ106" s="31" t="str">
        <f t="shared" si="94"/>
        <v/>
      </c>
      <c r="AK106" s="73" t="str">
        <f t="shared" si="95"/>
        <v/>
      </c>
      <c r="AL106" s="73" t="str">
        <f t="shared" si="96"/>
        <v/>
      </c>
      <c r="AM106" s="31" t="str" cm="1">
        <f t="array" ref="AM106">IF(AK106="",""&amp;AJ106,IF(AK106="NEMA",AJ106,INDEX(klub_naziv,MATCH(INDEX(klubAlias_klubId,AK106),klub_id,0))))</f>
        <v/>
      </c>
      <c r="AN106" s="31" t="str" cm="1">
        <f t="array" ref="AN106">IFERROR(""&amp;INDEX(registarNatjecatelji,DL106,4),"")</f>
        <v/>
      </c>
      <c r="AO106" s="73" t="str">
        <f t="shared" si="97"/>
        <v/>
      </c>
      <c r="AP106" s="66" t="str">
        <f t="shared" si="98"/>
        <v/>
      </c>
      <c r="AQ106" s="47" t="s">
        <v>0</v>
      </c>
      <c r="AR106" s="52" t="str">
        <f>IF(V106&lt;&gt;"NEMA","",IF(IFERROR(MATCH(U106,U$10:U105,0),0)&lt;&gt;0,"",U106))</f>
        <v/>
      </c>
      <c r="AS106" s="73" t="str">
        <f>IF(AR106="","",IFERROR(INDEX(klubAlias_id,MATCH(AR106,klubAlias_alias,0)),"NEMA"))</f>
        <v/>
      </c>
      <c r="AT106" s="31" t="str">
        <f>IF(OR(AS106="",AS106&lt;&gt;"NEMA"),"",MAX(AT$10:AT105)+1)</f>
        <v/>
      </c>
      <c r="AU106" s="66" t="str">
        <f>IF(OR(AS106="",AS106&lt;&gt;"NEMA"),"",INDEX(klub_id,MATCH(AR106,klub_naziv,0)))</f>
        <v/>
      </c>
      <c r="AV106" s="47" t="s">
        <v>0</v>
      </c>
      <c r="AW106" s="19" t="str">
        <f t="shared" si="99"/>
        <v/>
      </c>
      <c r="AX106" s="47" t="s">
        <v>0</v>
      </c>
      <c r="AY106" s="82" t="str">
        <f>IF(AK106&lt;&gt;"NEMA","",IF(IFERROR(MATCH(AJ106,AJ$10:AJ105,0),0)&lt;&gt;0,"",AJ106))</f>
        <v/>
      </c>
      <c r="AZ106" s="47" t="s">
        <v>0</v>
      </c>
      <c r="BA106" s="130"/>
      <c r="BB106" s="47" t="s">
        <v>0</v>
      </c>
      <c r="BC106" s="58" t="str">
        <f t="shared" si="100"/>
        <v/>
      </c>
      <c r="BD106" s="31" t="str">
        <f t="shared" si="101"/>
        <v/>
      </c>
      <c r="BE106" s="31" t="str">
        <f>IF(BD106="","",MAX(BE$10:BE105)+1)</f>
        <v/>
      </c>
      <c r="BF106" s="31" t="str">
        <f t="shared" si="102"/>
        <v/>
      </c>
      <c r="BG106" s="31" t="str">
        <f t="shared" si="103"/>
        <v/>
      </c>
      <c r="BH106" s="31" t="str">
        <f>IF(BA106="","",MAX(BH$10:BH105)+1)</f>
        <v/>
      </c>
      <c r="BI106" s="31" t="str">
        <f t="shared" si="104"/>
        <v/>
      </c>
      <c r="BJ106" s="66" t="str">
        <f t="shared" si="105"/>
        <v/>
      </c>
      <c r="BK106" s="47" t="s">
        <v>0</v>
      </c>
      <c r="BL106" s="19" t="str">
        <f t="shared" si="106"/>
        <v/>
      </c>
      <c r="BM106" s="47" t="s">
        <v>0</v>
      </c>
      <c r="BN106" s="151" t="str">
        <f>IF(AP106="","",IF(BA106="",IF(IFERROR(MATCH(AP106,natjecanje_noviKluboviAliasi,0),0)&gt;0,INDEX(natjecanje_kluboviAliasi,MATCH(AP106,natjecanje_noviKluboviAliasi,0)),AP106),BA106))</f>
        <v/>
      </c>
      <c r="BO106" s="47" t="s">
        <v>0</v>
      </c>
      <c r="BP106" s="58" t="str">
        <f t="shared" si="107"/>
        <v/>
      </c>
      <c r="BQ106" s="73" t="str">
        <f t="shared" si="108"/>
        <v/>
      </c>
      <c r="BR106" s="267" t="str">
        <f t="shared" si="109"/>
        <v/>
      </c>
      <c r="BS106" s="268" t="str">
        <f t="shared" si="110"/>
        <v/>
      </c>
      <c r="BT106" s="191" t="str">
        <f t="shared" si="111"/>
        <v/>
      </c>
      <c r="BU106" s="47" t="s">
        <v>0</v>
      </c>
      <c r="BV106" s="52" t="str">
        <f t="shared" si="112"/>
        <v/>
      </c>
      <c r="BW106" s="31" t="str">
        <f t="shared" si="113"/>
        <v/>
      </c>
      <c r="BX106" s="73" t="str">
        <f>IF(BW106="","",IFERROR(INDEX(imePrezime_id,MATCH(BV106&amp;" – "&amp;BW106,imePrezime_imePrezime,0)),"NEMA"))</f>
        <v/>
      </c>
      <c r="BY106" s="73" t="str">
        <f>IF(BX106&lt;&gt;"NEMA","",IFERROR(INDEX(imePrezimeAlias_imePrezimeId,MATCH(BV106&amp;" "&amp;BW106,imePrezimeAlias_alias,0)),"NEMA"))</f>
        <v/>
      </c>
      <c r="BZ106" s="31" t="str">
        <f>IF(BW106="","",IF(OR(BY106="",BY106="NEMA"),BV106,INDEX(imePrezime_ime,MATCH(BY106,imePrezime_id,0))))</f>
        <v/>
      </c>
      <c r="CA106" s="66" t="str">
        <f>IF(BW106="","",IF(OR(BY106="",BY106="NEMA"),BW106,INDEX(imePrezime_prezime,MATCH(BY106,imePrezime_id,0))))</f>
        <v/>
      </c>
      <c r="CB106" s="47" t="s">
        <v>0</v>
      </c>
      <c r="CC106" s="82" t="str">
        <f t="shared" si="114"/>
        <v/>
      </c>
      <c r="CD106" s="47" t="s">
        <v>0</v>
      </c>
      <c r="CE106" s="19" t="str">
        <f t="shared" si="115"/>
        <v/>
      </c>
      <c r="CF106" s="47" t="s">
        <v>0</v>
      </c>
      <c r="CG106" s="130"/>
      <c r="CH106" s="47" t="s">
        <v>0</v>
      </c>
      <c r="CI106" s="52" t="str">
        <f t="shared" si="116"/>
        <v/>
      </c>
      <c r="CJ106" s="73" t="str">
        <f>IF(CG106="","",MAX(CJ$10:CJ105)+1)</f>
        <v/>
      </c>
      <c r="CK106" s="53" t="str">
        <f t="shared" si="117"/>
        <v/>
      </c>
      <c r="CL106" s="47" t="s">
        <v>0</v>
      </c>
      <c r="CM106" s="19" t="str">
        <f t="shared" si="118"/>
        <v/>
      </c>
      <c r="CN106" s="47" t="s">
        <v>0</v>
      </c>
      <c r="CO106" s="108"/>
      <c r="CP106" s="110"/>
      <c r="CQ106" s="47"/>
      <c r="CR106" s="58" t="str">
        <f>IF(AND(BX106="NEMA",BY106="NEMA",OR(CG106="",CK106="NEMA")),MAX(CR$10:CR105)+1,"")</f>
        <v/>
      </c>
      <c r="CS106" s="53" t="str">
        <f t="shared" si="119"/>
        <v/>
      </c>
      <c r="CT106" t="s">
        <v>0</v>
      </c>
      <c r="CU106" s="133" t="str">
        <f>IF(O106="","",LEFT(INDEX(kategorija_oznaka,MATCH(Q106,kategorija_id,0)),1))</f>
        <v/>
      </c>
      <c r="CV106" t="s">
        <v>0</v>
      </c>
      <c r="CW106" s="52" t="str">
        <f>IF(CR106="","",IF(M106&lt;&gt;"CRO","","INSERT INTO osoba (id,reg_broj,oib,spol_id,dat_rodjenja) VALUES ("&amp;CR106&amp;",(SELECT max(os.reg_broj)+1 FROM osoba AS os),Null,'"&amp;CU106&amp;"',Null); INSERT INTO osoba_log (id,reg_broj,oib,spol_id,dat_rodjenja,dnevnik_id) SELECT id,reg_broj,oib,spol_id,dat_rodjenja,"&amp;dnevnik_id&amp;" FROM osoba WHERE id = "&amp;CR106&amp;";"))</f>
        <v/>
      </c>
      <c r="CX106" s="66" t="str">
        <f t="shared" si="120"/>
        <v/>
      </c>
      <c r="CY106" t="s">
        <v>0</v>
      </c>
      <c r="CZ106" s="19" t="str">
        <f t="shared" si="121"/>
        <v/>
      </c>
      <c r="DA106" s="47" t="s">
        <v>0</v>
      </c>
      <c r="DB106" s="52" t="str">
        <f t="shared" si="122"/>
        <v/>
      </c>
      <c r="DC106" s="66" t="str">
        <f t="shared" si="123"/>
        <v/>
      </c>
      <c r="DD106" s="47" t="s">
        <v>0</v>
      </c>
      <c r="DE106" s="52" t="str">
        <f t="shared" si="124"/>
        <v/>
      </c>
      <c r="DF106" s="53" t="str">
        <f>IF(DE106="","",IFERROR(MATCH(DE106,registar,0),"NEMA"))</f>
        <v/>
      </c>
      <c r="DG106" s="47" t="s">
        <v>0</v>
      </c>
      <c r="DH106" s="52" t="str">
        <f t="shared" si="125"/>
        <v/>
      </c>
      <c r="DI106" s="53" t="str">
        <f>IF(DH106="","",IFERROR(MATCH(DH106,imePrezime_imePrezimeKlub,0),"NEMA"))</f>
        <v/>
      </c>
      <c r="DJ106" s="47" t="s">
        <v>0</v>
      </c>
      <c r="DK106" s="52" t="str">
        <f t="shared" si="126"/>
        <v/>
      </c>
      <c r="DL106" s="53" t="str">
        <f>IF(DK106="","",IFERROR(MATCH(DK106,imePrezime_imePrezime,0),"NEMA"))</f>
        <v/>
      </c>
      <c r="DM106" s="47" t="s">
        <v>0</v>
      </c>
      <c r="DN106" s="58" t="str">
        <f t="shared" si="127"/>
        <v/>
      </c>
      <c r="DO106" s="53" t="str" cm="1">
        <f t="array" ref="DO106">IF(DN106&lt;&gt;"",INDEX(imePrezime_id,DN106,0),IF(CR106&lt;&gt;"",CR106,""))</f>
        <v/>
      </c>
      <c r="DP106" s="47" t="s">
        <v>0</v>
      </c>
      <c r="DQ106" s="58" t="str">
        <f t="shared" si="128"/>
        <v/>
      </c>
      <c r="DR106" s="73" t="str">
        <f>IF(BW106="","",IF(AJ106="",IF(IFERROR(INDEX(imePrezime_klub,MATCH(DO106,imePrezime_id,0)),"NEMA")="","klu",""),IF(OR(AND(AK106&lt;&gt;"",AK106&lt;&gt;"NEMA"),BI106&lt;&gt;""),"klu(ali)",IF(AND(AN106&lt;&gt;"",AN106&lt;&gt;AM106),"(raz-klu)","klu"))))</f>
        <v/>
      </c>
      <c r="DS106" s="73" t="str">
        <f t="shared" si="129"/>
        <v/>
      </c>
      <c r="DT106" s="73" t="str">
        <f t="shared" si="130"/>
        <v/>
      </c>
      <c r="DU106" s="66" t="str">
        <f t="shared" si="131"/>
        <v/>
      </c>
      <c r="DV106" s="47" t="s">
        <v>0</v>
      </c>
      <c r="DW106" s="58" t="str">
        <f>IF(BW106="","",MAX(DW$10:DW105)+1)</f>
        <v/>
      </c>
      <c r="DX106" s="73" t="str">
        <f t="shared" si="132"/>
        <v/>
      </c>
      <c r="DY106" s="73" t="str">
        <f t="shared" si="133"/>
        <v/>
      </c>
      <c r="DZ106" s="73" t="str">
        <f t="shared" si="134"/>
        <v/>
      </c>
      <c r="EA106" s="73" t="str">
        <f t="shared" si="135"/>
        <v/>
      </c>
      <c r="EB106" s="73" t="str">
        <f t="shared" si="136"/>
        <v/>
      </c>
      <c r="EC106" s="73" t="str">
        <f t="shared" si="137"/>
        <v/>
      </c>
      <c r="ED106" s="73" t="str">
        <f t="shared" si="138"/>
        <v/>
      </c>
      <c r="EE106" s="73" t="str">
        <f t="shared" si="139"/>
        <v/>
      </c>
      <c r="EF106" s="73" t="str">
        <f t="shared" si="140"/>
        <v/>
      </c>
      <c r="EG106" s="53" t="str">
        <f>IF(INDEX(natjecanjeKategorije_katAliasId,MATCH(Q106,natjecanjeKategorije_katRegId,0))="","",INDEX(natjecanjeKategorije_katAliasId,MATCH(Q106,natjecanjeKategorije_katRegId,0)))</f>
        <v/>
      </c>
      <c r="EH106" s="47" t="s">
        <v>0</v>
      </c>
      <c r="EI106" s="19" t="str">
        <f t="shared" si="141"/>
        <v/>
      </c>
      <c r="EJ106" s="47" t="s">
        <v>0</v>
      </c>
      <c r="EK106" s="19" t="str">
        <f t="shared" si="142"/>
        <v/>
      </c>
      <c r="EL106" s="47" t="s">
        <v>0</v>
      </c>
      <c r="EM106" s="208" t="str">
        <f t="shared" si="143"/>
        <v/>
      </c>
      <c r="EN106" s="47" t="s">
        <v>0</v>
      </c>
    </row>
    <row r="107" spans="1:144" x14ac:dyDescent="0.25">
      <c r="A107" t="s">
        <v>0</v>
      </c>
      <c r="B107" s="52" t="str">
        <f>IF(csv!F99="","",csv!T99)</f>
        <v/>
      </c>
      <c r="C107" s="31" t="s">
        <v>0</v>
      </c>
      <c r="D107" s="31" t="str">
        <f>IF(csv!F99="","",csv!F99)</f>
        <v/>
      </c>
      <c r="E107" s="31" t="str">
        <f>IF(csv!E99="","",csv!E99)</f>
        <v/>
      </c>
      <c r="F107" s="31" t="s">
        <v>0</v>
      </c>
      <c r="G107" s="73" t="str">
        <f>IF(csv!M99="","",csv!M99)</f>
        <v/>
      </c>
      <c r="H107" s="73" t="str">
        <f>IF(csv!N99="","",csv!N99)</f>
        <v/>
      </c>
      <c r="I107" s="31" t="s">
        <v>0</v>
      </c>
      <c r="J107" s="31" t="str">
        <f>IF(csv!P99="","",csv!P99)</f>
        <v/>
      </c>
      <c r="K107" s="31" t="str">
        <f>IF(csv!Q99="","",csv!Q99)</f>
        <v/>
      </c>
      <c r="L107" s="31" t="s">
        <v>0</v>
      </c>
      <c r="M107" s="66" t="str">
        <f>IF(csv!R99="","",csv!R99)</f>
        <v/>
      </c>
      <c r="N107" s="47" t="s">
        <v>0</v>
      </c>
      <c r="O107" s="52" t="str">
        <f t="shared" si="85"/>
        <v/>
      </c>
      <c r="P107" s="73" t="str">
        <f>IF(O107="","",IF(COUNTIF(O$10:O106,O107)=0,P106+1,P106))</f>
        <v/>
      </c>
      <c r="Q107" s="88" t="str">
        <f t="shared" si="86"/>
        <v/>
      </c>
      <c r="R107" s="89" t="str" cm="1">
        <f t="array" ref="R107">IF(S107="","",INDEX(natjecanjeStaze_naziv,MATCH(S107,natjecanjeStaze_stazaId,0)))</f>
        <v/>
      </c>
      <c r="S107" s="53" t="str">
        <f>IF(BW107="","",INDEX(natjecanjeStaze_stazaId,MATCH(O107,natjecanjeStaze_kategorija,0)))</f>
        <v/>
      </c>
      <c r="T107" s="47" t="s">
        <v>0</v>
      </c>
      <c r="U107" s="259" t="str">
        <f>IF(O107="","",INDEX(kategorija_oznaka,MATCH(Q107,kategorija_id,0)))</f>
        <v/>
      </c>
      <c r="V107" s="260" t="str">
        <f t="shared" si="87"/>
        <v/>
      </c>
      <c r="W107" s="47" t="s">
        <v>0</v>
      </c>
      <c r="X107" s="52" t="str">
        <f t="shared" si="88"/>
        <v/>
      </c>
      <c r="Y107" s="73" t="str">
        <f t="shared" si="89"/>
        <v/>
      </c>
      <c r="Z107" s="31" t="str">
        <f t="shared" si="90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91"/>
        <v/>
      </c>
      <c r="AF107" s="47" t="s">
        <v>0</v>
      </c>
      <c r="AG107" s="151" t="str">
        <f t="shared" si="92"/>
        <v/>
      </c>
      <c r="AH107" s="47" t="s">
        <v>0</v>
      </c>
      <c r="AI107" s="52" t="str">
        <f t="shared" si="93"/>
        <v/>
      </c>
      <c r="AJ107" s="31" t="str">
        <f t="shared" si="94"/>
        <v/>
      </c>
      <c r="AK107" s="73" t="str">
        <f t="shared" si="95"/>
        <v/>
      </c>
      <c r="AL107" s="73" t="str">
        <f t="shared" si="96"/>
        <v/>
      </c>
      <c r="AM107" s="31" t="str" cm="1">
        <f t="array" ref="AM107">IF(AK107="",""&amp;AJ107,IF(AK107="NEMA",AJ107,INDEX(klub_naziv,MATCH(INDEX(klubAlias_klubId,AK107),klub_id,0))))</f>
        <v/>
      </c>
      <c r="AN107" s="31" t="str" cm="1">
        <f t="array" ref="AN107">IFERROR(""&amp;INDEX(registarNatjecatelji,DL107,4),"")</f>
        <v/>
      </c>
      <c r="AO107" s="73" t="str">
        <f t="shared" si="97"/>
        <v/>
      </c>
      <c r="AP107" s="66" t="str">
        <f t="shared" si="98"/>
        <v/>
      </c>
      <c r="AQ107" s="47" t="s">
        <v>0</v>
      </c>
      <c r="AR107" s="52" t="str">
        <f>IF(V107&lt;&gt;"NEMA","",IF(IFERROR(MATCH(U107,U$10:U106,0),0)&lt;&gt;0,"",U107))</f>
        <v/>
      </c>
      <c r="AS107" s="73" t="str">
        <f>IF(AR107="","",IFERROR(INDEX(klubAlias_id,MATCH(AR107,klubAlias_alias,0)),"NEMA"))</f>
        <v/>
      </c>
      <c r="AT107" s="31" t="str">
        <f>IF(OR(AS107="",AS107&lt;&gt;"NEMA"),"",MAX(AT$10:AT106)+1)</f>
        <v/>
      </c>
      <c r="AU107" s="66" t="str">
        <f>IF(OR(AS107="",AS107&lt;&gt;"NEMA"),"",INDEX(klub_id,MATCH(AR107,klub_naziv,0)))</f>
        <v/>
      </c>
      <c r="AV107" s="47" t="s">
        <v>0</v>
      </c>
      <c r="AW107" s="19" t="str">
        <f t="shared" si="99"/>
        <v/>
      </c>
      <c r="AX107" s="47" t="s">
        <v>0</v>
      </c>
      <c r="AY107" s="82" t="str">
        <f>IF(AK107&lt;&gt;"NEMA","",IF(IFERROR(MATCH(AJ107,AJ$10:AJ106,0),0)&lt;&gt;0,"",AJ107))</f>
        <v/>
      </c>
      <c r="AZ107" s="47" t="s">
        <v>0</v>
      </c>
      <c r="BA107" s="130"/>
      <c r="BB107" s="47" t="s">
        <v>0</v>
      </c>
      <c r="BC107" s="58" t="str">
        <f t="shared" si="100"/>
        <v/>
      </c>
      <c r="BD107" s="31" t="str">
        <f t="shared" si="101"/>
        <v/>
      </c>
      <c r="BE107" s="31" t="str">
        <f>IF(BD107="","",MAX(BE$10:BE106)+1)</f>
        <v/>
      </c>
      <c r="BF107" s="31" t="str">
        <f t="shared" si="102"/>
        <v/>
      </c>
      <c r="BG107" s="31" t="str">
        <f t="shared" si="103"/>
        <v/>
      </c>
      <c r="BH107" s="31" t="str">
        <f>IF(BA107="","",MAX(BH$10:BH106)+1)</f>
        <v/>
      </c>
      <c r="BI107" s="31" t="str">
        <f t="shared" si="104"/>
        <v/>
      </c>
      <c r="BJ107" s="66" t="str">
        <f t="shared" si="105"/>
        <v/>
      </c>
      <c r="BK107" s="47" t="s">
        <v>0</v>
      </c>
      <c r="BL107" s="19" t="str">
        <f t="shared" si="106"/>
        <v/>
      </c>
      <c r="BM107" s="47" t="s">
        <v>0</v>
      </c>
      <c r="BN107" s="151" t="str">
        <f>IF(AP107="","",IF(BA107="",IF(IFERROR(MATCH(AP107,natjecanje_noviKluboviAliasi,0),0)&gt;0,INDEX(natjecanje_kluboviAliasi,MATCH(AP107,natjecanje_noviKluboviAliasi,0)),AP107),BA107))</f>
        <v/>
      </c>
      <c r="BO107" s="47" t="s">
        <v>0</v>
      </c>
      <c r="BP107" s="58" t="str">
        <f t="shared" si="107"/>
        <v/>
      </c>
      <c r="BQ107" s="73" t="str">
        <f t="shared" si="108"/>
        <v/>
      </c>
      <c r="BR107" s="267" t="str">
        <f t="shared" si="109"/>
        <v/>
      </c>
      <c r="BS107" s="268" t="str">
        <f t="shared" si="110"/>
        <v/>
      </c>
      <c r="BT107" s="191" t="str">
        <f t="shared" si="111"/>
        <v/>
      </c>
      <c r="BU107" s="47" t="s">
        <v>0</v>
      </c>
      <c r="BV107" s="52" t="str">
        <f t="shared" si="112"/>
        <v/>
      </c>
      <c r="BW107" s="31" t="str">
        <f t="shared" si="113"/>
        <v/>
      </c>
      <c r="BX107" s="73" t="str">
        <f>IF(BW107="","",IFERROR(INDEX(imePrezime_id,MATCH(BV107&amp;" – "&amp;BW107,imePrezime_imePrezime,0)),"NEMA"))</f>
        <v/>
      </c>
      <c r="BY107" s="73" t="str">
        <f>IF(BX107&lt;&gt;"NEMA","",IFERROR(INDEX(imePrezimeAlias_imePrezimeId,MATCH(BV107&amp;" "&amp;BW107,imePrezimeAlias_alias,0)),"NEMA"))</f>
        <v/>
      </c>
      <c r="BZ107" s="31" t="str">
        <f>IF(BW107="","",IF(OR(BY107="",BY107="NEMA"),BV107,INDEX(imePrezime_ime,MATCH(BY107,imePrezime_id,0))))</f>
        <v/>
      </c>
      <c r="CA107" s="66" t="str">
        <f>IF(BW107="","",IF(OR(BY107="",BY107="NEMA"),BW107,INDEX(imePrezime_prezime,MATCH(BY107,imePrezime_id,0))))</f>
        <v/>
      </c>
      <c r="CB107" s="47" t="s">
        <v>0</v>
      </c>
      <c r="CC107" s="82" t="str">
        <f t="shared" si="114"/>
        <v/>
      </c>
      <c r="CD107" s="47" t="s">
        <v>0</v>
      </c>
      <c r="CE107" s="19" t="str">
        <f t="shared" si="115"/>
        <v/>
      </c>
      <c r="CF107" s="47" t="s">
        <v>0</v>
      </c>
      <c r="CG107" s="130"/>
      <c r="CH107" s="47" t="s">
        <v>0</v>
      </c>
      <c r="CI107" s="52" t="str">
        <f t="shared" si="116"/>
        <v/>
      </c>
      <c r="CJ107" s="73" t="str">
        <f>IF(CG107="","",MAX(CJ$10:CJ106)+1)</f>
        <v/>
      </c>
      <c r="CK107" s="53" t="str">
        <f t="shared" si="117"/>
        <v/>
      </c>
      <c r="CL107" s="47" t="s">
        <v>0</v>
      </c>
      <c r="CM107" s="19" t="str">
        <f t="shared" si="118"/>
        <v/>
      </c>
      <c r="CN107" s="47" t="s">
        <v>0</v>
      </c>
      <c r="CO107" s="108"/>
      <c r="CP107" s="110"/>
      <c r="CQ107" s="47"/>
      <c r="CR107" s="58" t="str">
        <f>IF(AND(BX107="NEMA",BY107="NEMA",OR(CG107="",CK107="NEMA")),MAX(CR$10:CR106)+1,"")</f>
        <v/>
      </c>
      <c r="CS107" s="53" t="str">
        <f t="shared" si="119"/>
        <v/>
      </c>
      <c r="CT107" t="s">
        <v>0</v>
      </c>
      <c r="CU107" s="133" t="str">
        <f>IF(O107="","",LEFT(INDEX(kategorija_oznaka,MATCH(Q107,kategorija_id,0)),1))</f>
        <v/>
      </c>
      <c r="CV107" t="s">
        <v>0</v>
      </c>
      <c r="CW107" s="52" t="str">
        <f>IF(CR107="","",IF(M107&lt;&gt;"CRO","","INSERT INTO osoba (id,reg_broj,oib,spol_id,dat_rodjenja) VALUES ("&amp;CR107&amp;",(SELECT max(os.reg_broj)+1 FROM osoba AS os),Null,'"&amp;CU107&amp;"',Null); INSERT INTO osoba_log (id,reg_broj,oib,spol_id,dat_rodjenja,dnevnik_id) SELECT id,reg_broj,oib,spol_id,dat_rodjenja,"&amp;dnevnik_id&amp;" FROM osoba WHERE id = "&amp;CR107&amp;";"))</f>
        <v/>
      </c>
      <c r="CX107" s="66" t="str">
        <f t="shared" si="120"/>
        <v/>
      </c>
      <c r="CY107" t="s">
        <v>0</v>
      </c>
      <c r="CZ107" s="19" t="str">
        <f t="shared" si="121"/>
        <v/>
      </c>
      <c r="DA107" s="47" t="s">
        <v>0</v>
      </c>
      <c r="DB107" s="52" t="str">
        <f t="shared" si="122"/>
        <v/>
      </c>
      <c r="DC107" s="66" t="str">
        <f t="shared" si="123"/>
        <v/>
      </c>
      <c r="DD107" s="47" t="s">
        <v>0</v>
      </c>
      <c r="DE107" s="52" t="str">
        <f t="shared" si="124"/>
        <v/>
      </c>
      <c r="DF107" s="53" t="str">
        <f>IF(DE107="","",IFERROR(MATCH(DE107,registar,0),"NEMA"))</f>
        <v/>
      </c>
      <c r="DG107" s="47" t="s">
        <v>0</v>
      </c>
      <c r="DH107" s="52" t="str">
        <f t="shared" si="125"/>
        <v/>
      </c>
      <c r="DI107" s="53" t="str">
        <f>IF(DH107="","",IFERROR(MATCH(DH107,imePrezime_imePrezimeKlub,0),"NEMA"))</f>
        <v/>
      </c>
      <c r="DJ107" s="47" t="s">
        <v>0</v>
      </c>
      <c r="DK107" s="52" t="str">
        <f t="shared" si="126"/>
        <v/>
      </c>
      <c r="DL107" s="53" t="str">
        <f>IF(DK107="","",IFERROR(MATCH(DK107,imePrezime_imePrezime,0),"NEMA"))</f>
        <v/>
      </c>
      <c r="DM107" s="47" t="s">
        <v>0</v>
      </c>
      <c r="DN107" s="58" t="str">
        <f t="shared" si="127"/>
        <v/>
      </c>
      <c r="DO107" s="53" t="str" cm="1">
        <f t="array" ref="DO107">IF(DN107&lt;&gt;"",INDEX(imePrezime_id,DN107,0),IF(CR107&lt;&gt;"",CR107,""))</f>
        <v/>
      </c>
      <c r="DP107" s="47" t="s">
        <v>0</v>
      </c>
      <c r="DQ107" s="58" t="str">
        <f t="shared" si="128"/>
        <v/>
      </c>
      <c r="DR107" s="73" t="str">
        <f>IF(BW107="","",IF(AJ107="",IF(IFERROR(INDEX(imePrezime_klub,MATCH(DO107,imePrezime_id,0)),"NEMA")="","klu",""),IF(OR(AND(AK107&lt;&gt;"",AK107&lt;&gt;"NEMA"),BI107&lt;&gt;""),"klu(ali)",IF(AND(AN107&lt;&gt;"",AN107&lt;&gt;AM107),"(raz-klu)","klu"))))</f>
        <v/>
      </c>
      <c r="DS107" s="73" t="str">
        <f t="shared" si="129"/>
        <v/>
      </c>
      <c r="DT107" s="73" t="str">
        <f t="shared" si="130"/>
        <v/>
      </c>
      <c r="DU107" s="66" t="str">
        <f t="shared" si="131"/>
        <v/>
      </c>
      <c r="DV107" s="47" t="s">
        <v>0</v>
      </c>
      <c r="DW107" s="58" t="str">
        <f>IF(BW107="","",MAX(DW$10:DW106)+1)</f>
        <v/>
      </c>
      <c r="DX107" s="73" t="str">
        <f t="shared" si="132"/>
        <v/>
      </c>
      <c r="DY107" s="73" t="str">
        <f t="shared" si="133"/>
        <v/>
      </c>
      <c r="DZ107" s="73" t="str">
        <f t="shared" si="134"/>
        <v/>
      </c>
      <c r="EA107" s="73" t="str">
        <f t="shared" si="135"/>
        <v/>
      </c>
      <c r="EB107" s="73" t="str">
        <f t="shared" si="136"/>
        <v/>
      </c>
      <c r="EC107" s="73" t="str">
        <f t="shared" si="137"/>
        <v/>
      </c>
      <c r="ED107" s="73" t="str">
        <f t="shared" si="138"/>
        <v/>
      </c>
      <c r="EE107" s="73" t="str">
        <f t="shared" si="139"/>
        <v/>
      </c>
      <c r="EF107" s="73" t="str">
        <f t="shared" si="140"/>
        <v/>
      </c>
      <c r="EG107" s="53" t="str">
        <f>IF(INDEX(natjecanjeKategorije_katAliasId,MATCH(Q107,natjecanjeKategorije_katRegId,0))="","",INDEX(natjecanjeKategorije_katAliasId,MATCH(Q107,natjecanjeKategorije_katRegId,0)))</f>
        <v/>
      </c>
      <c r="EH107" s="47" t="s">
        <v>0</v>
      </c>
      <c r="EI107" s="19" t="str">
        <f t="shared" si="141"/>
        <v/>
      </c>
      <c r="EJ107" s="47" t="s">
        <v>0</v>
      </c>
      <c r="EK107" s="19" t="str">
        <f t="shared" si="142"/>
        <v/>
      </c>
      <c r="EL107" s="47" t="s">
        <v>0</v>
      </c>
      <c r="EM107" s="208" t="str">
        <f t="shared" si="143"/>
        <v/>
      </c>
      <c r="EN107" s="47" t="s">
        <v>0</v>
      </c>
    </row>
    <row r="108" spans="1:144" x14ac:dyDescent="0.25">
      <c r="A108" t="s">
        <v>0</v>
      </c>
      <c r="B108" s="52" t="str">
        <f>IF(csv!F100="","",csv!T100)</f>
        <v/>
      </c>
      <c r="C108" s="31" t="s">
        <v>0</v>
      </c>
      <c r="D108" s="31" t="str">
        <f>IF(csv!F100="","",csv!F100)</f>
        <v/>
      </c>
      <c r="E108" s="31" t="str">
        <f>IF(csv!E100="","",csv!E100)</f>
        <v/>
      </c>
      <c r="F108" s="31" t="s">
        <v>0</v>
      </c>
      <c r="G108" s="73" t="str">
        <f>IF(csv!M100="","",csv!M100)</f>
        <v/>
      </c>
      <c r="H108" s="73" t="str">
        <f>IF(csv!N100="","",csv!N100)</f>
        <v/>
      </c>
      <c r="I108" s="31" t="s">
        <v>0</v>
      </c>
      <c r="J108" s="31" t="str">
        <f>IF(csv!P100="","",csv!P100)</f>
        <v/>
      </c>
      <c r="K108" s="31" t="str">
        <f>IF(csv!Q100="","",csv!Q100)</f>
        <v/>
      </c>
      <c r="L108" s="31" t="s">
        <v>0</v>
      </c>
      <c r="M108" s="66" t="str">
        <f>IF(csv!R100="","",csv!R100)</f>
        <v/>
      </c>
      <c r="N108" s="47" t="s">
        <v>0</v>
      </c>
      <c r="O108" s="52" t="str">
        <f t="shared" si="85"/>
        <v/>
      </c>
      <c r="P108" s="73" t="str">
        <f>IF(O108="","",IF(COUNTIF(O$10:O107,O108)=0,P107+1,P107))</f>
        <v/>
      </c>
      <c r="Q108" s="88" t="str">
        <f t="shared" si="86"/>
        <v/>
      </c>
      <c r="R108" s="89" t="str" cm="1">
        <f t="array" ref="R108">IF(S108="","",INDEX(natjecanjeStaze_naziv,MATCH(S108,natjecanjeStaze_stazaId,0)))</f>
        <v/>
      </c>
      <c r="S108" s="53" t="str">
        <f>IF(BW108="","",INDEX(natjecanjeStaze_stazaId,MATCH(O108,natjecanjeStaze_kategorija,0)))</f>
        <v/>
      </c>
      <c r="T108" s="47" t="s">
        <v>0</v>
      </c>
      <c r="U108" s="259" t="str">
        <f>IF(O108="","",INDEX(kategorija_oznaka,MATCH(Q108,kategorija_id,0)))</f>
        <v/>
      </c>
      <c r="V108" s="260" t="str">
        <f t="shared" si="87"/>
        <v/>
      </c>
      <c r="W108" s="47" t="s">
        <v>0</v>
      </c>
      <c r="X108" s="52" t="str">
        <f t="shared" si="88"/>
        <v/>
      </c>
      <c r="Y108" s="73" t="str">
        <f t="shared" si="89"/>
        <v/>
      </c>
      <c r="Z108" s="31" t="str">
        <f t="shared" si="90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91"/>
        <v/>
      </c>
      <c r="AF108" s="47" t="s">
        <v>0</v>
      </c>
      <c r="AG108" s="151" t="str">
        <f t="shared" si="92"/>
        <v/>
      </c>
      <c r="AH108" s="47" t="s">
        <v>0</v>
      </c>
      <c r="AI108" s="52" t="str">
        <f t="shared" si="93"/>
        <v/>
      </c>
      <c r="AJ108" s="31" t="str">
        <f t="shared" si="94"/>
        <v/>
      </c>
      <c r="AK108" s="73" t="str">
        <f t="shared" si="95"/>
        <v/>
      </c>
      <c r="AL108" s="73" t="str">
        <f t="shared" si="96"/>
        <v/>
      </c>
      <c r="AM108" s="31" t="str" cm="1">
        <f t="array" ref="AM108">IF(AK108="",""&amp;AJ108,IF(AK108="NEMA",AJ108,INDEX(klub_naziv,MATCH(INDEX(klubAlias_klubId,AK108),klub_id,0))))</f>
        <v/>
      </c>
      <c r="AN108" s="31" t="str" cm="1">
        <f t="array" ref="AN108">IFERROR(""&amp;INDEX(registarNatjecatelji,DL108,4),"")</f>
        <v/>
      </c>
      <c r="AO108" s="73" t="str">
        <f t="shared" si="97"/>
        <v/>
      </c>
      <c r="AP108" s="66" t="str">
        <f t="shared" si="98"/>
        <v/>
      </c>
      <c r="AQ108" s="47" t="s">
        <v>0</v>
      </c>
      <c r="AR108" s="52" t="str">
        <f>IF(V108&lt;&gt;"NEMA","",IF(IFERROR(MATCH(U108,U$10:U107,0),0)&lt;&gt;0,"",U108))</f>
        <v/>
      </c>
      <c r="AS108" s="73" t="str">
        <f>IF(AR108="","",IFERROR(INDEX(klubAlias_id,MATCH(AR108,klubAlias_alias,0)),"NEMA"))</f>
        <v/>
      </c>
      <c r="AT108" s="31" t="str">
        <f>IF(OR(AS108="",AS108&lt;&gt;"NEMA"),"",MAX(AT$10:AT107)+1)</f>
        <v/>
      </c>
      <c r="AU108" s="66" t="str">
        <f>IF(OR(AS108="",AS108&lt;&gt;"NEMA"),"",INDEX(klub_id,MATCH(AR108,klub_naziv,0)))</f>
        <v/>
      </c>
      <c r="AV108" s="47" t="s">
        <v>0</v>
      </c>
      <c r="AW108" s="19" t="str">
        <f t="shared" si="99"/>
        <v/>
      </c>
      <c r="AX108" s="47" t="s">
        <v>0</v>
      </c>
      <c r="AY108" s="82" t="str">
        <f>IF(AK108&lt;&gt;"NEMA","",IF(IFERROR(MATCH(AJ108,AJ$10:AJ107,0),0)&lt;&gt;0,"",AJ108))</f>
        <v/>
      </c>
      <c r="AZ108" s="47" t="s">
        <v>0</v>
      </c>
      <c r="BA108" s="130"/>
      <c r="BB108" s="47" t="s">
        <v>0</v>
      </c>
      <c r="BC108" s="58" t="str">
        <f t="shared" si="100"/>
        <v/>
      </c>
      <c r="BD108" s="31" t="str">
        <f t="shared" si="101"/>
        <v/>
      </c>
      <c r="BE108" s="31" t="str">
        <f>IF(BD108="","",MAX(BE$10:BE107)+1)</f>
        <v/>
      </c>
      <c r="BF108" s="31" t="str">
        <f t="shared" si="102"/>
        <v/>
      </c>
      <c r="BG108" s="31" t="str">
        <f t="shared" si="103"/>
        <v/>
      </c>
      <c r="BH108" s="31" t="str">
        <f>IF(BA108="","",MAX(BH$10:BH107)+1)</f>
        <v/>
      </c>
      <c r="BI108" s="31" t="str">
        <f t="shared" si="104"/>
        <v/>
      </c>
      <c r="BJ108" s="66" t="str">
        <f t="shared" si="105"/>
        <v/>
      </c>
      <c r="BK108" s="47" t="s">
        <v>0</v>
      </c>
      <c r="BL108" s="19" t="str">
        <f t="shared" si="106"/>
        <v/>
      </c>
      <c r="BM108" s="47" t="s">
        <v>0</v>
      </c>
      <c r="BN108" s="151" t="str">
        <f>IF(AP108="","",IF(BA108="",IF(IFERROR(MATCH(AP108,natjecanje_noviKluboviAliasi,0),0)&gt;0,INDEX(natjecanje_kluboviAliasi,MATCH(AP108,natjecanje_noviKluboviAliasi,0)),AP108),BA108))</f>
        <v/>
      </c>
      <c r="BO108" s="47" t="s">
        <v>0</v>
      </c>
      <c r="BP108" s="58" t="str">
        <f t="shared" si="107"/>
        <v/>
      </c>
      <c r="BQ108" s="73" t="str">
        <f t="shared" si="108"/>
        <v/>
      </c>
      <c r="BR108" s="267" t="str">
        <f t="shared" si="109"/>
        <v/>
      </c>
      <c r="BS108" s="268" t="str">
        <f t="shared" si="110"/>
        <v/>
      </c>
      <c r="BT108" s="191" t="str">
        <f t="shared" si="111"/>
        <v/>
      </c>
      <c r="BU108" s="47" t="s">
        <v>0</v>
      </c>
      <c r="BV108" s="52" t="str">
        <f t="shared" si="112"/>
        <v/>
      </c>
      <c r="BW108" s="31" t="str">
        <f t="shared" si="113"/>
        <v/>
      </c>
      <c r="BX108" s="73" t="str">
        <f>IF(BW108="","",IFERROR(INDEX(imePrezime_id,MATCH(BV108&amp;" – "&amp;BW108,imePrezime_imePrezime,0)),"NEMA"))</f>
        <v/>
      </c>
      <c r="BY108" s="73" t="str">
        <f>IF(BX108&lt;&gt;"NEMA","",IFERROR(INDEX(imePrezimeAlias_imePrezimeId,MATCH(BV108&amp;" "&amp;BW108,imePrezimeAlias_alias,0)),"NEMA"))</f>
        <v/>
      </c>
      <c r="BZ108" s="31" t="str">
        <f>IF(BW108="","",IF(OR(BY108="",BY108="NEMA"),BV108,INDEX(imePrezime_ime,MATCH(BY108,imePrezime_id,0))))</f>
        <v/>
      </c>
      <c r="CA108" s="66" t="str">
        <f>IF(BW108="","",IF(OR(BY108="",BY108="NEMA"),BW108,INDEX(imePrezime_prezime,MATCH(BY108,imePrezime_id,0))))</f>
        <v/>
      </c>
      <c r="CB108" s="47" t="s">
        <v>0</v>
      </c>
      <c r="CC108" s="82" t="str">
        <f t="shared" si="114"/>
        <v/>
      </c>
      <c r="CD108" s="47" t="s">
        <v>0</v>
      </c>
      <c r="CE108" s="19" t="str">
        <f t="shared" si="115"/>
        <v/>
      </c>
      <c r="CF108" s="47" t="s">
        <v>0</v>
      </c>
      <c r="CG108" s="130"/>
      <c r="CH108" s="47" t="s">
        <v>0</v>
      </c>
      <c r="CI108" s="52" t="str">
        <f t="shared" si="116"/>
        <v/>
      </c>
      <c r="CJ108" s="73" t="str">
        <f>IF(CG108="","",MAX(CJ$10:CJ107)+1)</f>
        <v/>
      </c>
      <c r="CK108" s="53" t="str">
        <f t="shared" si="117"/>
        <v/>
      </c>
      <c r="CL108" s="47" t="s">
        <v>0</v>
      </c>
      <c r="CM108" s="19" t="str">
        <f t="shared" si="118"/>
        <v/>
      </c>
      <c r="CN108" s="47" t="s">
        <v>0</v>
      </c>
      <c r="CO108" s="108"/>
      <c r="CP108" s="110"/>
      <c r="CQ108" s="47"/>
      <c r="CR108" s="58" t="str">
        <f>IF(AND(BX108="NEMA",BY108="NEMA",OR(CG108="",CK108="NEMA")),MAX(CR$10:CR107)+1,"")</f>
        <v/>
      </c>
      <c r="CS108" s="53" t="str">
        <f t="shared" si="119"/>
        <v/>
      </c>
      <c r="CT108" t="s">
        <v>0</v>
      </c>
      <c r="CU108" s="133" t="str">
        <f>IF(O108="","",LEFT(INDEX(kategorija_oznaka,MATCH(Q108,kategorija_id,0)),1))</f>
        <v/>
      </c>
      <c r="CV108" t="s">
        <v>0</v>
      </c>
      <c r="CW108" s="52" t="str">
        <f>IF(CR108="","",IF(M108&lt;&gt;"CRO","","INSERT INTO osoba (id,reg_broj,oib,spol_id,dat_rodjenja) VALUES ("&amp;CR108&amp;",(SELECT max(os.reg_broj)+1 FROM osoba AS os),Null,'"&amp;CU108&amp;"',Null); INSERT INTO osoba_log (id,reg_broj,oib,spol_id,dat_rodjenja,dnevnik_id) SELECT id,reg_broj,oib,spol_id,dat_rodjenja,"&amp;dnevnik_id&amp;" FROM osoba WHERE id = "&amp;CR108&amp;";"))</f>
        <v/>
      </c>
      <c r="CX108" s="66" t="str">
        <f t="shared" si="120"/>
        <v/>
      </c>
      <c r="CY108" t="s">
        <v>0</v>
      </c>
      <c r="CZ108" s="19" t="str">
        <f t="shared" si="121"/>
        <v/>
      </c>
      <c r="DA108" s="47" t="s">
        <v>0</v>
      </c>
      <c r="DB108" s="52" t="str">
        <f t="shared" si="122"/>
        <v/>
      </c>
      <c r="DC108" s="66" t="str">
        <f t="shared" si="123"/>
        <v/>
      </c>
      <c r="DD108" s="47" t="s">
        <v>0</v>
      </c>
      <c r="DE108" s="52" t="str">
        <f t="shared" si="124"/>
        <v/>
      </c>
      <c r="DF108" s="53" t="str">
        <f>IF(DE108="","",IFERROR(MATCH(DE108,registar,0),"NEMA"))</f>
        <v/>
      </c>
      <c r="DG108" s="47" t="s">
        <v>0</v>
      </c>
      <c r="DH108" s="52" t="str">
        <f t="shared" si="125"/>
        <v/>
      </c>
      <c r="DI108" s="53" t="str">
        <f>IF(DH108="","",IFERROR(MATCH(DH108,imePrezime_imePrezimeKlub,0),"NEMA"))</f>
        <v/>
      </c>
      <c r="DJ108" s="47" t="s">
        <v>0</v>
      </c>
      <c r="DK108" s="52" t="str">
        <f t="shared" si="126"/>
        <v/>
      </c>
      <c r="DL108" s="53" t="str">
        <f>IF(DK108="","",IFERROR(MATCH(DK108,imePrezime_imePrezime,0),"NEMA"))</f>
        <v/>
      </c>
      <c r="DM108" s="47" t="s">
        <v>0</v>
      </c>
      <c r="DN108" s="58" t="str">
        <f t="shared" si="127"/>
        <v/>
      </c>
      <c r="DO108" s="53" t="str" cm="1">
        <f t="array" ref="DO108">IF(DN108&lt;&gt;"",INDEX(imePrezime_id,DN108,0),IF(CR108&lt;&gt;"",CR108,""))</f>
        <v/>
      </c>
      <c r="DP108" s="47" t="s">
        <v>0</v>
      </c>
      <c r="DQ108" s="58" t="str">
        <f t="shared" si="128"/>
        <v/>
      </c>
      <c r="DR108" s="73" t="str">
        <f>IF(BW108="","",IF(AJ108="",IF(IFERROR(INDEX(imePrezime_klub,MATCH(DO108,imePrezime_id,0)),"NEMA")="","klu",""),IF(OR(AND(AK108&lt;&gt;"",AK108&lt;&gt;"NEMA"),BI108&lt;&gt;""),"klu(ali)",IF(AND(AN108&lt;&gt;"",AN108&lt;&gt;AM108),"(raz-klu)","klu"))))</f>
        <v/>
      </c>
      <c r="DS108" s="73" t="str">
        <f t="shared" si="129"/>
        <v/>
      </c>
      <c r="DT108" s="73" t="str">
        <f t="shared" si="130"/>
        <v/>
      </c>
      <c r="DU108" s="66" t="str">
        <f t="shared" si="131"/>
        <v/>
      </c>
      <c r="DV108" s="47" t="s">
        <v>0</v>
      </c>
      <c r="DW108" s="58" t="str">
        <f>IF(BW108="","",MAX(DW$10:DW107)+1)</f>
        <v/>
      </c>
      <c r="DX108" s="73" t="str">
        <f t="shared" si="132"/>
        <v/>
      </c>
      <c r="DY108" s="73" t="str">
        <f t="shared" si="133"/>
        <v/>
      </c>
      <c r="DZ108" s="73" t="str">
        <f t="shared" si="134"/>
        <v/>
      </c>
      <c r="EA108" s="73" t="str">
        <f t="shared" si="135"/>
        <v/>
      </c>
      <c r="EB108" s="73" t="str">
        <f t="shared" si="136"/>
        <v/>
      </c>
      <c r="EC108" s="73" t="str">
        <f t="shared" si="137"/>
        <v/>
      </c>
      <c r="ED108" s="73" t="str">
        <f t="shared" si="138"/>
        <v/>
      </c>
      <c r="EE108" s="73" t="str">
        <f t="shared" si="139"/>
        <v/>
      </c>
      <c r="EF108" s="73" t="str">
        <f t="shared" si="140"/>
        <v/>
      </c>
      <c r="EG108" s="53" t="str">
        <f>IF(INDEX(natjecanjeKategorije_katAliasId,MATCH(Q108,natjecanjeKategorije_katRegId,0))="","",INDEX(natjecanjeKategorije_katAliasId,MATCH(Q108,natjecanjeKategorije_katRegId,0)))</f>
        <v/>
      </c>
      <c r="EH108" s="47" t="s">
        <v>0</v>
      </c>
      <c r="EI108" s="19" t="str">
        <f t="shared" si="141"/>
        <v/>
      </c>
      <c r="EJ108" s="47" t="s">
        <v>0</v>
      </c>
      <c r="EK108" s="19" t="str">
        <f t="shared" si="142"/>
        <v/>
      </c>
      <c r="EL108" s="47" t="s">
        <v>0</v>
      </c>
      <c r="EM108" s="208" t="str">
        <f t="shared" si="143"/>
        <v/>
      </c>
      <c r="EN108" s="47" t="s">
        <v>0</v>
      </c>
    </row>
    <row r="109" spans="1:144" x14ac:dyDescent="0.25">
      <c r="A109" t="s">
        <v>0</v>
      </c>
      <c r="B109" s="52" t="str">
        <f>IF(csv!F101="","",csv!T101)</f>
        <v/>
      </c>
      <c r="C109" s="31" t="s">
        <v>0</v>
      </c>
      <c r="D109" s="31" t="str">
        <f>IF(csv!F101="","",csv!F101)</f>
        <v/>
      </c>
      <c r="E109" s="31" t="str">
        <f>IF(csv!E101="","",csv!E101)</f>
        <v/>
      </c>
      <c r="F109" s="31" t="s">
        <v>0</v>
      </c>
      <c r="G109" s="73" t="str">
        <f>IF(csv!M101="","",csv!M101)</f>
        <v/>
      </c>
      <c r="H109" s="73" t="str">
        <f>IF(csv!N101="","",csv!N101)</f>
        <v/>
      </c>
      <c r="I109" s="31" t="s">
        <v>0</v>
      </c>
      <c r="J109" s="31" t="str">
        <f>IF(csv!P101="","",csv!P101)</f>
        <v/>
      </c>
      <c r="K109" s="31" t="str">
        <f>IF(csv!Q101="","",csv!Q101)</f>
        <v/>
      </c>
      <c r="L109" s="31" t="s">
        <v>0</v>
      </c>
      <c r="M109" s="66" t="str">
        <f>IF(csv!R101="","",csv!R101)</f>
        <v/>
      </c>
      <c r="N109" s="47" t="s">
        <v>0</v>
      </c>
      <c r="O109" s="52" t="str">
        <f t="shared" si="85"/>
        <v/>
      </c>
      <c r="P109" s="73" t="str">
        <f>IF(O109="","",IF(COUNTIF(O$10:O108,O109)=0,P108+1,P108))</f>
        <v/>
      </c>
      <c r="Q109" s="88" t="str">
        <f t="shared" si="86"/>
        <v/>
      </c>
      <c r="R109" s="89" t="str" cm="1">
        <f t="array" ref="R109">IF(S109="","",INDEX(natjecanjeStaze_naziv,MATCH(S109,natjecanjeStaze_stazaId,0)))</f>
        <v/>
      </c>
      <c r="S109" s="53" t="str">
        <f>IF(BW109="","",INDEX(natjecanjeStaze_stazaId,MATCH(O109,natjecanjeStaze_kategorija,0)))</f>
        <v/>
      </c>
      <c r="T109" s="47" t="s">
        <v>0</v>
      </c>
      <c r="U109" s="259" t="str">
        <f>IF(O109="","",INDEX(kategorija_oznaka,MATCH(Q109,kategorija_id,0)))</f>
        <v/>
      </c>
      <c r="V109" s="260" t="str">
        <f t="shared" si="87"/>
        <v/>
      </c>
      <c r="W109" s="47" t="s">
        <v>0</v>
      </c>
      <c r="X109" s="52" t="str">
        <f t="shared" si="88"/>
        <v/>
      </c>
      <c r="Y109" s="73" t="str">
        <f t="shared" si="89"/>
        <v/>
      </c>
      <c r="Z109" s="31" t="str">
        <f t="shared" si="90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91"/>
        <v/>
      </c>
      <c r="AF109" s="47" t="s">
        <v>0</v>
      </c>
      <c r="AG109" s="151" t="str">
        <f t="shared" si="92"/>
        <v/>
      </c>
      <c r="AH109" s="47" t="s">
        <v>0</v>
      </c>
      <c r="AI109" s="52" t="str">
        <f t="shared" si="93"/>
        <v/>
      </c>
      <c r="AJ109" s="31" t="str">
        <f t="shared" si="94"/>
        <v/>
      </c>
      <c r="AK109" s="73" t="str">
        <f t="shared" si="95"/>
        <v/>
      </c>
      <c r="AL109" s="73" t="str">
        <f t="shared" si="96"/>
        <v/>
      </c>
      <c r="AM109" s="31" t="str" cm="1">
        <f t="array" ref="AM109">IF(AK109="",""&amp;AJ109,IF(AK109="NEMA",AJ109,INDEX(klub_naziv,MATCH(INDEX(klubAlias_klubId,AK109),klub_id,0))))</f>
        <v/>
      </c>
      <c r="AN109" s="31" t="str" cm="1">
        <f t="array" ref="AN109">IFERROR(""&amp;INDEX(registarNatjecatelji,DL109,4),"")</f>
        <v/>
      </c>
      <c r="AO109" s="73" t="str">
        <f t="shared" si="97"/>
        <v/>
      </c>
      <c r="AP109" s="66" t="str">
        <f t="shared" si="98"/>
        <v/>
      </c>
      <c r="AQ109" s="47" t="s">
        <v>0</v>
      </c>
      <c r="AR109" s="52" t="str">
        <f>IF(V109&lt;&gt;"NEMA","",IF(IFERROR(MATCH(U109,U$10:U108,0),0)&lt;&gt;0,"",U109))</f>
        <v/>
      </c>
      <c r="AS109" s="73" t="str">
        <f>IF(AR109="","",IFERROR(INDEX(klubAlias_id,MATCH(AR109,klubAlias_alias,0)),"NEMA"))</f>
        <v/>
      </c>
      <c r="AT109" s="31" t="str">
        <f>IF(OR(AS109="",AS109&lt;&gt;"NEMA"),"",MAX(AT$10:AT108)+1)</f>
        <v/>
      </c>
      <c r="AU109" s="66" t="str">
        <f>IF(OR(AS109="",AS109&lt;&gt;"NEMA"),"",INDEX(klub_id,MATCH(AR109,klub_naziv,0)))</f>
        <v/>
      </c>
      <c r="AV109" s="47" t="s">
        <v>0</v>
      </c>
      <c r="AW109" s="19" t="str">
        <f t="shared" si="99"/>
        <v/>
      </c>
      <c r="AX109" s="47" t="s">
        <v>0</v>
      </c>
      <c r="AY109" s="82" t="str">
        <f>IF(AK109&lt;&gt;"NEMA","",IF(IFERROR(MATCH(AJ109,AJ$10:AJ108,0),0)&lt;&gt;0,"",AJ109))</f>
        <v/>
      </c>
      <c r="AZ109" s="47" t="s">
        <v>0</v>
      </c>
      <c r="BA109" s="130"/>
      <c r="BB109" s="47" t="s">
        <v>0</v>
      </c>
      <c r="BC109" s="58" t="str">
        <f t="shared" si="100"/>
        <v/>
      </c>
      <c r="BD109" s="31" t="str">
        <f t="shared" si="101"/>
        <v/>
      </c>
      <c r="BE109" s="31" t="str">
        <f>IF(BD109="","",MAX(BE$10:BE108)+1)</f>
        <v/>
      </c>
      <c r="BF109" s="31" t="str">
        <f t="shared" si="102"/>
        <v/>
      </c>
      <c r="BG109" s="31" t="str">
        <f t="shared" si="103"/>
        <v/>
      </c>
      <c r="BH109" s="31" t="str">
        <f>IF(BA109="","",MAX(BH$10:BH108)+1)</f>
        <v/>
      </c>
      <c r="BI109" s="31" t="str">
        <f t="shared" si="104"/>
        <v/>
      </c>
      <c r="BJ109" s="66" t="str">
        <f t="shared" si="105"/>
        <v/>
      </c>
      <c r="BK109" s="47" t="s">
        <v>0</v>
      </c>
      <c r="BL109" s="19" t="str">
        <f t="shared" si="106"/>
        <v/>
      </c>
      <c r="BM109" s="47" t="s">
        <v>0</v>
      </c>
      <c r="BN109" s="151" t="str">
        <f>IF(AP109="","",IF(BA109="",IF(IFERROR(MATCH(AP109,natjecanje_noviKluboviAliasi,0),0)&gt;0,INDEX(natjecanje_kluboviAliasi,MATCH(AP109,natjecanje_noviKluboviAliasi,0)),AP109),BA109))</f>
        <v/>
      </c>
      <c r="BO109" s="47" t="s">
        <v>0</v>
      </c>
      <c r="BP109" s="58" t="str">
        <f t="shared" si="107"/>
        <v/>
      </c>
      <c r="BQ109" s="73" t="str">
        <f t="shared" si="108"/>
        <v/>
      </c>
      <c r="BR109" s="267" t="str">
        <f t="shared" si="109"/>
        <v/>
      </c>
      <c r="BS109" s="268" t="str">
        <f t="shared" si="110"/>
        <v/>
      </c>
      <c r="BT109" s="191" t="str">
        <f t="shared" si="111"/>
        <v/>
      </c>
      <c r="BU109" s="47" t="s">
        <v>0</v>
      </c>
      <c r="BV109" s="52" t="str">
        <f t="shared" si="112"/>
        <v/>
      </c>
      <c r="BW109" s="31" t="str">
        <f t="shared" si="113"/>
        <v/>
      </c>
      <c r="BX109" s="73" t="str">
        <f>IF(BW109="","",IFERROR(INDEX(imePrezime_id,MATCH(BV109&amp;" – "&amp;BW109,imePrezime_imePrezime,0)),"NEMA"))</f>
        <v/>
      </c>
      <c r="BY109" s="73" t="str">
        <f>IF(BX109&lt;&gt;"NEMA","",IFERROR(INDEX(imePrezimeAlias_imePrezimeId,MATCH(BV109&amp;" "&amp;BW109,imePrezimeAlias_alias,0)),"NEMA"))</f>
        <v/>
      </c>
      <c r="BZ109" s="31" t="str">
        <f>IF(BW109="","",IF(OR(BY109="",BY109="NEMA"),BV109,INDEX(imePrezime_ime,MATCH(BY109,imePrezime_id,0))))</f>
        <v/>
      </c>
      <c r="CA109" s="66" t="str">
        <f>IF(BW109="","",IF(OR(BY109="",BY109="NEMA"),BW109,INDEX(imePrezime_prezime,MATCH(BY109,imePrezime_id,0))))</f>
        <v/>
      </c>
      <c r="CB109" s="47" t="s">
        <v>0</v>
      </c>
      <c r="CC109" s="82" t="str">
        <f t="shared" si="114"/>
        <v/>
      </c>
      <c r="CD109" s="47" t="s">
        <v>0</v>
      </c>
      <c r="CE109" s="19" t="str">
        <f t="shared" si="115"/>
        <v/>
      </c>
      <c r="CF109" s="47" t="s">
        <v>0</v>
      </c>
      <c r="CG109" s="130"/>
      <c r="CH109" s="47" t="s">
        <v>0</v>
      </c>
      <c r="CI109" s="52" t="str">
        <f t="shared" si="116"/>
        <v/>
      </c>
      <c r="CJ109" s="73" t="str">
        <f>IF(CG109="","",MAX(CJ$10:CJ108)+1)</f>
        <v/>
      </c>
      <c r="CK109" s="53" t="str">
        <f t="shared" si="117"/>
        <v/>
      </c>
      <c r="CL109" s="47" t="s">
        <v>0</v>
      </c>
      <c r="CM109" s="19" t="str">
        <f t="shared" si="118"/>
        <v/>
      </c>
      <c r="CN109" s="47" t="s">
        <v>0</v>
      </c>
      <c r="CO109" s="108"/>
      <c r="CP109" s="110"/>
      <c r="CQ109" s="47"/>
      <c r="CR109" s="58" t="str">
        <f>IF(AND(BX109="NEMA",BY109="NEMA",OR(CG109="",CK109="NEMA")),MAX(CR$10:CR108)+1,"")</f>
        <v/>
      </c>
      <c r="CS109" s="53" t="str">
        <f t="shared" si="119"/>
        <v/>
      </c>
      <c r="CT109" t="s">
        <v>0</v>
      </c>
      <c r="CU109" s="133" t="str">
        <f>IF(O109="","",LEFT(INDEX(kategorija_oznaka,MATCH(Q109,kategorija_id,0)),1))</f>
        <v/>
      </c>
      <c r="CV109" t="s">
        <v>0</v>
      </c>
      <c r="CW109" s="52" t="str">
        <f>IF(CR109="","",IF(M109&lt;&gt;"CRO","","INSERT INTO osoba (id,reg_broj,oib,spol_id,dat_rodjenja) VALUES ("&amp;CR109&amp;",(SELECT max(os.reg_broj)+1 FROM osoba AS os),Null,'"&amp;CU109&amp;"',Null); INSERT INTO osoba_log (id,reg_broj,oib,spol_id,dat_rodjenja,dnevnik_id) SELECT id,reg_broj,oib,spol_id,dat_rodjenja,"&amp;dnevnik_id&amp;" FROM osoba WHERE id = "&amp;CR109&amp;";"))</f>
        <v/>
      </c>
      <c r="CX109" s="66" t="str">
        <f t="shared" si="120"/>
        <v/>
      </c>
      <c r="CY109" t="s">
        <v>0</v>
      </c>
      <c r="CZ109" s="19" t="str">
        <f t="shared" si="121"/>
        <v/>
      </c>
      <c r="DA109" s="47" t="s">
        <v>0</v>
      </c>
      <c r="DB109" s="52" t="str">
        <f t="shared" si="122"/>
        <v/>
      </c>
      <c r="DC109" s="66" t="str">
        <f t="shared" si="123"/>
        <v/>
      </c>
      <c r="DD109" s="47" t="s">
        <v>0</v>
      </c>
      <c r="DE109" s="52" t="str">
        <f t="shared" si="124"/>
        <v/>
      </c>
      <c r="DF109" s="53" t="str">
        <f>IF(DE109="","",IFERROR(MATCH(DE109,registar,0),"NEMA"))</f>
        <v/>
      </c>
      <c r="DG109" s="47" t="s">
        <v>0</v>
      </c>
      <c r="DH109" s="52" t="str">
        <f t="shared" si="125"/>
        <v/>
      </c>
      <c r="DI109" s="53" t="str">
        <f>IF(DH109="","",IFERROR(MATCH(DH109,imePrezime_imePrezimeKlub,0),"NEMA"))</f>
        <v/>
      </c>
      <c r="DJ109" s="47" t="s">
        <v>0</v>
      </c>
      <c r="DK109" s="52" t="str">
        <f t="shared" si="126"/>
        <v/>
      </c>
      <c r="DL109" s="53" t="str">
        <f>IF(DK109="","",IFERROR(MATCH(DK109,imePrezime_imePrezime,0),"NEMA"))</f>
        <v/>
      </c>
      <c r="DM109" s="47" t="s">
        <v>0</v>
      </c>
      <c r="DN109" s="58" t="str">
        <f t="shared" si="127"/>
        <v/>
      </c>
      <c r="DO109" s="53" t="str" cm="1">
        <f t="array" ref="DO109">IF(DN109&lt;&gt;"",INDEX(imePrezime_id,DN109,0),IF(CR109&lt;&gt;"",CR109,""))</f>
        <v/>
      </c>
      <c r="DP109" s="47" t="s">
        <v>0</v>
      </c>
      <c r="DQ109" s="58" t="str">
        <f t="shared" si="128"/>
        <v/>
      </c>
      <c r="DR109" s="73" t="str">
        <f>IF(BW109="","",IF(AJ109="",IF(IFERROR(INDEX(imePrezime_klub,MATCH(DO109,imePrezime_id,0)),"NEMA")="","klu",""),IF(OR(AND(AK109&lt;&gt;"",AK109&lt;&gt;"NEMA"),BI109&lt;&gt;""),"klu(ali)",IF(AND(AN109&lt;&gt;"",AN109&lt;&gt;AM109),"(raz-klu)","klu"))))</f>
        <v/>
      </c>
      <c r="DS109" s="73" t="str">
        <f t="shared" si="129"/>
        <v/>
      </c>
      <c r="DT109" s="73" t="str">
        <f t="shared" si="130"/>
        <v/>
      </c>
      <c r="DU109" s="66" t="str">
        <f t="shared" si="131"/>
        <v/>
      </c>
      <c r="DV109" s="47" t="s">
        <v>0</v>
      </c>
      <c r="DW109" s="58" t="str">
        <f>IF(BW109="","",MAX(DW$10:DW108)+1)</f>
        <v/>
      </c>
      <c r="DX109" s="73" t="str">
        <f t="shared" si="132"/>
        <v/>
      </c>
      <c r="DY109" s="73" t="str">
        <f t="shared" si="133"/>
        <v/>
      </c>
      <c r="DZ109" s="73" t="str">
        <f t="shared" si="134"/>
        <v/>
      </c>
      <c r="EA109" s="73" t="str">
        <f t="shared" si="135"/>
        <v/>
      </c>
      <c r="EB109" s="73" t="str">
        <f t="shared" si="136"/>
        <v/>
      </c>
      <c r="EC109" s="73" t="str">
        <f t="shared" si="137"/>
        <v/>
      </c>
      <c r="ED109" s="73" t="str">
        <f t="shared" si="138"/>
        <v/>
      </c>
      <c r="EE109" s="73" t="str">
        <f t="shared" si="139"/>
        <v/>
      </c>
      <c r="EF109" s="73" t="str">
        <f t="shared" si="140"/>
        <v/>
      </c>
      <c r="EG109" s="53" t="str">
        <f>IF(INDEX(natjecanjeKategorije_katAliasId,MATCH(Q109,natjecanjeKategorije_katRegId,0))="","",INDEX(natjecanjeKategorije_katAliasId,MATCH(Q109,natjecanjeKategorije_katRegId,0)))</f>
        <v/>
      </c>
      <c r="EH109" s="47" t="s">
        <v>0</v>
      </c>
      <c r="EI109" s="19" t="str">
        <f t="shared" si="141"/>
        <v/>
      </c>
      <c r="EJ109" s="47" t="s">
        <v>0</v>
      </c>
      <c r="EK109" s="19" t="str">
        <f t="shared" si="142"/>
        <v/>
      </c>
      <c r="EL109" s="47" t="s">
        <v>0</v>
      </c>
      <c r="EM109" s="208" t="str">
        <f t="shared" si="143"/>
        <v/>
      </c>
      <c r="EN109" s="47" t="s">
        <v>0</v>
      </c>
    </row>
    <row r="110" spans="1:144" x14ac:dyDescent="0.25">
      <c r="A110" t="s">
        <v>0</v>
      </c>
      <c r="B110" s="52" t="str">
        <f>IF(csv!F102="","",csv!T102)</f>
        <v/>
      </c>
      <c r="C110" s="31" t="s">
        <v>0</v>
      </c>
      <c r="D110" s="31" t="str">
        <f>IF(csv!F102="","",csv!F102)</f>
        <v/>
      </c>
      <c r="E110" s="31" t="str">
        <f>IF(csv!E102="","",csv!E102)</f>
        <v/>
      </c>
      <c r="F110" s="31" t="s">
        <v>0</v>
      </c>
      <c r="G110" s="73" t="str">
        <f>IF(csv!M102="","",csv!M102)</f>
        <v/>
      </c>
      <c r="H110" s="73" t="str">
        <f>IF(csv!N102="","",csv!N102)</f>
        <v/>
      </c>
      <c r="I110" s="31" t="s">
        <v>0</v>
      </c>
      <c r="J110" s="31" t="str">
        <f>IF(csv!P102="","",csv!P102)</f>
        <v/>
      </c>
      <c r="K110" s="31" t="str">
        <f>IF(csv!Q102="","",csv!Q102)</f>
        <v/>
      </c>
      <c r="L110" s="31" t="s">
        <v>0</v>
      </c>
      <c r="M110" s="66" t="str">
        <f>IF(csv!R102="","",csv!R102)</f>
        <v/>
      </c>
      <c r="N110" s="47" t="s">
        <v>0</v>
      </c>
      <c r="O110" s="52" t="str">
        <f t="shared" si="85"/>
        <v/>
      </c>
      <c r="P110" s="73" t="str">
        <f>IF(O110="","",IF(COUNTIF(O$10:O109,O110)=0,P109+1,P109))</f>
        <v/>
      </c>
      <c r="Q110" s="88" t="str">
        <f t="shared" si="86"/>
        <v/>
      </c>
      <c r="R110" s="89" t="str" cm="1">
        <f t="array" ref="R110">IF(S110="","",INDEX(natjecanjeStaze_naziv,MATCH(S110,natjecanjeStaze_stazaId,0)))</f>
        <v/>
      </c>
      <c r="S110" s="53" t="str">
        <f>IF(BW110="","",INDEX(natjecanjeStaze_stazaId,MATCH(O110,natjecanjeStaze_kategorija,0)))</f>
        <v/>
      </c>
      <c r="T110" s="47" t="s">
        <v>0</v>
      </c>
      <c r="U110" s="259" t="str">
        <f>IF(O110="","",INDEX(kategorija_oznaka,MATCH(Q110,kategorija_id,0)))</f>
        <v/>
      </c>
      <c r="V110" s="260" t="str">
        <f t="shared" si="87"/>
        <v/>
      </c>
      <c r="W110" s="47" t="s">
        <v>0</v>
      </c>
      <c r="X110" s="52" t="str">
        <f t="shared" si="88"/>
        <v/>
      </c>
      <c r="Y110" s="73" t="str">
        <f t="shared" si="89"/>
        <v/>
      </c>
      <c r="Z110" s="31" t="str">
        <f t="shared" si="90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91"/>
        <v/>
      </c>
      <c r="AF110" s="47" t="s">
        <v>0</v>
      </c>
      <c r="AG110" s="151" t="str">
        <f t="shared" si="92"/>
        <v/>
      </c>
      <c r="AH110" s="47" t="s">
        <v>0</v>
      </c>
      <c r="AI110" s="52" t="str">
        <f t="shared" si="93"/>
        <v/>
      </c>
      <c r="AJ110" s="31" t="str">
        <f t="shared" si="94"/>
        <v/>
      </c>
      <c r="AK110" s="73" t="str">
        <f t="shared" si="95"/>
        <v/>
      </c>
      <c r="AL110" s="73" t="str">
        <f t="shared" si="96"/>
        <v/>
      </c>
      <c r="AM110" s="31" t="str" cm="1">
        <f t="array" ref="AM110">IF(AK110="",""&amp;AJ110,IF(AK110="NEMA",AJ110,INDEX(klub_naziv,MATCH(INDEX(klubAlias_klubId,AK110),klub_id,0))))</f>
        <v/>
      </c>
      <c r="AN110" s="31" t="str" cm="1">
        <f t="array" ref="AN110">IFERROR(""&amp;INDEX(registarNatjecatelji,DL110,4),"")</f>
        <v/>
      </c>
      <c r="AO110" s="73" t="str">
        <f t="shared" si="97"/>
        <v/>
      </c>
      <c r="AP110" s="66" t="str">
        <f t="shared" si="98"/>
        <v/>
      </c>
      <c r="AQ110" s="47" t="s">
        <v>0</v>
      </c>
      <c r="AR110" s="52" t="str">
        <f>IF(V110&lt;&gt;"NEMA","",IF(IFERROR(MATCH(U110,U$10:U109,0),0)&lt;&gt;0,"",U110))</f>
        <v/>
      </c>
      <c r="AS110" s="73" t="str">
        <f>IF(AR110="","",IFERROR(INDEX(klubAlias_id,MATCH(AR110,klubAlias_alias,0)),"NEMA"))</f>
        <v/>
      </c>
      <c r="AT110" s="31" t="str">
        <f>IF(OR(AS110="",AS110&lt;&gt;"NEMA"),"",MAX(AT$10:AT109)+1)</f>
        <v/>
      </c>
      <c r="AU110" s="66" t="str">
        <f>IF(OR(AS110="",AS110&lt;&gt;"NEMA"),"",INDEX(klub_id,MATCH(AR110,klub_naziv,0)))</f>
        <v/>
      </c>
      <c r="AV110" s="47" t="s">
        <v>0</v>
      </c>
      <c r="AW110" s="19" t="str">
        <f t="shared" si="99"/>
        <v/>
      </c>
      <c r="AX110" s="47" t="s">
        <v>0</v>
      </c>
      <c r="AY110" s="82" t="str">
        <f>IF(AK110&lt;&gt;"NEMA","",IF(IFERROR(MATCH(AJ110,AJ$10:AJ109,0),0)&lt;&gt;0,"",AJ110))</f>
        <v/>
      </c>
      <c r="AZ110" s="47" t="s">
        <v>0</v>
      </c>
      <c r="BA110" s="130"/>
      <c r="BB110" s="47" t="s">
        <v>0</v>
      </c>
      <c r="BC110" s="58" t="str">
        <f t="shared" si="100"/>
        <v/>
      </c>
      <c r="BD110" s="31" t="str">
        <f t="shared" si="101"/>
        <v/>
      </c>
      <c r="BE110" s="31" t="str">
        <f>IF(BD110="","",MAX(BE$10:BE109)+1)</f>
        <v/>
      </c>
      <c r="BF110" s="31" t="str">
        <f t="shared" si="102"/>
        <v/>
      </c>
      <c r="BG110" s="31" t="str">
        <f t="shared" si="103"/>
        <v/>
      </c>
      <c r="BH110" s="31" t="str">
        <f>IF(BA110="","",MAX(BH$10:BH109)+1)</f>
        <v/>
      </c>
      <c r="BI110" s="31" t="str">
        <f t="shared" si="104"/>
        <v/>
      </c>
      <c r="BJ110" s="66" t="str">
        <f t="shared" si="105"/>
        <v/>
      </c>
      <c r="BK110" s="47" t="s">
        <v>0</v>
      </c>
      <c r="BL110" s="19" t="str">
        <f t="shared" si="106"/>
        <v/>
      </c>
      <c r="BM110" s="47" t="s">
        <v>0</v>
      </c>
      <c r="BN110" s="151" t="str">
        <f>IF(AP110="","",IF(BA110="",IF(IFERROR(MATCH(AP110,natjecanje_noviKluboviAliasi,0),0)&gt;0,INDEX(natjecanje_kluboviAliasi,MATCH(AP110,natjecanje_noviKluboviAliasi,0)),AP110),BA110))</f>
        <v/>
      </c>
      <c r="BO110" s="47" t="s">
        <v>0</v>
      </c>
      <c r="BP110" s="58" t="str">
        <f t="shared" si="107"/>
        <v/>
      </c>
      <c r="BQ110" s="73" t="str">
        <f t="shared" si="108"/>
        <v/>
      </c>
      <c r="BR110" s="267" t="str">
        <f t="shared" si="109"/>
        <v/>
      </c>
      <c r="BS110" s="268" t="str">
        <f t="shared" si="110"/>
        <v/>
      </c>
      <c r="BT110" s="191" t="str">
        <f t="shared" si="111"/>
        <v/>
      </c>
      <c r="BU110" s="47" t="s">
        <v>0</v>
      </c>
      <c r="BV110" s="52" t="str">
        <f t="shared" si="112"/>
        <v/>
      </c>
      <c r="BW110" s="31" t="str">
        <f t="shared" si="113"/>
        <v/>
      </c>
      <c r="BX110" s="73" t="str">
        <f>IF(BW110="","",IFERROR(INDEX(imePrezime_id,MATCH(BV110&amp;" – "&amp;BW110,imePrezime_imePrezime,0)),"NEMA"))</f>
        <v/>
      </c>
      <c r="BY110" s="73" t="str">
        <f>IF(BX110&lt;&gt;"NEMA","",IFERROR(INDEX(imePrezimeAlias_imePrezimeId,MATCH(BV110&amp;" "&amp;BW110,imePrezimeAlias_alias,0)),"NEMA"))</f>
        <v/>
      </c>
      <c r="BZ110" s="31" t="str">
        <f>IF(BW110="","",IF(OR(BY110="",BY110="NEMA"),BV110,INDEX(imePrezime_ime,MATCH(BY110,imePrezime_id,0))))</f>
        <v/>
      </c>
      <c r="CA110" s="66" t="str">
        <f>IF(BW110="","",IF(OR(BY110="",BY110="NEMA"),BW110,INDEX(imePrezime_prezime,MATCH(BY110,imePrezime_id,0))))</f>
        <v/>
      </c>
      <c r="CB110" s="47" t="s">
        <v>0</v>
      </c>
      <c r="CC110" s="82" t="str">
        <f t="shared" si="114"/>
        <v/>
      </c>
      <c r="CD110" s="47" t="s">
        <v>0</v>
      </c>
      <c r="CE110" s="19" t="str">
        <f t="shared" si="115"/>
        <v/>
      </c>
      <c r="CF110" s="47" t="s">
        <v>0</v>
      </c>
      <c r="CG110" s="130"/>
      <c r="CH110" s="47" t="s">
        <v>0</v>
      </c>
      <c r="CI110" s="52" t="str">
        <f t="shared" si="116"/>
        <v/>
      </c>
      <c r="CJ110" s="73" t="str">
        <f>IF(CG110="","",MAX(CJ$10:CJ109)+1)</f>
        <v/>
      </c>
      <c r="CK110" s="53" t="str">
        <f t="shared" si="117"/>
        <v/>
      </c>
      <c r="CL110" s="47" t="s">
        <v>0</v>
      </c>
      <c r="CM110" s="19" t="str">
        <f t="shared" si="118"/>
        <v/>
      </c>
      <c r="CN110" s="47" t="s">
        <v>0</v>
      </c>
      <c r="CO110" s="108"/>
      <c r="CP110" s="110"/>
      <c r="CQ110" s="47"/>
      <c r="CR110" s="58" t="str">
        <f>IF(AND(BX110="NEMA",BY110="NEMA",OR(CG110="",CK110="NEMA")),MAX(CR$10:CR109)+1,"")</f>
        <v/>
      </c>
      <c r="CS110" s="53" t="str">
        <f t="shared" si="119"/>
        <v/>
      </c>
      <c r="CT110" t="s">
        <v>0</v>
      </c>
      <c r="CU110" s="133" t="str">
        <f>IF(O110="","",LEFT(INDEX(kategorija_oznaka,MATCH(Q110,kategorija_id,0)),1))</f>
        <v/>
      </c>
      <c r="CV110" t="s">
        <v>0</v>
      </c>
      <c r="CW110" s="52" t="str">
        <f>IF(CR110="","",IF(M110&lt;&gt;"CRO","","INSERT INTO osoba (id,reg_broj,oib,spol_id,dat_rodjenja) VALUES ("&amp;CR110&amp;",(SELECT max(os.reg_broj)+1 FROM osoba AS os),Null,'"&amp;CU110&amp;"',Null); INSERT INTO osoba_log (id,reg_broj,oib,spol_id,dat_rodjenja,dnevnik_id) SELECT id,reg_broj,oib,spol_id,dat_rodjenja,"&amp;dnevnik_id&amp;" FROM osoba WHERE id = "&amp;CR110&amp;";"))</f>
        <v/>
      </c>
      <c r="CX110" s="66" t="str">
        <f t="shared" si="120"/>
        <v/>
      </c>
      <c r="CY110" t="s">
        <v>0</v>
      </c>
      <c r="CZ110" s="19" t="str">
        <f t="shared" si="121"/>
        <v/>
      </c>
      <c r="DA110" s="47" t="s">
        <v>0</v>
      </c>
      <c r="DB110" s="52" t="str">
        <f t="shared" si="122"/>
        <v/>
      </c>
      <c r="DC110" s="66" t="str">
        <f t="shared" si="123"/>
        <v/>
      </c>
      <c r="DD110" s="47" t="s">
        <v>0</v>
      </c>
      <c r="DE110" s="52" t="str">
        <f t="shared" si="124"/>
        <v/>
      </c>
      <c r="DF110" s="53" t="str">
        <f>IF(DE110="","",IFERROR(MATCH(DE110,registar,0),"NEMA"))</f>
        <v/>
      </c>
      <c r="DG110" s="47" t="s">
        <v>0</v>
      </c>
      <c r="DH110" s="52" t="str">
        <f t="shared" si="125"/>
        <v/>
      </c>
      <c r="DI110" s="53" t="str">
        <f>IF(DH110="","",IFERROR(MATCH(DH110,imePrezime_imePrezimeKlub,0),"NEMA"))</f>
        <v/>
      </c>
      <c r="DJ110" s="47" t="s">
        <v>0</v>
      </c>
      <c r="DK110" s="52" t="str">
        <f t="shared" si="126"/>
        <v/>
      </c>
      <c r="DL110" s="53" t="str">
        <f>IF(DK110="","",IFERROR(MATCH(DK110,imePrezime_imePrezime,0),"NEMA"))</f>
        <v/>
      </c>
      <c r="DM110" s="47" t="s">
        <v>0</v>
      </c>
      <c r="DN110" s="58" t="str">
        <f t="shared" si="127"/>
        <v/>
      </c>
      <c r="DO110" s="53" t="str" cm="1">
        <f t="array" ref="DO110">IF(DN110&lt;&gt;"",INDEX(imePrezime_id,DN110,0),IF(CR110&lt;&gt;"",CR110,""))</f>
        <v/>
      </c>
      <c r="DP110" s="47" t="s">
        <v>0</v>
      </c>
      <c r="DQ110" s="58" t="str">
        <f t="shared" si="128"/>
        <v/>
      </c>
      <c r="DR110" s="73" t="str">
        <f>IF(BW110="","",IF(AJ110="",IF(IFERROR(INDEX(imePrezime_klub,MATCH(DO110,imePrezime_id,0)),"NEMA")="","klu",""),IF(OR(AND(AK110&lt;&gt;"",AK110&lt;&gt;"NEMA"),BI110&lt;&gt;""),"klu(ali)",IF(AND(AN110&lt;&gt;"",AN110&lt;&gt;AM110),"(raz-klu)","klu"))))</f>
        <v/>
      </c>
      <c r="DS110" s="73" t="str">
        <f t="shared" si="129"/>
        <v/>
      </c>
      <c r="DT110" s="73" t="str">
        <f t="shared" si="130"/>
        <v/>
      </c>
      <c r="DU110" s="66" t="str">
        <f t="shared" si="131"/>
        <v/>
      </c>
      <c r="DV110" s="47" t="s">
        <v>0</v>
      </c>
      <c r="DW110" s="58" t="str">
        <f>IF(BW110="","",MAX(DW$10:DW109)+1)</f>
        <v/>
      </c>
      <c r="DX110" s="73" t="str">
        <f t="shared" si="132"/>
        <v/>
      </c>
      <c r="DY110" s="73" t="str">
        <f t="shared" si="133"/>
        <v/>
      </c>
      <c r="DZ110" s="73" t="str">
        <f t="shared" si="134"/>
        <v/>
      </c>
      <c r="EA110" s="73" t="str">
        <f t="shared" si="135"/>
        <v/>
      </c>
      <c r="EB110" s="73" t="str">
        <f t="shared" si="136"/>
        <v/>
      </c>
      <c r="EC110" s="73" t="str">
        <f t="shared" si="137"/>
        <v/>
      </c>
      <c r="ED110" s="73" t="str">
        <f t="shared" si="138"/>
        <v/>
      </c>
      <c r="EE110" s="73" t="str">
        <f t="shared" si="139"/>
        <v/>
      </c>
      <c r="EF110" s="73" t="str">
        <f t="shared" si="140"/>
        <v/>
      </c>
      <c r="EG110" s="53" t="str">
        <f>IF(INDEX(natjecanjeKategorije_katAliasId,MATCH(Q110,natjecanjeKategorije_katRegId,0))="","",INDEX(natjecanjeKategorije_katAliasId,MATCH(Q110,natjecanjeKategorije_katRegId,0)))</f>
        <v/>
      </c>
      <c r="EH110" s="47" t="s">
        <v>0</v>
      </c>
      <c r="EI110" s="19" t="str">
        <f t="shared" si="141"/>
        <v/>
      </c>
      <c r="EJ110" s="47" t="s">
        <v>0</v>
      </c>
      <c r="EK110" s="19" t="str">
        <f t="shared" si="142"/>
        <v/>
      </c>
      <c r="EL110" s="47" t="s">
        <v>0</v>
      </c>
      <c r="EM110" s="208" t="str">
        <f t="shared" si="143"/>
        <v/>
      </c>
      <c r="EN110" s="47" t="s">
        <v>0</v>
      </c>
    </row>
    <row r="111" spans="1:144" x14ac:dyDescent="0.25">
      <c r="A111" t="s">
        <v>0</v>
      </c>
      <c r="B111" s="52" t="str">
        <f>IF(csv!F103="","",csv!T103)</f>
        <v/>
      </c>
      <c r="C111" s="31" t="s">
        <v>0</v>
      </c>
      <c r="D111" s="31" t="str">
        <f>IF(csv!F103="","",csv!F103)</f>
        <v/>
      </c>
      <c r="E111" s="31" t="str">
        <f>IF(csv!E103="","",csv!E103)</f>
        <v/>
      </c>
      <c r="F111" s="31" t="s">
        <v>0</v>
      </c>
      <c r="G111" s="73" t="str">
        <f>IF(csv!M103="","",csv!M103)</f>
        <v/>
      </c>
      <c r="H111" s="73" t="str">
        <f>IF(csv!N103="","",csv!N103)</f>
        <v/>
      </c>
      <c r="I111" s="31" t="s">
        <v>0</v>
      </c>
      <c r="J111" s="31" t="str">
        <f>IF(csv!P103="","",csv!P103)</f>
        <v/>
      </c>
      <c r="K111" s="31" t="str">
        <f>IF(csv!Q103="","",csv!Q103)</f>
        <v/>
      </c>
      <c r="L111" s="31" t="s">
        <v>0</v>
      </c>
      <c r="M111" s="66" t="str">
        <f>IF(csv!R103="","",csv!R103)</f>
        <v/>
      </c>
      <c r="N111" s="47" t="s">
        <v>0</v>
      </c>
      <c r="O111" s="52" t="str">
        <f t="shared" si="85"/>
        <v/>
      </c>
      <c r="P111" s="73" t="str">
        <f>IF(O111="","",IF(COUNTIF(O$10:O110,O111)=0,P110+1,P110))</f>
        <v/>
      </c>
      <c r="Q111" s="88" t="str">
        <f t="shared" si="86"/>
        <v/>
      </c>
      <c r="R111" s="89" t="str" cm="1">
        <f t="array" ref="R111">IF(S111="","",INDEX(natjecanjeStaze_naziv,MATCH(S111,natjecanjeStaze_stazaId,0)))</f>
        <v/>
      </c>
      <c r="S111" s="53" t="str">
        <f>IF(BW111="","",INDEX(natjecanjeStaze_stazaId,MATCH(O111,natjecanjeStaze_kategorija,0)))</f>
        <v/>
      </c>
      <c r="T111" s="47" t="s">
        <v>0</v>
      </c>
      <c r="U111" s="259" t="str">
        <f>IF(O111="","",INDEX(kategorija_oznaka,MATCH(Q111,kategorija_id,0)))</f>
        <v/>
      </c>
      <c r="V111" s="260" t="str">
        <f t="shared" si="87"/>
        <v/>
      </c>
      <c r="W111" s="47" t="s">
        <v>0</v>
      </c>
      <c r="X111" s="52" t="str">
        <f t="shared" si="88"/>
        <v/>
      </c>
      <c r="Y111" s="73" t="str">
        <f t="shared" si="89"/>
        <v/>
      </c>
      <c r="Z111" s="31" t="str">
        <f t="shared" si="90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91"/>
        <v/>
      </c>
      <c r="AF111" s="47" t="s">
        <v>0</v>
      </c>
      <c r="AG111" s="151" t="str">
        <f t="shared" si="92"/>
        <v/>
      </c>
      <c r="AH111" s="47" t="s">
        <v>0</v>
      </c>
      <c r="AI111" s="52" t="str">
        <f t="shared" si="93"/>
        <v/>
      </c>
      <c r="AJ111" s="31" t="str">
        <f t="shared" si="94"/>
        <v/>
      </c>
      <c r="AK111" s="73" t="str">
        <f t="shared" si="95"/>
        <v/>
      </c>
      <c r="AL111" s="73" t="str">
        <f t="shared" si="96"/>
        <v/>
      </c>
      <c r="AM111" s="31" t="str" cm="1">
        <f t="array" ref="AM111">IF(AK111="",""&amp;AJ111,IF(AK111="NEMA",AJ111,INDEX(klub_naziv,MATCH(INDEX(klubAlias_klubId,AK111),klub_id,0))))</f>
        <v/>
      </c>
      <c r="AN111" s="31" t="str" cm="1">
        <f t="array" ref="AN111">IFERROR(""&amp;INDEX(registarNatjecatelji,DL111,4),"")</f>
        <v/>
      </c>
      <c r="AO111" s="73" t="str">
        <f t="shared" si="97"/>
        <v/>
      </c>
      <c r="AP111" s="66" t="str">
        <f t="shared" si="98"/>
        <v/>
      </c>
      <c r="AQ111" s="47" t="s">
        <v>0</v>
      </c>
      <c r="AR111" s="52" t="str">
        <f>IF(V111&lt;&gt;"NEMA","",IF(IFERROR(MATCH(U111,U$10:U110,0),0)&lt;&gt;0,"",U111))</f>
        <v/>
      </c>
      <c r="AS111" s="73" t="str">
        <f>IF(AR111="","",IFERROR(INDEX(klubAlias_id,MATCH(AR111,klubAlias_alias,0)),"NEMA"))</f>
        <v/>
      </c>
      <c r="AT111" s="31" t="str">
        <f>IF(OR(AS111="",AS111&lt;&gt;"NEMA"),"",MAX(AT$10:AT110)+1)</f>
        <v/>
      </c>
      <c r="AU111" s="66" t="str">
        <f>IF(OR(AS111="",AS111&lt;&gt;"NEMA"),"",INDEX(klub_id,MATCH(AR111,klub_naziv,0)))</f>
        <v/>
      </c>
      <c r="AV111" s="47" t="s">
        <v>0</v>
      </c>
      <c r="AW111" s="19" t="str">
        <f t="shared" si="99"/>
        <v/>
      </c>
      <c r="AX111" s="47" t="s">
        <v>0</v>
      </c>
      <c r="AY111" s="82" t="str">
        <f>IF(AK111&lt;&gt;"NEMA","",IF(IFERROR(MATCH(AJ111,AJ$10:AJ110,0),0)&lt;&gt;0,"",AJ111))</f>
        <v/>
      </c>
      <c r="AZ111" s="47" t="s">
        <v>0</v>
      </c>
      <c r="BA111" s="130"/>
      <c r="BB111" s="47" t="s">
        <v>0</v>
      </c>
      <c r="BC111" s="58" t="str">
        <f t="shared" si="100"/>
        <v/>
      </c>
      <c r="BD111" s="31" t="str">
        <f t="shared" si="101"/>
        <v/>
      </c>
      <c r="BE111" s="31" t="str">
        <f>IF(BD111="","",MAX(BE$10:BE110)+1)</f>
        <v/>
      </c>
      <c r="BF111" s="31" t="str">
        <f t="shared" si="102"/>
        <v/>
      </c>
      <c r="BG111" s="31" t="str">
        <f t="shared" si="103"/>
        <v/>
      </c>
      <c r="BH111" s="31" t="str">
        <f>IF(BA111="","",MAX(BH$10:BH110)+1)</f>
        <v/>
      </c>
      <c r="BI111" s="31" t="str">
        <f t="shared" si="104"/>
        <v/>
      </c>
      <c r="BJ111" s="66" t="str">
        <f t="shared" si="105"/>
        <v/>
      </c>
      <c r="BK111" s="47" t="s">
        <v>0</v>
      </c>
      <c r="BL111" s="19" t="str">
        <f t="shared" si="106"/>
        <v/>
      </c>
      <c r="BM111" s="47" t="s">
        <v>0</v>
      </c>
      <c r="BN111" s="151" t="str">
        <f>IF(AP111="","",IF(BA111="",IF(IFERROR(MATCH(AP111,natjecanje_noviKluboviAliasi,0),0)&gt;0,INDEX(natjecanje_kluboviAliasi,MATCH(AP111,natjecanje_noviKluboviAliasi,0)),AP111),BA111))</f>
        <v/>
      </c>
      <c r="BO111" s="47" t="s">
        <v>0</v>
      </c>
      <c r="BP111" s="58" t="str">
        <f t="shared" si="107"/>
        <v/>
      </c>
      <c r="BQ111" s="73" t="str">
        <f t="shared" si="108"/>
        <v/>
      </c>
      <c r="BR111" s="267" t="str">
        <f t="shared" si="109"/>
        <v/>
      </c>
      <c r="BS111" s="268" t="str">
        <f t="shared" si="110"/>
        <v/>
      </c>
      <c r="BT111" s="191" t="str">
        <f t="shared" si="111"/>
        <v/>
      </c>
      <c r="BU111" s="47" t="s">
        <v>0</v>
      </c>
      <c r="BV111" s="52" t="str">
        <f t="shared" si="112"/>
        <v/>
      </c>
      <c r="BW111" s="31" t="str">
        <f t="shared" si="113"/>
        <v/>
      </c>
      <c r="BX111" s="73" t="str">
        <f>IF(BW111="","",IFERROR(INDEX(imePrezime_id,MATCH(BV111&amp;" – "&amp;BW111,imePrezime_imePrezime,0)),"NEMA"))</f>
        <v/>
      </c>
      <c r="BY111" s="73" t="str">
        <f>IF(BX111&lt;&gt;"NEMA","",IFERROR(INDEX(imePrezimeAlias_imePrezimeId,MATCH(BV111&amp;" "&amp;BW111,imePrezimeAlias_alias,0)),"NEMA"))</f>
        <v/>
      </c>
      <c r="BZ111" s="31" t="str">
        <f>IF(BW111="","",IF(OR(BY111="",BY111="NEMA"),BV111,INDEX(imePrezime_ime,MATCH(BY111,imePrezime_id,0))))</f>
        <v/>
      </c>
      <c r="CA111" s="66" t="str">
        <f>IF(BW111="","",IF(OR(BY111="",BY111="NEMA"),BW111,INDEX(imePrezime_prezime,MATCH(BY111,imePrezime_id,0))))</f>
        <v/>
      </c>
      <c r="CB111" s="47" t="s">
        <v>0</v>
      </c>
      <c r="CC111" s="82" t="str">
        <f t="shared" si="114"/>
        <v/>
      </c>
      <c r="CD111" s="47" t="s">
        <v>0</v>
      </c>
      <c r="CE111" s="19" t="str">
        <f t="shared" si="115"/>
        <v/>
      </c>
      <c r="CF111" s="47" t="s">
        <v>0</v>
      </c>
      <c r="CG111" s="130"/>
      <c r="CH111" s="47" t="s">
        <v>0</v>
      </c>
      <c r="CI111" s="52" t="str">
        <f t="shared" si="116"/>
        <v/>
      </c>
      <c r="CJ111" s="73" t="str">
        <f>IF(CG111="","",MAX(CJ$10:CJ110)+1)</f>
        <v/>
      </c>
      <c r="CK111" s="53" t="str">
        <f t="shared" si="117"/>
        <v/>
      </c>
      <c r="CL111" s="47" t="s">
        <v>0</v>
      </c>
      <c r="CM111" s="19" t="str">
        <f t="shared" si="118"/>
        <v/>
      </c>
      <c r="CN111" s="47" t="s">
        <v>0</v>
      </c>
      <c r="CO111" s="108"/>
      <c r="CP111" s="110"/>
      <c r="CQ111" s="47"/>
      <c r="CR111" s="58" t="str">
        <f>IF(AND(BX111="NEMA",BY111="NEMA",OR(CG111="",CK111="NEMA")),MAX(CR$10:CR110)+1,"")</f>
        <v/>
      </c>
      <c r="CS111" s="53" t="str">
        <f t="shared" si="119"/>
        <v/>
      </c>
      <c r="CT111" t="s">
        <v>0</v>
      </c>
      <c r="CU111" s="133" t="str">
        <f>IF(O111="","",LEFT(INDEX(kategorija_oznaka,MATCH(Q111,kategorija_id,0)),1))</f>
        <v/>
      </c>
      <c r="CV111" t="s">
        <v>0</v>
      </c>
      <c r="CW111" s="52" t="str">
        <f>IF(CR111="","",IF(M111&lt;&gt;"CRO","","INSERT INTO osoba (id,reg_broj,oib,spol_id,dat_rodjenja) VALUES ("&amp;CR111&amp;",(SELECT max(os.reg_broj)+1 FROM osoba AS os),Null,'"&amp;CU111&amp;"',Null); INSERT INTO osoba_log (id,reg_broj,oib,spol_id,dat_rodjenja,dnevnik_id) SELECT id,reg_broj,oib,spol_id,dat_rodjenja,"&amp;dnevnik_id&amp;" FROM osoba WHERE id = "&amp;CR111&amp;";"))</f>
        <v/>
      </c>
      <c r="CX111" s="66" t="str">
        <f t="shared" si="120"/>
        <v/>
      </c>
      <c r="CY111" t="s">
        <v>0</v>
      </c>
      <c r="CZ111" s="19" t="str">
        <f t="shared" si="121"/>
        <v/>
      </c>
      <c r="DA111" s="47" t="s">
        <v>0</v>
      </c>
      <c r="DB111" s="52" t="str">
        <f t="shared" si="122"/>
        <v/>
      </c>
      <c r="DC111" s="66" t="str">
        <f t="shared" si="123"/>
        <v/>
      </c>
      <c r="DD111" s="47" t="s">
        <v>0</v>
      </c>
      <c r="DE111" s="52" t="str">
        <f t="shared" si="124"/>
        <v/>
      </c>
      <c r="DF111" s="53" t="str">
        <f>IF(DE111="","",IFERROR(MATCH(DE111,registar,0),"NEMA"))</f>
        <v/>
      </c>
      <c r="DG111" s="47" t="s">
        <v>0</v>
      </c>
      <c r="DH111" s="52" t="str">
        <f t="shared" si="125"/>
        <v/>
      </c>
      <c r="DI111" s="53" t="str">
        <f>IF(DH111="","",IFERROR(MATCH(DH111,imePrezime_imePrezimeKlub,0),"NEMA"))</f>
        <v/>
      </c>
      <c r="DJ111" s="47" t="s">
        <v>0</v>
      </c>
      <c r="DK111" s="52" t="str">
        <f t="shared" si="126"/>
        <v/>
      </c>
      <c r="DL111" s="53" t="str">
        <f>IF(DK111="","",IFERROR(MATCH(DK111,imePrezime_imePrezime,0),"NEMA"))</f>
        <v/>
      </c>
      <c r="DM111" s="47" t="s">
        <v>0</v>
      </c>
      <c r="DN111" s="58" t="str">
        <f t="shared" si="127"/>
        <v/>
      </c>
      <c r="DO111" s="53" t="str" cm="1">
        <f t="array" ref="DO111">IF(DN111&lt;&gt;"",INDEX(imePrezime_id,DN111,0),IF(CR111&lt;&gt;"",CR111,""))</f>
        <v/>
      </c>
      <c r="DP111" s="47" t="s">
        <v>0</v>
      </c>
      <c r="DQ111" s="58" t="str">
        <f t="shared" si="128"/>
        <v/>
      </c>
      <c r="DR111" s="73" t="str">
        <f>IF(BW111="","",IF(AJ111="",IF(IFERROR(INDEX(imePrezime_klub,MATCH(DO111,imePrezime_id,0)),"NEMA")="","klu",""),IF(OR(AND(AK111&lt;&gt;"",AK111&lt;&gt;"NEMA"),BI111&lt;&gt;""),"klu(ali)",IF(AND(AN111&lt;&gt;"",AN111&lt;&gt;AM111),"(raz-klu)","klu"))))</f>
        <v/>
      </c>
      <c r="DS111" s="73" t="str">
        <f t="shared" si="129"/>
        <v/>
      </c>
      <c r="DT111" s="73" t="str">
        <f t="shared" si="130"/>
        <v/>
      </c>
      <c r="DU111" s="66" t="str">
        <f t="shared" si="131"/>
        <v/>
      </c>
      <c r="DV111" s="47" t="s">
        <v>0</v>
      </c>
      <c r="DW111" s="58" t="str">
        <f>IF(BW111="","",MAX(DW$10:DW110)+1)</f>
        <v/>
      </c>
      <c r="DX111" s="73" t="str">
        <f t="shared" si="132"/>
        <v/>
      </c>
      <c r="DY111" s="73" t="str">
        <f t="shared" si="133"/>
        <v/>
      </c>
      <c r="DZ111" s="73" t="str">
        <f t="shared" si="134"/>
        <v/>
      </c>
      <c r="EA111" s="73" t="str">
        <f t="shared" si="135"/>
        <v/>
      </c>
      <c r="EB111" s="73" t="str">
        <f t="shared" si="136"/>
        <v/>
      </c>
      <c r="EC111" s="73" t="str">
        <f t="shared" si="137"/>
        <v/>
      </c>
      <c r="ED111" s="73" t="str">
        <f t="shared" si="138"/>
        <v/>
      </c>
      <c r="EE111" s="73" t="str">
        <f t="shared" si="139"/>
        <v/>
      </c>
      <c r="EF111" s="73" t="str">
        <f t="shared" si="140"/>
        <v/>
      </c>
      <c r="EG111" s="53" t="str">
        <f>IF(INDEX(natjecanjeKategorije_katAliasId,MATCH(Q111,natjecanjeKategorije_katRegId,0))="","",INDEX(natjecanjeKategorije_katAliasId,MATCH(Q111,natjecanjeKategorije_katRegId,0)))</f>
        <v/>
      </c>
      <c r="EH111" s="47" t="s">
        <v>0</v>
      </c>
      <c r="EI111" s="19" t="str">
        <f t="shared" si="141"/>
        <v/>
      </c>
      <c r="EJ111" s="47" t="s">
        <v>0</v>
      </c>
      <c r="EK111" s="19" t="str">
        <f t="shared" si="142"/>
        <v/>
      </c>
      <c r="EL111" s="47" t="s">
        <v>0</v>
      </c>
      <c r="EM111" s="208" t="str">
        <f t="shared" si="143"/>
        <v/>
      </c>
      <c r="EN111" s="47" t="s">
        <v>0</v>
      </c>
    </row>
    <row r="112" spans="1:144" x14ac:dyDescent="0.25">
      <c r="A112" t="s">
        <v>0</v>
      </c>
      <c r="B112" s="52" t="str">
        <f>IF(csv!F104="","",csv!T104)</f>
        <v/>
      </c>
      <c r="C112" s="31" t="s">
        <v>0</v>
      </c>
      <c r="D112" s="31" t="str">
        <f>IF(csv!F104="","",csv!F104)</f>
        <v/>
      </c>
      <c r="E112" s="31" t="str">
        <f>IF(csv!E104="","",csv!E104)</f>
        <v/>
      </c>
      <c r="F112" s="31" t="s">
        <v>0</v>
      </c>
      <c r="G112" s="73" t="str">
        <f>IF(csv!M104="","",csv!M104)</f>
        <v/>
      </c>
      <c r="H112" s="73" t="str">
        <f>IF(csv!N104="","",csv!N104)</f>
        <v/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85"/>
        <v/>
      </c>
      <c r="P112" s="73" t="str">
        <f>IF(O112="","",IF(COUNTIF(O$10:O111,O112)=0,P111+1,P111))</f>
        <v/>
      </c>
      <c r="Q112" s="88" t="str">
        <f t="shared" si="86"/>
        <v/>
      </c>
      <c r="R112" s="89" t="str" cm="1">
        <f t="array" ref="R112">IF(S112="","",INDEX(natjecanjeStaze_naziv,MATCH(S112,natjecanjeStaze_stazaId,0)))</f>
        <v/>
      </c>
      <c r="S112" s="53" t="str">
        <f>IF(BW112="","",INDEX(natjecanjeStaze_stazaId,MATCH(O112,natjecanjeStaze_kategorija,0)))</f>
        <v/>
      </c>
      <c r="T112" s="47" t="s">
        <v>0</v>
      </c>
      <c r="U112" s="259" t="str">
        <f>IF(O112="","",INDEX(kategorija_oznaka,MATCH(Q112,kategorija_id,0)))</f>
        <v/>
      </c>
      <c r="V112" s="260" t="str">
        <f t="shared" si="87"/>
        <v/>
      </c>
      <c r="W112" s="47" t="s">
        <v>0</v>
      </c>
      <c r="X112" s="52" t="str">
        <f t="shared" si="88"/>
        <v/>
      </c>
      <c r="Y112" s="73" t="str">
        <f t="shared" si="89"/>
        <v/>
      </c>
      <c r="Z112" s="31" t="str">
        <f t="shared" si="90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91"/>
        <v/>
      </c>
      <c r="AF112" s="47" t="s">
        <v>0</v>
      </c>
      <c r="AG112" s="151" t="str">
        <f t="shared" si="92"/>
        <v/>
      </c>
      <c r="AH112" s="47" t="s">
        <v>0</v>
      </c>
      <c r="AI112" s="52" t="str">
        <f t="shared" si="93"/>
        <v/>
      </c>
      <c r="AJ112" s="31" t="str">
        <f t="shared" si="94"/>
        <v/>
      </c>
      <c r="AK112" s="73" t="str">
        <f t="shared" si="95"/>
        <v/>
      </c>
      <c r="AL112" s="73" t="str">
        <f t="shared" si="96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IFERROR(""&amp;INDEX(registarNatjecatelji,DL112,4),"")</f>
        <v/>
      </c>
      <c r="AO112" s="73" t="str">
        <f t="shared" si="97"/>
        <v/>
      </c>
      <c r="AP112" s="66" t="str">
        <f t="shared" si="98"/>
        <v/>
      </c>
      <c r="AQ112" s="47" t="s">
        <v>0</v>
      </c>
      <c r="AR112" s="52" t="str">
        <f>IF(V112&lt;&gt;"NEMA","",IF(IFERROR(MATCH(U112,U$10:U111,0),0)&lt;&gt;0,"",U112))</f>
        <v/>
      </c>
      <c r="AS112" s="73" t="str">
        <f>IF(AR112="","",IFERROR(INDEX(klubAlias_id,MATCH(AR112,klubAlias_alias,0)),"NEMA"))</f>
        <v/>
      </c>
      <c r="AT112" s="31" t="str">
        <f>IF(OR(AS112="",AS112&lt;&gt;"NEMA"),"",MAX(AT$10:AT111)+1)</f>
        <v/>
      </c>
      <c r="AU112" s="66" t="str">
        <f>IF(OR(AS112="",AS112&lt;&gt;"NEMA"),"",INDEX(klub_id,MATCH(AR112,klub_naziv,0)))</f>
        <v/>
      </c>
      <c r="AV112" s="47" t="s">
        <v>0</v>
      </c>
      <c r="AW112" s="19" t="str">
        <f t="shared" si="99"/>
        <v/>
      </c>
      <c r="AX112" s="47" t="s">
        <v>0</v>
      </c>
      <c r="AY112" s="82" t="str">
        <f>IF(AK112&lt;&gt;"NEMA","",IF(IFERROR(MATCH(AJ112,AJ$10:AJ111,0),0)&lt;&gt;0,"",AJ112))</f>
        <v/>
      </c>
      <c r="AZ112" s="47" t="s">
        <v>0</v>
      </c>
      <c r="BA112" s="130"/>
      <c r="BB112" s="47" t="s">
        <v>0</v>
      </c>
      <c r="BC112" s="58" t="str">
        <f t="shared" si="100"/>
        <v/>
      </c>
      <c r="BD112" s="31" t="str">
        <f t="shared" si="101"/>
        <v/>
      </c>
      <c r="BE112" s="31" t="str">
        <f>IF(BD112="","",MAX(BE$10:BE111)+1)</f>
        <v/>
      </c>
      <c r="BF112" s="31" t="str">
        <f t="shared" si="102"/>
        <v/>
      </c>
      <c r="BG112" s="31" t="str">
        <f t="shared" si="103"/>
        <v/>
      </c>
      <c r="BH112" s="31" t="str">
        <f>IF(BA112="","",MAX(BH$10:BH111)+1)</f>
        <v/>
      </c>
      <c r="BI112" s="31" t="str">
        <f t="shared" si="104"/>
        <v/>
      </c>
      <c r="BJ112" s="66" t="str">
        <f t="shared" si="105"/>
        <v/>
      </c>
      <c r="BK112" s="47" t="s">
        <v>0</v>
      </c>
      <c r="BL112" s="19" t="str">
        <f t="shared" si="106"/>
        <v/>
      </c>
      <c r="BM112" s="47" t="s">
        <v>0</v>
      </c>
      <c r="BN112" s="151" t="str">
        <f>IF(AP112="","",IF(BA112="",IF(IFERROR(MATCH(AP112,natjecanje_noviKluboviAliasi,0),0)&gt;0,INDEX(natjecanje_kluboviAliasi,MATCH(AP112,natjecanje_noviKluboviAliasi,0)),AP112),BA112))</f>
        <v/>
      </c>
      <c r="BO112" s="47" t="s">
        <v>0</v>
      </c>
      <c r="BP112" s="58" t="str">
        <f t="shared" si="107"/>
        <v/>
      </c>
      <c r="BQ112" s="73" t="str">
        <f t="shared" si="108"/>
        <v/>
      </c>
      <c r="BR112" s="267" t="str">
        <f t="shared" si="109"/>
        <v/>
      </c>
      <c r="BS112" s="268" t="str">
        <f t="shared" si="110"/>
        <v/>
      </c>
      <c r="BT112" s="191" t="str">
        <f t="shared" si="111"/>
        <v/>
      </c>
      <c r="BU112" s="47" t="s">
        <v>0</v>
      </c>
      <c r="BV112" s="52" t="str">
        <f t="shared" si="112"/>
        <v/>
      </c>
      <c r="BW112" s="31" t="str">
        <f t="shared" si="113"/>
        <v/>
      </c>
      <c r="BX112" s="73" t="str">
        <f>IF(BW112="","",IFERROR(INDEX(imePrezime_id,MATCH(BV112&amp;" – "&amp;BW112,imePrezime_imePrezime,0)),"NEMA"))</f>
        <v/>
      </c>
      <c r="BY112" s="73" t="str">
        <f>IF(BX112&lt;&gt;"NEMA","",IFERROR(INDEX(imePrezimeAlias_imePrezimeId,MATCH(BV112&amp;" "&amp;BW112,imePrezimeAlias_alias,0)),"NEMA"))</f>
        <v/>
      </c>
      <c r="BZ112" s="31" t="str">
        <f>IF(BW112="","",IF(OR(BY112="",BY112="NEMA"),BV112,INDEX(imePrezime_ime,MATCH(BY112,imePrezime_id,0))))</f>
        <v/>
      </c>
      <c r="CA112" s="66" t="str">
        <f>IF(BW112="","",IF(OR(BY112="",BY112="NEMA"),BW112,INDEX(imePrezime_prezime,MATCH(BY112,imePrezime_id,0))))</f>
        <v/>
      </c>
      <c r="CB112" s="47" t="s">
        <v>0</v>
      </c>
      <c r="CC112" s="82" t="str">
        <f t="shared" si="114"/>
        <v/>
      </c>
      <c r="CD112" s="47" t="s">
        <v>0</v>
      </c>
      <c r="CE112" s="19" t="str">
        <f t="shared" si="115"/>
        <v/>
      </c>
      <c r="CF112" s="47" t="s">
        <v>0</v>
      </c>
      <c r="CG112" s="130"/>
      <c r="CH112" s="47" t="s">
        <v>0</v>
      </c>
      <c r="CI112" s="52" t="str">
        <f t="shared" si="116"/>
        <v/>
      </c>
      <c r="CJ112" s="73" t="str">
        <f>IF(CG112="","",MAX(CJ$10:CJ111)+1)</f>
        <v/>
      </c>
      <c r="CK112" s="53" t="str">
        <f t="shared" si="117"/>
        <v/>
      </c>
      <c r="CL112" s="47" t="s">
        <v>0</v>
      </c>
      <c r="CM112" s="19" t="str">
        <f t="shared" si="118"/>
        <v/>
      </c>
      <c r="CN112" s="47" t="s">
        <v>0</v>
      </c>
      <c r="CO112" s="108"/>
      <c r="CP112" s="110"/>
      <c r="CQ112" s="47"/>
      <c r="CR112" s="58" t="str">
        <f>IF(AND(BX112="NEMA",BY112="NEMA",OR(CG112="",CK112="NEMA")),MAX(CR$10:CR111)+1,"")</f>
        <v/>
      </c>
      <c r="CS112" s="53" t="str">
        <f t="shared" si="119"/>
        <v/>
      </c>
      <c r="CT112" t="s">
        <v>0</v>
      </c>
      <c r="CU112" s="133" t="str">
        <f>IF(O112="","",LEFT(INDEX(kategorija_oznaka,MATCH(Q112,kategorija_id,0)),1))</f>
        <v/>
      </c>
      <c r="CV112" t="s">
        <v>0</v>
      </c>
      <c r="CW112" s="52" t="str">
        <f>IF(CR112="","",IF(M112&lt;&gt;"CRO","","INSERT INTO osoba (id,reg_broj,oib,spol_id,dat_rodjenja) VALUES ("&amp;CR112&amp;",(SELECT max(os.reg_broj)+1 FROM osoba AS os),Null,'"&amp;CU112&amp;"',Null); INSERT INTO osoba_log (id,reg_broj,oib,spol_id,dat_rodjenja,dnevnik_id) SELECT id,reg_broj,oib,spol_id,dat_rodjenja,"&amp;dnevnik_id&amp;" FROM osoba WHERE id = "&amp;CR112&amp;";"))</f>
        <v/>
      </c>
      <c r="CX112" s="66" t="str">
        <f t="shared" si="120"/>
        <v/>
      </c>
      <c r="CY112" t="s">
        <v>0</v>
      </c>
      <c r="CZ112" s="19" t="str">
        <f t="shared" si="121"/>
        <v/>
      </c>
      <c r="DA112" s="47" t="s">
        <v>0</v>
      </c>
      <c r="DB112" s="52" t="str">
        <f t="shared" si="122"/>
        <v/>
      </c>
      <c r="DC112" s="66" t="str">
        <f t="shared" si="123"/>
        <v/>
      </c>
      <c r="DD112" s="47" t="s">
        <v>0</v>
      </c>
      <c r="DE112" s="52" t="str">
        <f t="shared" si="124"/>
        <v/>
      </c>
      <c r="DF112" s="53" t="str">
        <f>IF(DE112="","",IFERROR(MATCH(DE112,registar,0),"NEMA"))</f>
        <v/>
      </c>
      <c r="DG112" s="47" t="s">
        <v>0</v>
      </c>
      <c r="DH112" s="52" t="str">
        <f t="shared" si="125"/>
        <v/>
      </c>
      <c r="DI112" s="53" t="str">
        <f>IF(DH112="","",IFERROR(MATCH(DH112,imePrezime_imePrezimeKlub,0),"NEMA"))</f>
        <v/>
      </c>
      <c r="DJ112" s="47" t="s">
        <v>0</v>
      </c>
      <c r="DK112" s="52" t="str">
        <f t="shared" si="126"/>
        <v/>
      </c>
      <c r="DL112" s="53" t="str">
        <f>IF(DK112="","",IFERROR(MATCH(DK112,imePrezime_imePrezime,0),"NEMA"))</f>
        <v/>
      </c>
      <c r="DM112" s="47" t="s">
        <v>0</v>
      </c>
      <c r="DN112" s="58" t="str">
        <f t="shared" si="127"/>
        <v/>
      </c>
      <c r="DO112" s="53" t="str" cm="1">
        <f t="array" ref="DO112">IF(DN112&lt;&gt;"",INDEX(imePrezime_id,DN112,0),IF(CR112&lt;&gt;"",CR112,""))</f>
        <v/>
      </c>
      <c r="DP112" s="47" t="s">
        <v>0</v>
      </c>
      <c r="DQ112" s="58" t="str">
        <f t="shared" si="128"/>
        <v/>
      </c>
      <c r="DR112" s="73" t="str">
        <f>IF(BW112="","",IF(AJ112="",IF(IFERROR(INDEX(imePrezime_klub,MATCH(DO112,imePrezime_id,0)),"NEMA")="","klu",""),IF(OR(AND(AK112&lt;&gt;"",AK112&lt;&gt;"NEMA"),BI112&lt;&gt;""),"klu(ali)",IF(AND(AN112&lt;&gt;"",AN112&lt;&gt;AM112),"(raz-klu)","klu"))))</f>
        <v/>
      </c>
      <c r="DS112" s="73" t="str">
        <f t="shared" si="129"/>
        <v/>
      </c>
      <c r="DT112" s="73" t="str">
        <f t="shared" si="130"/>
        <v/>
      </c>
      <c r="DU112" s="66" t="str">
        <f t="shared" si="131"/>
        <v/>
      </c>
      <c r="DV112" s="47" t="s">
        <v>0</v>
      </c>
      <c r="DW112" s="58" t="str">
        <f>IF(BW112="","",MAX(DW$10:DW111)+1)</f>
        <v/>
      </c>
      <c r="DX112" s="73" t="str">
        <f t="shared" si="132"/>
        <v/>
      </c>
      <c r="DY112" s="73" t="str">
        <f t="shared" si="133"/>
        <v/>
      </c>
      <c r="DZ112" s="73" t="str">
        <f t="shared" si="134"/>
        <v/>
      </c>
      <c r="EA112" s="73" t="str">
        <f t="shared" si="135"/>
        <v/>
      </c>
      <c r="EB112" s="73" t="str">
        <f t="shared" si="136"/>
        <v/>
      </c>
      <c r="EC112" s="73" t="str">
        <f t="shared" si="137"/>
        <v/>
      </c>
      <c r="ED112" s="73" t="str">
        <f t="shared" si="138"/>
        <v/>
      </c>
      <c r="EE112" s="73" t="str">
        <f t="shared" si="139"/>
        <v/>
      </c>
      <c r="EF112" s="73" t="str">
        <f t="shared" si="140"/>
        <v/>
      </c>
      <c r="EG112" s="53" t="str">
        <f>IF(INDEX(natjecanjeKategorije_katAliasId,MATCH(Q112,natjecanjeKategorije_katRegId,0))="","",INDEX(natjecanjeKategorije_katAliasId,MATCH(Q112,natjecanjeKategorije_katRegId,0)))</f>
        <v/>
      </c>
      <c r="EH112" s="47" t="s">
        <v>0</v>
      </c>
      <c r="EI112" s="19" t="str">
        <f t="shared" si="141"/>
        <v/>
      </c>
      <c r="EJ112" s="47" t="s">
        <v>0</v>
      </c>
      <c r="EK112" s="19" t="str">
        <f t="shared" si="142"/>
        <v/>
      </c>
      <c r="EL112" s="47" t="s">
        <v>0</v>
      </c>
      <c r="EM112" s="208" t="str">
        <f t="shared" si="143"/>
        <v/>
      </c>
      <c r="EN112" s="47" t="s">
        <v>0</v>
      </c>
    </row>
    <row r="113" spans="1:144" x14ac:dyDescent="0.25">
      <c r="A113" t="s">
        <v>0</v>
      </c>
      <c r="B113" s="52" t="str">
        <f>IF(csv!F105="","",csv!T105)</f>
        <v/>
      </c>
      <c r="C113" s="31" t="s">
        <v>0</v>
      </c>
      <c r="D113" s="31" t="str">
        <f>IF(csv!F105="","",csv!F105)</f>
        <v/>
      </c>
      <c r="E113" s="31" t="str">
        <f>IF(csv!E105="","",csv!E105)</f>
        <v/>
      </c>
      <c r="F113" s="31" t="s">
        <v>0</v>
      </c>
      <c r="G113" s="73" t="str">
        <f>IF(csv!M105="","",csv!M105)</f>
        <v/>
      </c>
      <c r="H113" s="73" t="str">
        <f>IF(csv!N105="","",csv!N105)</f>
        <v/>
      </c>
      <c r="I113" s="31" t="s">
        <v>0</v>
      </c>
      <c r="J113" s="31" t="str">
        <f>IF(csv!P105="","",csv!P105)</f>
        <v/>
      </c>
      <c r="K113" s="31" t="str">
        <f>IF(csv!Q105="","",csv!Q105)</f>
        <v/>
      </c>
      <c r="L113" s="31" t="s">
        <v>0</v>
      </c>
      <c r="M113" s="66" t="str">
        <f>IF(csv!R105="","",csv!R105)</f>
        <v/>
      </c>
      <c r="N113" s="47" t="s">
        <v>0</v>
      </c>
      <c r="O113" s="52" t="str">
        <f t="shared" si="85"/>
        <v/>
      </c>
      <c r="P113" s="73" t="str">
        <f>IF(O113="","",IF(COUNTIF(O$10:O112,O113)=0,P112+1,P112))</f>
        <v/>
      </c>
      <c r="Q113" s="88" t="str">
        <f t="shared" si="86"/>
        <v/>
      </c>
      <c r="R113" s="89" t="str" cm="1">
        <f t="array" ref="R113">IF(S113="","",INDEX(natjecanjeStaze_naziv,MATCH(S113,natjecanjeStaze_stazaId,0)))</f>
        <v/>
      </c>
      <c r="S113" s="53" t="str">
        <f>IF(BW113="","",INDEX(natjecanjeStaze_stazaId,MATCH(O113,natjecanjeStaze_kategorija,0)))</f>
        <v/>
      </c>
      <c r="T113" s="47" t="s">
        <v>0</v>
      </c>
      <c r="U113" s="259" t="str">
        <f>IF(O113="","",INDEX(kategorija_oznaka,MATCH(Q113,kategorija_id,0)))</f>
        <v/>
      </c>
      <c r="V113" s="260" t="str">
        <f t="shared" si="87"/>
        <v/>
      </c>
      <c r="W113" s="47" t="s">
        <v>0</v>
      </c>
      <c r="X113" s="52" t="str">
        <f t="shared" si="88"/>
        <v/>
      </c>
      <c r="Y113" s="73" t="str">
        <f t="shared" si="89"/>
        <v/>
      </c>
      <c r="Z113" s="31" t="str">
        <f t="shared" si="90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91"/>
        <v/>
      </c>
      <c r="AF113" s="47" t="s">
        <v>0</v>
      </c>
      <c r="AG113" s="151" t="str">
        <f t="shared" si="92"/>
        <v/>
      </c>
      <c r="AH113" s="47" t="s">
        <v>0</v>
      </c>
      <c r="AI113" s="52" t="str">
        <f t="shared" si="93"/>
        <v/>
      </c>
      <c r="AJ113" s="31" t="str">
        <f t="shared" si="94"/>
        <v/>
      </c>
      <c r="AK113" s="73" t="str">
        <f t="shared" si="95"/>
        <v/>
      </c>
      <c r="AL113" s="73" t="str">
        <f t="shared" si="96"/>
        <v/>
      </c>
      <c r="AM113" s="31" t="str" cm="1">
        <f t="array" ref="AM113">IF(AK113="",""&amp;AJ113,IF(AK113="NEMA",AJ113,INDEX(klub_naziv,MATCH(INDEX(klubAlias_klubId,AK113),klub_id,0))))</f>
        <v/>
      </c>
      <c r="AN113" s="31" t="str" cm="1">
        <f t="array" ref="AN113">IFERROR(""&amp;INDEX(registarNatjecatelji,DL113,4),"")</f>
        <v/>
      </c>
      <c r="AO113" s="73" t="str">
        <f t="shared" si="97"/>
        <v/>
      </c>
      <c r="AP113" s="66" t="str">
        <f t="shared" si="98"/>
        <v/>
      </c>
      <c r="AQ113" s="47" t="s">
        <v>0</v>
      </c>
      <c r="AR113" s="52" t="str">
        <f>IF(V113&lt;&gt;"NEMA","",IF(IFERROR(MATCH(U113,U$10:U112,0),0)&lt;&gt;0,"",U113))</f>
        <v/>
      </c>
      <c r="AS113" s="73" t="str">
        <f>IF(AR113="","",IFERROR(INDEX(klubAlias_id,MATCH(AR113,klubAlias_alias,0)),"NEMA"))</f>
        <v/>
      </c>
      <c r="AT113" s="31" t="str">
        <f>IF(OR(AS113="",AS113&lt;&gt;"NEMA"),"",MAX(AT$10:AT112)+1)</f>
        <v/>
      </c>
      <c r="AU113" s="66" t="str">
        <f>IF(OR(AS113="",AS113&lt;&gt;"NEMA"),"",INDEX(klub_id,MATCH(AR113,klub_naziv,0)))</f>
        <v/>
      </c>
      <c r="AV113" s="47" t="s">
        <v>0</v>
      </c>
      <c r="AW113" s="19" t="str">
        <f t="shared" si="99"/>
        <v/>
      </c>
      <c r="AX113" s="47" t="s">
        <v>0</v>
      </c>
      <c r="AY113" s="82" t="str">
        <f>IF(AK113&lt;&gt;"NEMA","",IF(IFERROR(MATCH(AJ113,AJ$10:AJ112,0),0)&lt;&gt;0,"",AJ113))</f>
        <v/>
      </c>
      <c r="AZ113" s="47" t="s">
        <v>0</v>
      </c>
      <c r="BA113" s="130"/>
      <c r="BB113" s="47" t="s">
        <v>0</v>
      </c>
      <c r="BC113" s="58" t="str">
        <f t="shared" si="100"/>
        <v/>
      </c>
      <c r="BD113" s="31" t="str">
        <f t="shared" si="101"/>
        <v/>
      </c>
      <c r="BE113" s="31" t="str">
        <f>IF(BD113="","",MAX(BE$10:BE112)+1)</f>
        <v/>
      </c>
      <c r="BF113" s="31" t="str">
        <f t="shared" si="102"/>
        <v/>
      </c>
      <c r="BG113" s="31" t="str">
        <f t="shared" si="103"/>
        <v/>
      </c>
      <c r="BH113" s="31" t="str">
        <f>IF(BA113="","",MAX(BH$10:BH112)+1)</f>
        <v/>
      </c>
      <c r="BI113" s="31" t="str">
        <f t="shared" si="104"/>
        <v/>
      </c>
      <c r="BJ113" s="66" t="str">
        <f t="shared" si="105"/>
        <v/>
      </c>
      <c r="BK113" s="47" t="s">
        <v>0</v>
      </c>
      <c r="BL113" s="19" t="str">
        <f t="shared" si="106"/>
        <v/>
      </c>
      <c r="BM113" s="47" t="s">
        <v>0</v>
      </c>
      <c r="BN113" s="151" t="str">
        <f>IF(AP113="","",IF(BA113="",IF(IFERROR(MATCH(AP113,natjecanje_noviKluboviAliasi,0),0)&gt;0,INDEX(natjecanje_kluboviAliasi,MATCH(AP113,natjecanje_noviKluboviAliasi,0)),AP113),BA113))</f>
        <v/>
      </c>
      <c r="BO113" s="47" t="s">
        <v>0</v>
      </c>
      <c r="BP113" s="58" t="str">
        <f t="shared" si="107"/>
        <v/>
      </c>
      <c r="BQ113" s="73" t="str">
        <f t="shared" si="108"/>
        <v/>
      </c>
      <c r="BR113" s="267" t="str">
        <f t="shared" si="109"/>
        <v/>
      </c>
      <c r="BS113" s="268" t="str">
        <f t="shared" si="110"/>
        <v/>
      </c>
      <c r="BT113" s="191" t="str">
        <f t="shared" si="111"/>
        <v/>
      </c>
      <c r="BU113" s="47" t="s">
        <v>0</v>
      </c>
      <c r="BV113" s="52" t="str">
        <f t="shared" si="112"/>
        <v/>
      </c>
      <c r="BW113" s="31" t="str">
        <f t="shared" si="113"/>
        <v/>
      </c>
      <c r="BX113" s="73" t="str">
        <f>IF(BW113="","",IFERROR(INDEX(imePrezime_id,MATCH(BV113&amp;" – "&amp;BW113,imePrezime_imePrezime,0)),"NEMA"))</f>
        <v/>
      </c>
      <c r="BY113" s="73" t="str">
        <f>IF(BX113&lt;&gt;"NEMA","",IFERROR(INDEX(imePrezimeAlias_imePrezimeId,MATCH(BV113&amp;" "&amp;BW113,imePrezimeAlias_alias,0)),"NEMA"))</f>
        <v/>
      </c>
      <c r="BZ113" s="31" t="str">
        <f>IF(BW113="","",IF(OR(BY113="",BY113="NEMA"),BV113,INDEX(imePrezime_ime,MATCH(BY113,imePrezime_id,0))))</f>
        <v/>
      </c>
      <c r="CA113" s="66" t="str">
        <f>IF(BW113="","",IF(OR(BY113="",BY113="NEMA"),BW113,INDEX(imePrezime_prezime,MATCH(BY113,imePrezime_id,0))))</f>
        <v/>
      </c>
      <c r="CB113" s="47" t="s">
        <v>0</v>
      </c>
      <c r="CC113" s="82" t="str">
        <f t="shared" si="114"/>
        <v/>
      </c>
      <c r="CD113" s="47" t="s">
        <v>0</v>
      </c>
      <c r="CE113" s="19" t="str">
        <f t="shared" si="115"/>
        <v/>
      </c>
      <c r="CF113" s="47" t="s">
        <v>0</v>
      </c>
      <c r="CG113" s="130"/>
      <c r="CH113" s="47" t="s">
        <v>0</v>
      </c>
      <c r="CI113" s="52" t="str">
        <f t="shared" si="116"/>
        <v/>
      </c>
      <c r="CJ113" s="73" t="str">
        <f>IF(CG113="","",MAX(CJ$10:CJ112)+1)</f>
        <v/>
      </c>
      <c r="CK113" s="53" t="str">
        <f t="shared" si="117"/>
        <v/>
      </c>
      <c r="CL113" s="47" t="s">
        <v>0</v>
      </c>
      <c r="CM113" s="19" t="str">
        <f t="shared" si="118"/>
        <v/>
      </c>
      <c r="CN113" s="47" t="s">
        <v>0</v>
      </c>
      <c r="CO113" s="108"/>
      <c r="CP113" s="110"/>
      <c r="CQ113" s="47"/>
      <c r="CR113" s="58" t="str">
        <f>IF(AND(BX113="NEMA",BY113="NEMA",OR(CG113="",CK113="NEMA")),MAX(CR$10:CR112)+1,"")</f>
        <v/>
      </c>
      <c r="CS113" s="53" t="str">
        <f t="shared" si="119"/>
        <v/>
      </c>
      <c r="CT113" t="s">
        <v>0</v>
      </c>
      <c r="CU113" s="133" t="str">
        <f>IF(O113="","",LEFT(INDEX(kategorija_oznaka,MATCH(Q113,kategorija_id,0)),1))</f>
        <v/>
      </c>
      <c r="CV113" t="s">
        <v>0</v>
      </c>
      <c r="CW113" s="52" t="str">
        <f>IF(CR113="","",IF(M113&lt;&gt;"CRO","","INSERT INTO osoba (id,reg_broj,oib,spol_id,dat_rodjenja) VALUES ("&amp;CR113&amp;",(SELECT max(os.reg_broj)+1 FROM osoba AS os),Null,'"&amp;CU113&amp;"',Null); INSERT INTO osoba_log (id,reg_broj,oib,spol_id,dat_rodjenja,dnevnik_id) SELECT id,reg_broj,oib,spol_id,dat_rodjenja,"&amp;dnevnik_id&amp;" FROM osoba WHERE id = "&amp;CR113&amp;";"))</f>
        <v/>
      </c>
      <c r="CX113" s="66" t="str">
        <f t="shared" si="120"/>
        <v/>
      </c>
      <c r="CY113" t="s">
        <v>0</v>
      </c>
      <c r="CZ113" s="19" t="str">
        <f t="shared" si="121"/>
        <v/>
      </c>
      <c r="DA113" s="47" t="s">
        <v>0</v>
      </c>
      <c r="DB113" s="52" t="str">
        <f t="shared" si="122"/>
        <v/>
      </c>
      <c r="DC113" s="66" t="str">
        <f t="shared" si="123"/>
        <v/>
      </c>
      <c r="DD113" s="47" t="s">
        <v>0</v>
      </c>
      <c r="DE113" s="52" t="str">
        <f t="shared" si="124"/>
        <v/>
      </c>
      <c r="DF113" s="53" t="str">
        <f>IF(DE113="","",IFERROR(MATCH(DE113,registar,0),"NEMA"))</f>
        <v/>
      </c>
      <c r="DG113" s="47" t="s">
        <v>0</v>
      </c>
      <c r="DH113" s="52" t="str">
        <f t="shared" si="125"/>
        <v/>
      </c>
      <c r="DI113" s="53" t="str">
        <f>IF(DH113="","",IFERROR(MATCH(DH113,imePrezime_imePrezimeKlub,0),"NEMA"))</f>
        <v/>
      </c>
      <c r="DJ113" s="47" t="s">
        <v>0</v>
      </c>
      <c r="DK113" s="52" t="str">
        <f t="shared" si="126"/>
        <v/>
      </c>
      <c r="DL113" s="53" t="str">
        <f>IF(DK113="","",IFERROR(MATCH(DK113,imePrezime_imePrezime,0),"NEMA"))</f>
        <v/>
      </c>
      <c r="DM113" s="47" t="s">
        <v>0</v>
      </c>
      <c r="DN113" s="58" t="str">
        <f t="shared" si="127"/>
        <v/>
      </c>
      <c r="DO113" s="53" t="str" cm="1">
        <f t="array" ref="DO113">IF(DN113&lt;&gt;"",INDEX(imePrezime_id,DN113,0),IF(CR113&lt;&gt;"",CR113,""))</f>
        <v/>
      </c>
      <c r="DP113" s="47" t="s">
        <v>0</v>
      </c>
      <c r="DQ113" s="58" t="str">
        <f t="shared" si="128"/>
        <v/>
      </c>
      <c r="DR113" s="73" t="str">
        <f>IF(BW113="","",IF(AJ113="",IF(IFERROR(INDEX(imePrezime_klub,MATCH(DO113,imePrezime_id,0)),"NEMA")="","klu",""),IF(OR(AND(AK113&lt;&gt;"",AK113&lt;&gt;"NEMA"),BI113&lt;&gt;""),"klu(ali)",IF(AND(AN113&lt;&gt;"",AN113&lt;&gt;AM113),"(raz-klu)","klu"))))</f>
        <v/>
      </c>
      <c r="DS113" s="73" t="str">
        <f t="shared" si="129"/>
        <v/>
      </c>
      <c r="DT113" s="73" t="str">
        <f t="shared" si="130"/>
        <v/>
      </c>
      <c r="DU113" s="66" t="str">
        <f t="shared" si="131"/>
        <v/>
      </c>
      <c r="DV113" s="47" t="s">
        <v>0</v>
      </c>
      <c r="DW113" s="58" t="str">
        <f>IF(BW113="","",MAX(DW$10:DW112)+1)</f>
        <v/>
      </c>
      <c r="DX113" s="73" t="str">
        <f t="shared" si="132"/>
        <v/>
      </c>
      <c r="DY113" s="73" t="str">
        <f t="shared" si="133"/>
        <v/>
      </c>
      <c r="DZ113" s="73" t="str">
        <f t="shared" si="134"/>
        <v/>
      </c>
      <c r="EA113" s="73" t="str">
        <f t="shared" si="135"/>
        <v/>
      </c>
      <c r="EB113" s="73" t="str">
        <f t="shared" si="136"/>
        <v/>
      </c>
      <c r="EC113" s="73" t="str">
        <f t="shared" si="137"/>
        <v/>
      </c>
      <c r="ED113" s="73" t="str">
        <f t="shared" si="138"/>
        <v/>
      </c>
      <c r="EE113" s="73" t="str">
        <f t="shared" si="139"/>
        <v/>
      </c>
      <c r="EF113" s="73" t="str">
        <f t="shared" si="140"/>
        <v/>
      </c>
      <c r="EG113" s="53" t="str">
        <f>IF(INDEX(natjecanjeKategorije_katAliasId,MATCH(Q113,natjecanjeKategorije_katRegId,0))="","",INDEX(natjecanjeKategorije_katAliasId,MATCH(Q113,natjecanjeKategorije_katRegId,0)))</f>
        <v/>
      </c>
      <c r="EH113" s="47" t="s">
        <v>0</v>
      </c>
      <c r="EI113" s="19" t="str">
        <f t="shared" si="141"/>
        <v/>
      </c>
      <c r="EJ113" s="47" t="s">
        <v>0</v>
      </c>
      <c r="EK113" s="19" t="str">
        <f t="shared" si="142"/>
        <v/>
      </c>
      <c r="EL113" s="47" t="s">
        <v>0</v>
      </c>
      <c r="EM113" s="208" t="str">
        <f t="shared" si="143"/>
        <v/>
      </c>
      <c r="EN113" s="47" t="s">
        <v>0</v>
      </c>
    </row>
    <row r="114" spans="1:144" x14ac:dyDescent="0.25">
      <c r="A114" t="s">
        <v>0</v>
      </c>
      <c r="B114" s="52" t="str">
        <f>IF(csv!F106="","",csv!T106)</f>
        <v/>
      </c>
      <c r="C114" s="31" t="s">
        <v>0</v>
      </c>
      <c r="D114" s="31" t="str">
        <f>IF(csv!F106="","",csv!F106)</f>
        <v/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/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85"/>
        <v/>
      </c>
      <c r="P114" s="73" t="str">
        <f>IF(O114="","",IF(COUNTIF(O$10:O113,O114)=0,P113+1,P113))</f>
        <v/>
      </c>
      <c r="Q114" s="88" t="str">
        <f t="shared" si="86"/>
        <v/>
      </c>
      <c r="R114" s="89" t="str" cm="1">
        <f t="array" ref="R114">IF(S114="","",INDEX(natjecanjeStaze_naziv,MATCH(S114,natjecanjeStaze_stazaId,0)))</f>
        <v/>
      </c>
      <c r="S114" s="53" t="str">
        <f>IF(BW114="","",INDEX(natjecanjeStaze_stazaId,MATCH(O114,natjecanjeStaze_kategorija,0)))</f>
        <v/>
      </c>
      <c r="T114" s="47" t="s">
        <v>0</v>
      </c>
      <c r="U114" s="259" t="str">
        <f>IF(O114="","",INDEX(kategorija_oznaka,MATCH(Q114,kategorija_id,0)))</f>
        <v/>
      </c>
      <c r="V114" s="260" t="str">
        <f t="shared" si="87"/>
        <v/>
      </c>
      <c r="W114" s="47" t="s">
        <v>0</v>
      </c>
      <c r="X114" s="52" t="str">
        <f t="shared" si="88"/>
        <v/>
      </c>
      <c r="Y114" s="73" t="str">
        <f t="shared" si="89"/>
        <v/>
      </c>
      <c r="Z114" s="31" t="str">
        <f t="shared" si="90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91"/>
        <v/>
      </c>
      <c r="AF114" s="47" t="s">
        <v>0</v>
      </c>
      <c r="AG114" s="151" t="str">
        <f t="shared" si="92"/>
        <v/>
      </c>
      <c r="AH114" s="47" t="s">
        <v>0</v>
      </c>
      <c r="AI114" s="52" t="str">
        <f t="shared" si="93"/>
        <v/>
      </c>
      <c r="AJ114" s="31" t="str">
        <f t="shared" si="94"/>
        <v/>
      </c>
      <c r="AK114" s="73" t="str">
        <f t="shared" si="95"/>
        <v/>
      </c>
      <c r="AL114" s="73" t="str">
        <f t="shared" si="96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IFERROR(""&amp;INDEX(registarNatjecatelji,DL114,4),"")</f>
        <v/>
      </c>
      <c r="AO114" s="73" t="str">
        <f t="shared" si="97"/>
        <v/>
      </c>
      <c r="AP114" s="66" t="str">
        <f t="shared" si="98"/>
        <v/>
      </c>
      <c r="AQ114" s="47" t="s">
        <v>0</v>
      </c>
      <c r="AR114" s="52" t="str">
        <f>IF(V114&lt;&gt;"NEMA","",IF(IFERROR(MATCH(U114,U$10:U113,0),0)&lt;&gt;0,"",U114))</f>
        <v/>
      </c>
      <c r="AS114" s="73" t="str">
        <f>IF(AR114="","",IFERROR(INDEX(klubAlias_id,MATCH(AR114,klubAlias_alias,0)),"NEMA"))</f>
        <v/>
      </c>
      <c r="AT114" s="31" t="str">
        <f>IF(OR(AS114="",AS114&lt;&gt;"NEMA"),"",MAX(AT$10:AT113)+1)</f>
        <v/>
      </c>
      <c r="AU114" s="66" t="str">
        <f>IF(OR(AS114="",AS114&lt;&gt;"NEMA"),"",INDEX(klub_id,MATCH(AR114,klub_naziv,0)))</f>
        <v/>
      </c>
      <c r="AV114" s="47" t="s">
        <v>0</v>
      </c>
      <c r="AW114" s="19" t="str">
        <f t="shared" si="99"/>
        <v/>
      </c>
      <c r="AX114" s="47" t="s">
        <v>0</v>
      </c>
      <c r="AY114" s="82" t="str">
        <f>IF(AK114&lt;&gt;"NEMA","",IF(IFERROR(MATCH(AJ114,AJ$10:AJ113,0),0)&lt;&gt;0,"",AJ114))</f>
        <v/>
      </c>
      <c r="AZ114" s="47" t="s">
        <v>0</v>
      </c>
      <c r="BA114" s="130"/>
      <c r="BB114" s="47" t="s">
        <v>0</v>
      </c>
      <c r="BC114" s="58" t="str">
        <f t="shared" si="100"/>
        <v/>
      </c>
      <c r="BD114" s="31" t="str">
        <f t="shared" si="101"/>
        <v/>
      </c>
      <c r="BE114" s="31" t="str">
        <f>IF(BD114="","",MAX(BE$10:BE113)+1)</f>
        <v/>
      </c>
      <c r="BF114" s="31" t="str">
        <f t="shared" si="102"/>
        <v/>
      </c>
      <c r="BG114" s="31" t="str">
        <f t="shared" si="103"/>
        <v/>
      </c>
      <c r="BH114" s="31" t="str">
        <f>IF(BA114="","",MAX(BH$10:BH113)+1)</f>
        <v/>
      </c>
      <c r="BI114" s="31" t="str">
        <f t="shared" si="104"/>
        <v/>
      </c>
      <c r="BJ114" s="66" t="str">
        <f t="shared" si="105"/>
        <v/>
      </c>
      <c r="BK114" s="47" t="s">
        <v>0</v>
      </c>
      <c r="BL114" s="19" t="str">
        <f t="shared" si="106"/>
        <v/>
      </c>
      <c r="BM114" s="47" t="s">
        <v>0</v>
      </c>
      <c r="BN114" s="151" t="str">
        <f>IF(AP114="","",IF(BA114="",IF(IFERROR(MATCH(AP114,natjecanje_noviKluboviAliasi,0),0)&gt;0,INDEX(natjecanje_kluboviAliasi,MATCH(AP114,natjecanje_noviKluboviAliasi,0)),AP114),BA114))</f>
        <v/>
      </c>
      <c r="BO114" s="47" t="s">
        <v>0</v>
      </c>
      <c r="BP114" s="58" t="str">
        <f t="shared" si="107"/>
        <v/>
      </c>
      <c r="BQ114" s="73" t="str">
        <f t="shared" si="108"/>
        <v/>
      </c>
      <c r="BR114" s="267" t="str">
        <f t="shared" si="109"/>
        <v/>
      </c>
      <c r="BS114" s="268" t="str">
        <f t="shared" si="110"/>
        <v/>
      </c>
      <c r="BT114" s="191" t="str">
        <f t="shared" si="111"/>
        <v/>
      </c>
      <c r="BU114" s="47" t="s">
        <v>0</v>
      </c>
      <c r="BV114" s="52" t="str">
        <f t="shared" si="112"/>
        <v/>
      </c>
      <c r="BW114" s="31" t="str">
        <f t="shared" si="113"/>
        <v/>
      </c>
      <c r="BX114" s="73" t="str">
        <f>IF(BW114="","",IFERROR(INDEX(imePrezime_id,MATCH(BV114&amp;" – "&amp;BW114,imePrezime_imePrezime,0)),"NEMA"))</f>
        <v/>
      </c>
      <c r="BY114" s="73" t="str">
        <f>IF(BX114&lt;&gt;"NEMA","",IFERROR(INDEX(imePrezimeAlias_imePrezimeId,MATCH(BV114&amp;" "&amp;BW114,imePrezimeAlias_alias,0)),"NEMA"))</f>
        <v/>
      </c>
      <c r="BZ114" s="31" t="str">
        <f>IF(BW114="","",IF(OR(BY114="",BY114="NEMA"),BV114,INDEX(imePrezime_ime,MATCH(BY114,imePrezime_id,0))))</f>
        <v/>
      </c>
      <c r="CA114" s="66" t="str">
        <f>IF(BW114="","",IF(OR(BY114="",BY114="NEMA"),BW114,INDEX(imePrezime_prezime,MATCH(BY114,imePrezime_id,0))))</f>
        <v/>
      </c>
      <c r="CB114" s="47" t="s">
        <v>0</v>
      </c>
      <c r="CC114" s="82" t="str">
        <f t="shared" si="114"/>
        <v/>
      </c>
      <c r="CD114" s="47" t="s">
        <v>0</v>
      </c>
      <c r="CE114" s="19" t="str">
        <f t="shared" si="115"/>
        <v/>
      </c>
      <c r="CF114" s="47" t="s">
        <v>0</v>
      </c>
      <c r="CG114" s="130"/>
      <c r="CH114" s="47" t="s">
        <v>0</v>
      </c>
      <c r="CI114" s="52" t="str">
        <f t="shared" si="116"/>
        <v/>
      </c>
      <c r="CJ114" s="73" t="str">
        <f>IF(CG114="","",MAX(CJ$10:CJ113)+1)</f>
        <v/>
      </c>
      <c r="CK114" s="53" t="str">
        <f t="shared" si="117"/>
        <v/>
      </c>
      <c r="CL114" s="47" t="s">
        <v>0</v>
      </c>
      <c r="CM114" s="19" t="str">
        <f t="shared" si="118"/>
        <v/>
      </c>
      <c r="CN114" s="47" t="s">
        <v>0</v>
      </c>
      <c r="CO114" s="108"/>
      <c r="CP114" s="110"/>
      <c r="CQ114" s="47"/>
      <c r="CR114" s="58" t="str">
        <f>IF(AND(BX114="NEMA",BY114="NEMA",OR(CG114="",CK114="NEMA")),MAX(CR$10:CR113)+1,"")</f>
        <v/>
      </c>
      <c r="CS114" s="53" t="str">
        <f t="shared" si="119"/>
        <v/>
      </c>
      <c r="CT114" t="s">
        <v>0</v>
      </c>
      <c r="CU114" s="133" t="str">
        <f>IF(O114="","",LEFT(INDEX(kategorija_oznaka,MATCH(Q114,kategorija_id,0)),1))</f>
        <v/>
      </c>
      <c r="CV114" t="s">
        <v>0</v>
      </c>
      <c r="CW114" s="52" t="str">
        <f>IF(CR114="","",IF(M114&lt;&gt;"CRO","","INSERT INTO osoba (id,reg_broj,oib,spol_id,dat_rodjenja) VALUES ("&amp;CR114&amp;",(SELECT max(os.reg_broj)+1 FROM osoba AS os),Null,'"&amp;CU114&amp;"',Null); INSERT INTO osoba_log (id,reg_broj,oib,spol_id,dat_rodjenja,dnevnik_id) SELECT id,reg_broj,oib,spol_id,dat_rodjenja,"&amp;dnevnik_id&amp;" FROM osoba WHERE id = "&amp;CR114&amp;";"))</f>
        <v/>
      </c>
      <c r="CX114" s="66" t="str">
        <f t="shared" si="120"/>
        <v/>
      </c>
      <c r="CY114" t="s">
        <v>0</v>
      </c>
      <c r="CZ114" s="19" t="str">
        <f t="shared" si="121"/>
        <v/>
      </c>
      <c r="DA114" s="47" t="s">
        <v>0</v>
      </c>
      <c r="DB114" s="52" t="str">
        <f t="shared" si="122"/>
        <v/>
      </c>
      <c r="DC114" s="66" t="str">
        <f t="shared" si="123"/>
        <v/>
      </c>
      <c r="DD114" s="47" t="s">
        <v>0</v>
      </c>
      <c r="DE114" s="52" t="str">
        <f t="shared" si="124"/>
        <v/>
      </c>
      <c r="DF114" s="53" t="str">
        <f>IF(DE114="","",IFERROR(MATCH(DE114,registar,0),"NEMA"))</f>
        <v/>
      </c>
      <c r="DG114" s="47" t="s">
        <v>0</v>
      </c>
      <c r="DH114" s="52" t="str">
        <f t="shared" si="125"/>
        <v/>
      </c>
      <c r="DI114" s="53" t="str">
        <f>IF(DH114="","",IFERROR(MATCH(DH114,imePrezime_imePrezimeKlub,0),"NEMA"))</f>
        <v/>
      </c>
      <c r="DJ114" s="47" t="s">
        <v>0</v>
      </c>
      <c r="DK114" s="52" t="str">
        <f t="shared" si="126"/>
        <v/>
      </c>
      <c r="DL114" s="53" t="str">
        <f>IF(DK114="","",IFERROR(MATCH(DK114,imePrezime_imePrezime,0),"NEMA"))</f>
        <v/>
      </c>
      <c r="DM114" s="47" t="s">
        <v>0</v>
      </c>
      <c r="DN114" s="58" t="str">
        <f t="shared" si="127"/>
        <v/>
      </c>
      <c r="DO114" s="53" t="str" cm="1">
        <f t="array" ref="DO114">IF(DN114&lt;&gt;"",INDEX(imePrezime_id,DN114,0),IF(CR114&lt;&gt;"",CR114,""))</f>
        <v/>
      </c>
      <c r="DP114" s="47" t="s">
        <v>0</v>
      </c>
      <c r="DQ114" s="58" t="str">
        <f t="shared" si="128"/>
        <v/>
      </c>
      <c r="DR114" s="73" t="str">
        <f>IF(BW114="","",IF(AJ114="",IF(IFERROR(INDEX(imePrezime_klub,MATCH(DO114,imePrezime_id,0)),"NEMA")="","klu",""),IF(OR(AND(AK114&lt;&gt;"",AK114&lt;&gt;"NEMA"),BI114&lt;&gt;""),"klu(ali)",IF(AND(AN114&lt;&gt;"",AN114&lt;&gt;AM114),"(raz-klu)","klu"))))</f>
        <v/>
      </c>
      <c r="DS114" s="73" t="str">
        <f t="shared" si="129"/>
        <v/>
      </c>
      <c r="DT114" s="73" t="str">
        <f t="shared" si="130"/>
        <v/>
      </c>
      <c r="DU114" s="66" t="str">
        <f t="shared" si="131"/>
        <v/>
      </c>
      <c r="DV114" s="47" t="s">
        <v>0</v>
      </c>
      <c r="DW114" s="58" t="str">
        <f>IF(BW114="","",MAX(DW$10:DW113)+1)</f>
        <v/>
      </c>
      <c r="DX114" s="73" t="str">
        <f t="shared" si="132"/>
        <v/>
      </c>
      <c r="DY114" s="73" t="str">
        <f t="shared" si="133"/>
        <v/>
      </c>
      <c r="DZ114" s="73" t="str">
        <f t="shared" si="134"/>
        <v/>
      </c>
      <c r="EA114" s="73" t="str">
        <f t="shared" si="135"/>
        <v/>
      </c>
      <c r="EB114" s="73" t="str">
        <f t="shared" si="136"/>
        <v/>
      </c>
      <c r="EC114" s="73" t="str">
        <f t="shared" si="137"/>
        <v/>
      </c>
      <c r="ED114" s="73" t="str">
        <f t="shared" si="138"/>
        <v/>
      </c>
      <c r="EE114" s="73" t="str">
        <f t="shared" si="139"/>
        <v/>
      </c>
      <c r="EF114" s="73" t="str">
        <f t="shared" si="140"/>
        <v/>
      </c>
      <c r="EG114" s="53" t="str">
        <f>IF(INDEX(natjecanjeKategorije_katAliasId,MATCH(Q114,natjecanjeKategorije_katRegId,0))="","",INDEX(natjecanjeKategorije_katAliasId,MATCH(Q114,natjecanjeKategorije_katRegId,0)))</f>
        <v/>
      </c>
      <c r="EH114" s="47" t="s">
        <v>0</v>
      </c>
      <c r="EI114" s="19" t="str">
        <f t="shared" si="141"/>
        <v/>
      </c>
      <c r="EJ114" s="47" t="s">
        <v>0</v>
      </c>
      <c r="EK114" s="19" t="str">
        <f t="shared" si="142"/>
        <v/>
      </c>
      <c r="EL114" s="47" t="s">
        <v>0</v>
      </c>
      <c r="EM114" s="208" t="str">
        <f t="shared" si="143"/>
        <v/>
      </c>
      <c r="EN114" s="47" t="s">
        <v>0</v>
      </c>
    </row>
    <row r="115" spans="1:144" x14ac:dyDescent="0.25">
      <c r="A115" t="s">
        <v>0</v>
      </c>
      <c r="B115" s="52" t="str">
        <f>IF(csv!F107="","",csv!T107)</f>
        <v/>
      </c>
      <c r="C115" s="31" t="s">
        <v>0</v>
      </c>
      <c r="D115" s="31" t="str">
        <f>IF(csv!F107="","",csv!F107)</f>
        <v/>
      </c>
      <c r="E115" s="31" t="str">
        <f>IF(csv!E107="","",csv!E107)</f>
        <v/>
      </c>
      <c r="F115" s="31" t="s">
        <v>0</v>
      </c>
      <c r="G115" s="73" t="str">
        <f>IF(csv!M107="","",csv!M107)</f>
        <v/>
      </c>
      <c r="H115" s="73" t="str">
        <f>IF(csv!N107="","",csv!N107)</f>
        <v/>
      </c>
      <c r="I115" s="31" t="s">
        <v>0</v>
      </c>
      <c r="J115" s="31" t="str">
        <f>IF(csv!P107="","",csv!P107)</f>
        <v/>
      </c>
      <c r="K115" s="31" t="str">
        <f>IF(csv!Q107="","",csv!Q107)</f>
        <v/>
      </c>
      <c r="L115" s="31" t="s">
        <v>0</v>
      </c>
      <c r="M115" s="66" t="str">
        <f>IF(csv!R107="","",csv!R107)</f>
        <v/>
      </c>
      <c r="N115" s="47" t="s">
        <v>0</v>
      </c>
      <c r="O115" s="52" t="str">
        <f t="shared" si="85"/>
        <v/>
      </c>
      <c r="P115" s="73" t="str">
        <f>IF(O115="","",IF(COUNTIF(O$10:O114,O115)=0,P114+1,P114))</f>
        <v/>
      </c>
      <c r="Q115" s="88" t="str">
        <f t="shared" si="86"/>
        <v/>
      </c>
      <c r="R115" s="89" t="str" cm="1">
        <f t="array" ref="R115">IF(S115="","",INDEX(natjecanjeStaze_naziv,MATCH(S115,natjecanjeStaze_stazaId,0)))</f>
        <v/>
      </c>
      <c r="S115" s="53" t="str">
        <f>IF(BW115="","",INDEX(natjecanjeStaze_stazaId,MATCH(O115,natjecanjeStaze_kategorija,0)))</f>
        <v/>
      </c>
      <c r="T115" s="47" t="s">
        <v>0</v>
      </c>
      <c r="U115" s="259" t="str">
        <f>IF(O115="","",INDEX(kategorija_oznaka,MATCH(Q115,kategorija_id,0)))</f>
        <v/>
      </c>
      <c r="V115" s="260" t="str">
        <f t="shared" si="87"/>
        <v/>
      </c>
      <c r="W115" s="47" t="s">
        <v>0</v>
      </c>
      <c r="X115" s="52" t="str">
        <f t="shared" si="88"/>
        <v/>
      </c>
      <c r="Y115" s="73" t="str">
        <f t="shared" si="89"/>
        <v/>
      </c>
      <c r="Z115" s="31" t="str">
        <f t="shared" si="90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91"/>
        <v/>
      </c>
      <c r="AF115" s="47" t="s">
        <v>0</v>
      </c>
      <c r="AG115" s="151" t="str">
        <f t="shared" si="92"/>
        <v/>
      </c>
      <c r="AH115" s="47" t="s">
        <v>0</v>
      </c>
      <c r="AI115" s="52" t="str">
        <f t="shared" si="93"/>
        <v/>
      </c>
      <c r="AJ115" s="31" t="str">
        <f t="shared" si="94"/>
        <v/>
      </c>
      <c r="AK115" s="73" t="str">
        <f t="shared" si="95"/>
        <v/>
      </c>
      <c r="AL115" s="73" t="str">
        <f t="shared" si="96"/>
        <v/>
      </c>
      <c r="AM115" s="31" t="str" cm="1">
        <f t="array" ref="AM115">IF(AK115="",""&amp;AJ115,IF(AK115="NEMA",AJ115,INDEX(klub_naziv,MATCH(INDEX(klubAlias_klubId,AK115),klub_id,0))))</f>
        <v/>
      </c>
      <c r="AN115" s="31" t="str" cm="1">
        <f t="array" ref="AN115">IFERROR(""&amp;INDEX(registarNatjecatelji,DL115,4),"")</f>
        <v/>
      </c>
      <c r="AO115" s="73" t="str">
        <f t="shared" si="97"/>
        <v/>
      </c>
      <c r="AP115" s="66" t="str">
        <f t="shared" si="98"/>
        <v/>
      </c>
      <c r="AQ115" s="47" t="s">
        <v>0</v>
      </c>
      <c r="AR115" s="52" t="str">
        <f>IF(V115&lt;&gt;"NEMA","",IF(IFERROR(MATCH(U115,U$10:U114,0),0)&lt;&gt;0,"",U115))</f>
        <v/>
      </c>
      <c r="AS115" s="73" t="str">
        <f>IF(AR115="","",IFERROR(INDEX(klubAlias_id,MATCH(AR115,klubAlias_alias,0)),"NEMA"))</f>
        <v/>
      </c>
      <c r="AT115" s="31" t="str">
        <f>IF(OR(AS115="",AS115&lt;&gt;"NEMA"),"",MAX(AT$10:AT114)+1)</f>
        <v/>
      </c>
      <c r="AU115" s="66" t="str">
        <f>IF(OR(AS115="",AS115&lt;&gt;"NEMA"),"",INDEX(klub_id,MATCH(AR115,klub_naziv,0)))</f>
        <v/>
      </c>
      <c r="AV115" s="47" t="s">
        <v>0</v>
      </c>
      <c r="AW115" s="19" t="str">
        <f t="shared" si="99"/>
        <v/>
      </c>
      <c r="AX115" s="47" t="s">
        <v>0</v>
      </c>
      <c r="AY115" s="82" t="str">
        <f>IF(AK115&lt;&gt;"NEMA","",IF(IFERROR(MATCH(AJ115,AJ$10:AJ114,0),0)&lt;&gt;0,"",AJ115))</f>
        <v/>
      </c>
      <c r="AZ115" s="47" t="s">
        <v>0</v>
      </c>
      <c r="BA115" s="130"/>
      <c r="BB115" s="47" t="s">
        <v>0</v>
      </c>
      <c r="BC115" s="58" t="str">
        <f t="shared" si="100"/>
        <v/>
      </c>
      <c r="BD115" s="31" t="str">
        <f t="shared" si="101"/>
        <v/>
      </c>
      <c r="BE115" s="31" t="str">
        <f>IF(BD115="","",MAX(BE$10:BE114)+1)</f>
        <v/>
      </c>
      <c r="BF115" s="31" t="str">
        <f t="shared" si="102"/>
        <v/>
      </c>
      <c r="BG115" s="31" t="str">
        <f t="shared" si="103"/>
        <v/>
      </c>
      <c r="BH115" s="31" t="str">
        <f>IF(BA115="","",MAX(BH$10:BH114)+1)</f>
        <v/>
      </c>
      <c r="BI115" s="31" t="str">
        <f t="shared" si="104"/>
        <v/>
      </c>
      <c r="BJ115" s="66" t="str">
        <f t="shared" si="105"/>
        <v/>
      </c>
      <c r="BK115" s="47" t="s">
        <v>0</v>
      </c>
      <c r="BL115" s="19" t="str">
        <f t="shared" si="106"/>
        <v/>
      </c>
      <c r="BM115" s="47" t="s">
        <v>0</v>
      </c>
      <c r="BN115" s="151" t="str">
        <f>IF(AP115="","",IF(BA115="",IF(IFERROR(MATCH(AP115,natjecanje_noviKluboviAliasi,0),0)&gt;0,INDEX(natjecanje_kluboviAliasi,MATCH(AP115,natjecanje_noviKluboviAliasi,0)),AP115),BA115))</f>
        <v/>
      </c>
      <c r="BO115" s="47" t="s">
        <v>0</v>
      </c>
      <c r="BP115" s="58" t="str">
        <f t="shared" si="107"/>
        <v/>
      </c>
      <c r="BQ115" s="73" t="str">
        <f t="shared" si="108"/>
        <v/>
      </c>
      <c r="BR115" s="267" t="str">
        <f t="shared" si="109"/>
        <v/>
      </c>
      <c r="BS115" s="268" t="str">
        <f t="shared" si="110"/>
        <v/>
      </c>
      <c r="BT115" s="191" t="str">
        <f t="shared" si="111"/>
        <v/>
      </c>
      <c r="BU115" s="47" t="s">
        <v>0</v>
      </c>
      <c r="BV115" s="52" t="str">
        <f t="shared" si="112"/>
        <v/>
      </c>
      <c r="BW115" s="31" t="str">
        <f t="shared" si="113"/>
        <v/>
      </c>
      <c r="BX115" s="73" t="str">
        <f>IF(BW115="","",IFERROR(INDEX(imePrezime_id,MATCH(BV115&amp;" – "&amp;BW115,imePrezime_imePrezime,0)),"NEMA"))</f>
        <v/>
      </c>
      <c r="BY115" s="73" t="str">
        <f>IF(BX115&lt;&gt;"NEMA","",IFERROR(INDEX(imePrezimeAlias_imePrezimeId,MATCH(BV115&amp;" "&amp;BW115,imePrezimeAlias_alias,0)),"NEMA"))</f>
        <v/>
      </c>
      <c r="BZ115" s="31" t="str">
        <f>IF(BW115="","",IF(OR(BY115="",BY115="NEMA"),BV115,INDEX(imePrezime_ime,MATCH(BY115,imePrezime_id,0))))</f>
        <v/>
      </c>
      <c r="CA115" s="66" t="str">
        <f>IF(BW115="","",IF(OR(BY115="",BY115="NEMA"),BW115,INDEX(imePrezime_prezime,MATCH(BY115,imePrezime_id,0))))</f>
        <v/>
      </c>
      <c r="CB115" s="47" t="s">
        <v>0</v>
      </c>
      <c r="CC115" s="82" t="str">
        <f t="shared" si="114"/>
        <v/>
      </c>
      <c r="CD115" s="47" t="s">
        <v>0</v>
      </c>
      <c r="CE115" s="19" t="str">
        <f t="shared" si="115"/>
        <v/>
      </c>
      <c r="CF115" s="47" t="s">
        <v>0</v>
      </c>
      <c r="CG115" s="130"/>
      <c r="CH115" s="47" t="s">
        <v>0</v>
      </c>
      <c r="CI115" s="52" t="str">
        <f t="shared" si="116"/>
        <v/>
      </c>
      <c r="CJ115" s="73" t="str">
        <f>IF(CG115="","",MAX(CJ$10:CJ114)+1)</f>
        <v/>
      </c>
      <c r="CK115" s="53" t="str">
        <f t="shared" si="117"/>
        <v/>
      </c>
      <c r="CL115" s="47" t="s">
        <v>0</v>
      </c>
      <c r="CM115" s="19" t="str">
        <f t="shared" si="118"/>
        <v/>
      </c>
      <c r="CN115" s="47" t="s">
        <v>0</v>
      </c>
      <c r="CO115" s="108"/>
      <c r="CP115" s="110"/>
      <c r="CQ115" s="47"/>
      <c r="CR115" s="58" t="str">
        <f>IF(AND(BX115="NEMA",BY115="NEMA",OR(CG115="",CK115="NEMA")),MAX(CR$10:CR114)+1,"")</f>
        <v/>
      </c>
      <c r="CS115" s="53" t="str">
        <f t="shared" si="119"/>
        <v/>
      </c>
      <c r="CT115" t="s">
        <v>0</v>
      </c>
      <c r="CU115" s="133" t="str">
        <f>IF(O115="","",LEFT(INDEX(kategorija_oznaka,MATCH(Q115,kategorija_id,0)),1))</f>
        <v/>
      </c>
      <c r="CV115" t="s">
        <v>0</v>
      </c>
      <c r="CW115" s="52" t="str">
        <f>IF(CR115="","",IF(M115&lt;&gt;"CRO","","INSERT INTO osoba (id,reg_broj,oib,spol_id,dat_rodjenja) VALUES ("&amp;CR115&amp;",(SELECT max(os.reg_broj)+1 FROM osoba AS os),Null,'"&amp;CU115&amp;"',Null); INSERT INTO osoba_log (id,reg_broj,oib,spol_id,dat_rodjenja,dnevnik_id) SELECT id,reg_broj,oib,spol_id,dat_rodjenja,"&amp;dnevnik_id&amp;" FROM osoba WHERE id = "&amp;CR115&amp;";"))</f>
        <v/>
      </c>
      <c r="CX115" s="66" t="str">
        <f t="shared" si="120"/>
        <v/>
      </c>
      <c r="CY115" t="s">
        <v>0</v>
      </c>
      <c r="CZ115" s="19" t="str">
        <f t="shared" si="121"/>
        <v/>
      </c>
      <c r="DA115" s="47" t="s">
        <v>0</v>
      </c>
      <c r="DB115" s="52" t="str">
        <f t="shared" si="122"/>
        <v/>
      </c>
      <c r="DC115" s="66" t="str">
        <f t="shared" si="123"/>
        <v/>
      </c>
      <c r="DD115" s="47" t="s">
        <v>0</v>
      </c>
      <c r="DE115" s="52" t="str">
        <f t="shared" si="124"/>
        <v/>
      </c>
      <c r="DF115" s="53" t="str">
        <f>IF(DE115="","",IFERROR(MATCH(DE115,registar,0),"NEMA"))</f>
        <v/>
      </c>
      <c r="DG115" s="47" t="s">
        <v>0</v>
      </c>
      <c r="DH115" s="52" t="str">
        <f t="shared" si="125"/>
        <v/>
      </c>
      <c r="DI115" s="53" t="str">
        <f>IF(DH115="","",IFERROR(MATCH(DH115,imePrezime_imePrezimeKlub,0),"NEMA"))</f>
        <v/>
      </c>
      <c r="DJ115" s="47" t="s">
        <v>0</v>
      </c>
      <c r="DK115" s="52" t="str">
        <f t="shared" si="126"/>
        <v/>
      </c>
      <c r="DL115" s="53" t="str">
        <f>IF(DK115="","",IFERROR(MATCH(DK115,imePrezime_imePrezime,0),"NEMA"))</f>
        <v/>
      </c>
      <c r="DM115" s="47" t="s">
        <v>0</v>
      </c>
      <c r="DN115" s="58" t="str">
        <f t="shared" si="127"/>
        <v/>
      </c>
      <c r="DO115" s="53" t="str" cm="1">
        <f t="array" ref="DO115">IF(DN115&lt;&gt;"",INDEX(imePrezime_id,DN115,0),IF(CR115&lt;&gt;"",CR115,""))</f>
        <v/>
      </c>
      <c r="DP115" s="47" t="s">
        <v>0</v>
      </c>
      <c r="DQ115" s="58" t="str">
        <f t="shared" si="128"/>
        <v/>
      </c>
      <c r="DR115" s="73" t="str">
        <f>IF(BW115="","",IF(AJ115="",IF(IFERROR(INDEX(imePrezime_klub,MATCH(DO115,imePrezime_id,0)),"NEMA")="","klu",""),IF(OR(AND(AK115&lt;&gt;"",AK115&lt;&gt;"NEMA"),BI115&lt;&gt;""),"klu(ali)",IF(AND(AN115&lt;&gt;"",AN115&lt;&gt;AM115),"(raz-klu)","klu"))))</f>
        <v/>
      </c>
      <c r="DS115" s="73" t="str">
        <f t="shared" si="129"/>
        <v/>
      </c>
      <c r="DT115" s="73" t="str">
        <f t="shared" si="130"/>
        <v/>
      </c>
      <c r="DU115" s="66" t="str">
        <f t="shared" si="131"/>
        <v/>
      </c>
      <c r="DV115" s="47" t="s">
        <v>0</v>
      </c>
      <c r="DW115" s="58" t="str">
        <f>IF(BW115="","",MAX(DW$10:DW114)+1)</f>
        <v/>
      </c>
      <c r="DX115" s="73" t="str">
        <f t="shared" si="132"/>
        <v/>
      </c>
      <c r="DY115" s="73" t="str">
        <f t="shared" si="133"/>
        <v/>
      </c>
      <c r="DZ115" s="73" t="str">
        <f t="shared" si="134"/>
        <v/>
      </c>
      <c r="EA115" s="73" t="str">
        <f t="shared" si="135"/>
        <v/>
      </c>
      <c r="EB115" s="73" t="str">
        <f t="shared" si="136"/>
        <v/>
      </c>
      <c r="EC115" s="73" t="str">
        <f t="shared" si="137"/>
        <v/>
      </c>
      <c r="ED115" s="73" t="str">
        <f t="shared" si="138"/>
        <v/>
      </c>
      <c r="EE115" s="73" t="str">
        <f t="shared" si="139"/>
        <v/>
      </c>
      <c r="EF115" s="73" t="str">
        <f t="shared" si="140"/>
        <v/>
      </c>
      <c r="EG115" s="53" t="str">
        <f>IF(INDEX(natjecanjeKategorije_katAliasId,MATCH(Q115,natjecanjeKategorije_katRegId,0))="","",INDEX(natjecanjeKategorije_katAliasId,MATCH(Q115,natjecanjeKategorije_katRegId,0)))</f>
        <v/>
      </c>
      <c r="EH115" s="47" t="s">
        <v>0</v>
      </c>
      <c r="EI115" s="19" t="str">
        <f t="shared" si="141"/>
        <v/>
      </c>
      <c r="EJ115" s="47" t="s">
        <v>0</v>
      </c>
      <c r="EK115" s="19" t="str">
        <f t="shared" si="142"/>
        <v/>
      </c>
      <c r="EL115" s="47" t="s">
        <v>0</v>
      </c>
      <c r="EM115" s="208" t="str">
        <f t="shared" si="143"/>
        <v/>
      </c>
      <c r="EN115" s="47" t="s">
        <v>0</v>
      </c>
    </row>
    <row r="116" spans="1:144" x14ac:dyDescent="0.25">
      <c r="A116" t="s">
        <v>0</v>
      </c>
      <c r="B116" s="52" t="str">
        <f>IF(csv!F108="","",csv!T108)</f>
        <v/>
      </c>
      <c r="C116" s="31" t="s">
        <v>0</v>
      </c>
      <c r="D116" s="31" t="str">
        <f>IF(csv!F108="","",csv!F108)</f>
        <v/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/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85"/>
        <v/>
      </c>
      <c r="P116" s="73" t="str">
        <f>IF(O116="","",IF(COUNTIF(O$10:O115,O116)=0,P115+1,P115))</f>
        <v/>
      </c>
      <c r="Q116" s="88" t="str">
        <f t="shared" si="86"/>
        <v/>
      </c>
      <c r="R116" s="89" t="str" cm="1">
        <f t="array" ref="R116">IF(S116="","",INDEX(natjecanjeStaze_naziv,MATCH(S116,natjecanjeStaze_stazaId,0)))</f>
        <v/>
      </c>
      <c r="S116" s="53" t="str">
        <f>IF(BW116="","",INDEX(natjecanjeStaze_stazaId,MATCH(O116,natjecanjeStaze_kategorija,0)))</f>
        <v/>
      </c>
      <c r="T116" s="47" t="s">
        <v>0</v>
      </c>
      <c r="U116" s="259" t="str">
        <f>IF(O116="","",INDEX(kategorija_oznaka,MATCH(Q116,kategorija_id,0)))</f>
        <v/>
      </c>
      <c r="V116" s="260" t="str">
        <f t="shared" si="87"/>
        <v/>
      </c>
      <c r="W116" s="47" t="s">
        <v>0</v>
      </c>
      <c r="X116" s="52" t="str">
        <f t="shared" si="88"/>
        <v/>
      </c>
      <c r="Y116" s="73" t="str">
        <f t="shared" si="89"/>
        <v/>
      </c>
      <c r="Z116" s="31" t="str">
        <f t="shared" si="90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91"/>
        <v/>
      </c>
      <c r="AF116" s="47" t="s">
        <v>0</v>
      </c>
      <c r="AG116" s="151" t="str">
        <f t="shared" si="92"/>
        <v/>
      </c>
      <c r="AH116" s="47" t="s">
        <v>0</v>
      </c>
      <c r="AI116" s="52" t="str">
        <f t="shared" si="93"/>
        <v/>
      </c>
      <c r="AJ116" s="31" t="str">
        <f t="shared" si="94"/>
        <v/>
      </c>
      <c r="AK116" s="73" t="str">
        <f t="shared" si="95"/>
        <v/>
      </c>
      <c r="AL116" s="73" t="str">
        <f t="shared" si="96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IFERROR(""&amp;INDEX(registarNatjecatelji,DL116,4),"")</f>
        <v/>
      </c>
      <c r="AO116" s="73" t="str">
        <f t="shared" si="97"/>
        <v/>
      </c>
      <c r="AP116" s="66" t="str">
        <f t="shared" si="98"/>
        <v/>
      </c>
      <c r="AQ116" s="47" t="s">
        <v>0</v>
      </c>
      <c r="AR116" s="52" t="str">
        <f>IF(V116&lt;&gt;"NEMA","",IF(IFERROR(MATCH(U116,U$10:U115,0),0)&lt;&gt;0,"",U116))</f>
        <v/>
      </c>
      <c r="AS116" s="73" t="str">
        <f>IF(AR116="","",IFERROR(INDEX(klubAlias_id,MATCH(AR116,klubAlias_alias,0)),"NEMA"))</f>
        <v/>
      </c>
      <c r="AT116" s="31" t="str">
        <f>IF(OR(AS116="",AS116&lt;&gt;"NEMA"),"",MAX(AT$10:AT115)+1)</f>
        <v/>
      </c>
      <c r="AU116" s="66" t="str">
        <f>IF(OR(AS116="",AS116&lt;&gt;"NEMA"),"",INDEX(klub_id,MATCH(AR116,klub_naziv,0)))</f>
        <v/>
      </c>
      <c r="AV116" s="47" t="s">
        <v>0</v>
      </c>
      <c r="AW116" s="19" t="str">
        <f t="shared" si="99"/>
        <v/>
      </c>
      <c r="AX116" s="47" t="s">
        <v>0</v>
      </c>
      <c r="AY116" s="82" t="str">
        <f>IF(AK116&lt;&gt;"NEMA","",IF(IFERROR(MATCH(AJ116,AJ$10:AJ115,0),0)&lt;&gt;0,"",AJ116))</f>
        <v/>
      </c>
      <c r="AZ116" s="47" t="s">
        <v>0</v>
      </c>
      <c r="BA116" s="130"/>
      <c r="BB116" s="47" t="s">
        <v>0</v>
      </c>
      <c r="BC116" s="58" t="str">
        <f t="shared" si="100"/>
        <v/>
      </c>
      <c r="BD116" s="31" t="str">
        <f t="shared" si="101"/>
        <v/>
      </c>
      <c r="BE116" s="31" t="str">
        <f>IF(BD116="","",MAX(BE$10:BE115)+1)</f>
        <v/>
      </c>
      <c r="BF116" s="31" t="str">
        <f t="shared" si="102"/>
        <v/>
      </c>
      <c r="BG116" s="31" t="str">
        <f t="shared" si="103"/>
        <v/>
      </c>
      <c r="BH116" s="31" t="str">
        <f>IF(BA116="","",MAX(BH$10:BH115)+1)</f>
        <v/>
      </c>
      <c r="BI116" s="31" t="str">
        <f t="shared" si="104"/>
        <v/>
      </c>
      <c r="BJ116" s="66" t="str">
        <f t="shared" si="105"/>
        <v/>
      </c>
      <c r="BK116" s="47" t="s">
        <v>0</v>
      </c>
      <c r="BL116" s="19" t="str">
        <f t="shared" si="106"/>
        <v/>
      </c>
      <c r="BM116" s="47" t="s">
        <v>0</v>
      </c>
      <c r="BN116" s="151" t="str">
        <f>IF(AP116="","",IF(BA116="",IF(IFERROR(MATCH(AP116,natjecanje_noviKluboviAliasi,0),0)&gt;0,INDEX(natjecanje_kluboviAliasi,MATCH(AP116,natjecanje_noviKluboviAliasi,0)),AP116),BA116))</f>
        <v/>
      </c>
      <c r="BO116" s="47" t="s">
        <v>0</v>
      </c>
      <c r="BP116" s="58" t="str">
        <f t="shared" si="107"/>
        <v/>
      </c>
      <c r="BQ116" s="73" t="str">
        <f t="shared" si="108"/>
        <v/>
      </c>
      <c r="BR116" s="267" t="str">
        <f t="shared" si="109"/>
        <v/>
      </c>
      <c r="BS116" s="268" t="str">
        <f t="shared" si="110"/>
        <v/>
      </c>
      <c r="BT116" s="191" t="str">
        <f t="shared" si="111"/>
        <v/>
      </c>
      <c r="BU116" s="47" t="s">
        <v>0</v>
      </c>
      <c r="BV116" s="52" t="str">
        <f t="shared" si="112"/>
        <v/>
      </c>
      <c r="BW116" s="31" t="str">
        <f t="shared" si="113"/>
        <v/>
      </c>
      <c r="BX116" s="73" t="str">
        <f>IF(BW116="","",IFERROR(INDEX(imePrezime_id,MATCH(BV116&amp;" – "&amp;BW116,imePrezime_imePrezime,0)),"NEMA"))</f>
        <v/>
      </c>
      <c r="BY116" s="73" t="str">
        <f>IF(BX116&lt;&gt;"NEMA","",IFERROR(INDEX(imePrezimeAlias_imePrezimeId,MATCH(BV116&amp;" "&amp;BW116,imePrezimeAlias_alias,0)),"NEMA"))</f>
        <v/>
      </c>
      <c r="BZ116" s="31" t="str">
        <f>IF(BW116="","",IF(OR(BY116="",BY116="NEMA"),BV116,INDEX(imePrezime_ime,MATCH(BY116,imePrezime_id,0))))</f>
        <v/>
      </c>
      <c r="CA116" s="66" t="str">
        <f>IF(BW116="","",IF(OR(BY116="",BY116="NEMA"),BW116,INDEX(imePrezime_prezime,MATCH(BY116,imePrezime_id,0))))</f>
        <v/>
      </c>
      <c r="CB116" s="47" t="s">
        <v>0</v>
      </c>
      <c r="CC116" s="82" t="str">
        <f t="shared" si="114"/>
        <v/>
      </c>
      <c r="CD116" s="47" t="s">
        <v>0</v>
      </c>
      <c r="CE116" s="19" t="str">
        <f t="shared" si="115"/>
        <v/>
      </c>
      <c r="CF116" s="47" t="s">
        <v>0</v>
      </c>
      <c r="CG116" s="130"/>
      <c r="CH116" s="47" t="s">
        <v>0</v>
      </c>
      <c r="CI116" s="52" t="str">
        <f t="shared" si="116"/>
        <v/>
      </c>
      <c r="CJ116" s="73" t="str">
        <f>IF(CG116="","",MAX(CJ$10:CJ115)+1)</f>
        <v/>
      </c>
      <c r="CK116" s="53" t="str">
        <f t="shared" si="117"/>
        <v/>
      </c>
      <c r="CL116" s="47" t="s">
        <v>0</v>
      </c>
      <c r="CM116" s="19" t="str">
        <f t="shared" si="118"/>
        <v/>
      </c>
      <c r="CN116" s="47" t="s">
        <v>0</v>
      </c>
      <c r="CO116" s="108"/>
      <c r="CP116" s="110"/>
      <c r="CQ116" s="47"/>
      <c r="CR116" s="58" t="str">
        <f>IF(AND(BX116="NEMA",BY116="NEMA",OR(CG116="",CK116="NEMA")),MAX(CR$10:CR115)+1,"")</f>
        <v/>
      </c>
      <c r="CS116" s="53" t="str">
        <f t="shared" si="119"/>
        <v/>
      </c>
      <c r="CT116" t="s">
        <v>0</v>
      </c>
      <c r="CU116" s="133" t="str">
        <f>IF(O116="","",LEFT(INDEX(kategorija_oznaka,MATCH(Q116,kategorija_id,0)),1))</f>
        <v/>
      </c>
      <c r="CV116" t="s">
        <v>0</v>
      </c>
      <c r="CW116" s="52" t="str">
        <f>IF(CR116="","",IF(M116&lt;&gt;"CRO","","INSERT INTO osoba (id,reg_broj,oib,spol_id,dat_rodjenja) VALUES ("&amp;CR116&amp;",(SELECT max(os.reg_broj)+1 FROM osoba AS os),Null,'"&amp;CU116&amp;"',Null); INSERT INTO osoba_log (id,reg_broj,oib,spol_id,dat_rodjenja,dnevnik_id) SELECT id,reg_broj,oib,spol_id,dat_rodjenja,"&amp;dnevnik_id&amp;" FROM osoba WHERE id = "&amp;CR116&amp;";"))</f>
        <v/>
      </c>
      <c r="CX116" s="66" t="str">
        <f t="shared" si="120"/>
        <v/>
      </c>
      <c r="CY116" t="s">
        <v>0</v>
      </c>
      <c r="CZ116" s="19" t="str">
        <f t="shared" si="121"/>
        <v/>
      </c>
      <c r="DA116" s="47" t="s">
        <v>0</v>
      </c>
      <c r="DB116" s="52" t="str">
        <f t="shared" si="122"/>
        <v/>
      </c>
      <c r="DC116" s="66" t="str">
        <f t="shared" si="123"/>
        <v/>
      </c>
      <c r="DD116" s="47" t="s">
        <v>0</v>
      </c>
      <c r="DE116" s="52" t="str">
        <f t="shared" si="124"/>
        <v/>
      </c>
      <c r="DF116" s="53" t="str">
        <f>IF(DE116="","",IFERROR(MATCH(DE116,registar,0),"NEMA"))</f>
        <v/>
      </c>
      <c r="DG116" s="47" t="s">
        <v>0</v>
      </c>
      <c r="DH116" s="52" t="str">
        <f t="shared" si="125"/>
        <v/>
      </c>
      <c r="DI116" s="53" t="str">
        <f>IF(DH116="","",IFERROR(MATCH(DH116,imePrezime_imePrezimeKlub,0),"NEMA"))</f>
        <v/>
      </c>
      <c r="DJ116" s="47" t="s">
        <v>0</v>
      </c>
      <c r="DK116" s="52" t="str">
        <f t="shared" si="126"/>
        <v/>
      </c>
      <c r="DL116" s="53" t="str">
        <f>IF(DK116="","",IFERROR(MATCH(DK116,imePrezime_imePrezime,0),"NEMA"))</f>
        <v/>
      </c>
      <c r="DM116" s="47" t="s">
        <v>0</v>
      </c>
      <c r="DN116" s="58" t="str">
        <f t="shared" si="127"/>
        <v/>
      </c>
      <c r="DO116" s="53" t="str" cm="1">
        <f t="array" ref="DO116">IF(DN116&lt;&gt;"",INDEX(imePrezime_id,DN116,0),IF(CR116&lt;&gt;"",CR116,""))</f>
        <v/>
      </c>
      <c r="DP116" s="47" t="s">
        <v>0</v>
      </c>
      <c r="DQ116" s="58" t="str">
        <f t="shared" si="128"/>
        <v/>
      </c>
      <c r="DR116" s="73" t="str">
        <f>IF(BW116="","",IF(AJ116="",IF(IFERROR(INDEX(imePrezime_klub,MATCH(DO116,imePrezime_id,0)),"NEMA")="","klu",""),IF(OR(AND(AK116&lt;&gt;"",AK116&lt;&gt;"NEMA"),BI116&lt;&gt;""),"klu(ali)",IF(AND(AN116&lt;&gt;"",AN116&lt;&gt;AM116),"(raz-klu)","klu"))))</f>
        <v/>
      </c>
      <c r="DS116" s="73" t="str">
        <f t="shared" si="129"/>
        <v/>
      </c>
      <c r="DT116" s="73" t="str">
        <f t="shared" si="130"/>
        <v/>
      </c>
      <c r="DU116" s="66" t="str">
        <f t="shared" si="131"/>
        <v/>
      </c>
      <c r="DV116" s="47" t="s">
        <v>0</v>
      </c>
      <c r="DW116" s="58" t="str">
        <f>IF(BW116="","",MAX(DW$10:DW115)+1)</f>
        <v/>
      </c>
      <c r="DX116" s="73" t="str">
        <f t="shared" si="132"/>
        <v/>
      </c>
      <c r="DY116" s="73" t="str">
        <f t="shared" si="133"/>
        <v/>
      </c>
      <c r="DZ116" s="73" t="str">
        <f t="shared" si="134"/>
        <v/>
      </c>
      <c r="EA116" s="73" t="str">
        <f t="shared" si="135"/>
        <v/>
      </c>
      <c r="EB116" s="73" t="str">
        <f t="shared" si="136"/>
        <v/>
      </c>
      <c r="EC116" s="73" t="str">
        <f t="shared" si="137"/>
        <v/>
      </c>
      <c r="ED116" s="73" t="str">
        <f t="shared" si="138"/>
        <v/>
      </c>
      <c r="EE116" s="73" t="str">
        <f t="shared" si="139"/>
        <v/>
      </c>
      <c r="EF116" s="73" t="str">
        <f t="shared" si="140"/>
        <v/>
      </c>
      <c r="EG116" s="53" t="str">
        <f>IF(INDEX(natjecanjeKategorije_katAliasId,MATCH(Q116,natjecanjeKategorije_katRegId,0))="","",INDEX(natjecanjeKategorije_katAliasId,MATCH(Q116,natjecanjeKategorije_katRegId,0)))</f>
        <v/>
      </c>
      <c r="EH116" s="47" t="s">
        <v>0</v>
      </c>
      <c r="EI116" s="19" t="str">
        <f t="shared" si="141"/>
        <v/>
      </c>
      <c r="EJ116" s="47" t="s">
        <v>0</v>
      </c>
      <c r="EK116" s="19" t="str">
        <f t="shared" si="142"/>
        <v/>
      </c>
      <c r="EL116" s="47" t="s">
        <v>0</v>
      </c>
      <c r="EM116" s="208" t="str">
        <f t="shared" si="143"/>
        <v/>
      </c>
      <c r="EN116" s="47" t="s">
        <v>0</v>
      </c>
    </row>
    <row r="117" spans="1:144" x14ac:dyDescent="0.25">
      <c r="A117" t="s">
        <v>0</v>
      </c>
      <c r="B117" s="52" t="str">
        <f>IF(csv!F109="","",csv!T109)</f>
        <v/>
      </c>
      <c r="C117" s="31" t="s">
        <v>0</v>
      </c>
      <c r="D117" s="31" t="str">
        <f>IF(csv!F109="","",csv!F109)</f>
        <v/>
      </c>
      <c r="E117" s="31" t="str">
        <f>IF(csv!E109="","",csv!E109)</f>
        <v/>
      </c>
      <c r="F117" s="31" t="s">
        <v>0</v>
      </c>
      <c r="G117" s="73" t="str">
        <f>IF(csv!M109="","",csv!M109)</f>
        <v/>
      </c>
      <c r="H117" s="73" t="str">
        <f>IF(csv!N109="","",csv!N109)</f>
        <v/>
      </c>
      <c r="I117" s="31" t="s">
        <v>0</v>
      </c>
      <c r="J117" s="31" t="str">
        <f>IF(csv!P109="","",csv!P109)</f>
        <v/>
      </c>
      <c r="K117" s="31" t="str">
        <f>IF(csv!Q109="","",csv!Q109)</f>
        <v/>
      </c>
      <c r="L117" s="31" t="s">
        <v>0</v>
      </c>
      <c r="M117" s="66" t="str">
        <f>IF(csv!R109="","",csv!R109)</f>
        <v/>
      </c>
      <c r="N117" s="47" t="s">
        <v>0</v>
      </c>
      <c r="O117" s="52" t="str">
        <f t="shared" si="85"/>
        <v/>
      </c>
      <c r="P117" s="73" t="str">
        <f>IF(O117="","",IF(COUNTIF(O$10:O116,O117)=0,P116+1,P116))</f>
        <v/>
      </c>
      <c r="Q117" s="88" t="str">
        <f t="shared" si="86"/>
        <v/>
      </c>
      <c r="R117" s="89" t="str" cm="1">
        <f t="array" ref="R117">IF(S117="","",INDEX(natjecanjeStaze_naziv,MATCH(S117,natjecanjeStaze_stazaId,0)))</f>
        <v/>
      </c>
      <c r="S117" s="53" t="str">
        <f>IF(BW117="","",INDEX(natjecanjeStaze_stazaId,MATCH(O117,natjecanjeStaze_kategorija,0)))</f>
        <v/>
      </c>
      <c r="T117" s="47" t="s">
        <v>0</v>
      </c>
      <c r="U117" s="259" t="str">
        <f>IF(O117="","",INDEX(kategorija_oznaka,MATCH(Q117,kategorija_id,0)))</f>
        <v/>
      </c>
      <c r="V117" s="260" t="str">
        <f t="shared" si="87"/>
        <v/>
      </c>
      <c r="W117" s="47" t="s">
        <v>0</v>
      </c>
      <c r="X117" s="52" t="str">
        <f t="shared" si="88"/>
        <v/>
      </c>
      <c r="Y117" s="73" t="str">
        <f t="shared" si="89"/>
        <v/>
      </c>
      <c r="Z117" s="31" t="str">
        <f t="shared" si="90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91"/>
        <v/>
      </c>
      <c r="AF117" s="47" t="s">
        <v>0</v>
      </c>
      <c r="AG117" s="151" t="str">
        <f t="shared" si="92"/>
        <v/>
      </c>
      <c r="AH117" s="47" t="s">
        <v>0</v>
      </c>
      <c r="AI117" s="52" t="str">
        <f t="shared" si="93"/>
        <v/>
      </c>
      <c r="AJ117" s="31" t="str">
        <f t="shared" si="94"/>
        <v/>
      </c>
      <c r="AK117" s="73" t="str">
        <f t="shared" si="95"/>
        <v/>
      </c>
      <c r="AL117" s="73" t="str">
        <f t="shared" si="96"/>
        <v/>
      </c>
      <c r="AM117" s="31" t="str" cm="1">
        <f t="array" ref="AM117">IF(AK117="",""&amp;AJ117,IF(AK117="NEMA",AJ117,INDEX(klub_naziv,MATCH(INDEX(klubAlias_klubId,AK117),klub_id,0))))</f>
        <v/>
      </c>
      <c r="AN117" s="31" t="str" cm="1">
        <f t="array" ref="AN117">IFERROR(""&amp;INDEX(registarNatjecatelji,DL117,4),"")</f>
        <v/>
      </c>
      <c r="AO117" s="73" t="str">
        <f t="shared" si="97"/>
        <v/>
      </c>
      <c r="AP117" s="66" t="str">
        <f t="shared" si="98"/>
        <v/>
      </c>
      <c r="AQ117" s="47" t="s">
        <v>0</v>
      </c>
      <c r="AR117" s="52" t="str">
        <f>IF(V117&lt;&gt;"NEMA","",IF(IFERROR(MATCH(U117,U$10:U116,0),0)&lt;&gt;0,"",U117))</f>
        <v/>
      </c>
      <c r="AS117" s="73" t="str">
        <f>IF(AR117="","",IFERROR(INDEX(klubAlias_id,MATCH(AR117,klubAlias_alias,0)),"NEMA"))</f>
        <v/>
      </c>
      <c r="AT117" s="31" t="str">
        <f>IF(OR(AS117="",AS117&lt;&gt;"NEMA"),"",MAX(AT$10:AT116)+1)</f>
        <v/>
      </c>
      <c r="AU117" s="66" t="str">
        <f>IF(OR(AS117="",AS117&lt;&gt;"NEMA"),"",INDEX(klub_id,MATCH(AR117,klub_naziv,0)))</f>
        <v/>
      </c>
      <c r="AV117" s="47" t="s">
        <v>0</v>
      </c>
      <c r="AW117" s="19" t="str">
        <f t="shared" si="99"/>
        <v/>
      </c>
      <c r="AX117" s="47" t="s">
        <v>0</v>
      </c>
      <c r="AY117" s="82" t="str">
        <f>IF(AK117&lt;&gt;"NEMA","",IF(IFERROR(MATCH(AJ117,AJ$10:AJ116,0),0)&lt;&gt;0,"",AJ117))</f>
        <v/>
      </c>
      <c r="AZ117" s="47" t="s">
        <v>0</v>
      </c>
      <c r="BA117" s="130"/>
      <c r="BB117" s="47" t="s">
        <v>0</v>
      </c>
      <c r="BC117" s="58" t="str">
        <f t="shared" si="100"/>
        <v/>
      </c>
      <c r="BD117" s="31" t="str">
        <f t="shared" si="101"/>
        <v/>
      </c>
      <c r="BE117" s="31" t="str">
        <f>IF(BD117="","",MAX(BE$10:BE116)+1)</f>
        <v/>
      </c>
      <c r="BF117" s="31" t="str">
        <f t="shared" si="102"/>
        <v/>
      </c>
      <c r="BG117" s="31" t="str">
        <f t="shared" si="103"/>
        <v/>
      </c>
      <c r="BH117" s="31" t="str">
        <f>IF(BA117="","",MAX(BH$10:BH116)+1)</f>
        <v/>
      </c>
      <c r="BI117" s="31" t="str">
        <f t="shared" si="104"/>
        <v/>
      </c>
      <c r="BJ117" s="66" t="str">
        <f t="shared" si="105"/>
        <v/>
      </c>
      <c r="BK117" s="47" t="s">
        <v>0</v>
      </c>
      <c r="BL117" s="19" t="str">
        <f t="shared" si="106"/>
        <v/>
      </c>
      <c r="BM117" s="47" t="s">
        <v>0</v>
      </c>
      <c r="BN117" s="151" t="str">
        <f>IF(AP117="","",IF(BA117="",IF(IFERROR(MATCH(AP117,natjecanje_noviKluboviAliasi,0),0)&gt;0,INDEX(natjecanje_kluboviAliasi,MATCH(AP117,natjecanje_noviKluboviAliasi,0)),AP117),BA117))</f>
        <v/>
      </c>
      <c r="BO117" s="47" t="s">
        <v>0</v>
      </c>
      <c r="BP117" s="58" t="str">
        <f t="shared" si="107"/>
        <v/>
      </c>
      <c r="BQ117" s="73" t="str">
        <f t="shared" si="108"/>
        <v/>
      </c>
      <c r="BR117" s="267" t="str">
        <f t="shared" si="109"/>
        <v/>
      </c>
      <c r="BS117" s="268" t="str">
        <f t="shared" si="110"/>
        <v/>
      </c>
      <c r="BT117" s="191" t="str">
        <f t="shared" si="111"/>
        <v/>
      </c>
      <c r="BU117" s="47" t="s">
        <v>0</v>
      </c>
      <c r="BV117" s="52" t="str">
        <f t="shared" si="112"/>
        <v/>
      </c>
      <c r="BW117" s="31" t="str">
        <f t="shared" si="113"/>
        <v/>
      </c>
      <c r="BX117" s="73" t="str">
        <f>IF(BW117="","",IFERROR(INDEX(imePrezime_id,MATCH(BV117&amp;" – "&amp;BW117,imePrezime_imePrezime,0)),"NEMA"))</f>
        <v/>
      </c>
      <c r="BY117" s="73" t="str">
        <f>IF(BX117&lt;&gt;"NEMA","",IFERROR(INDEX(imePrezimeAlias_imePrezimeId,MATCH(BV117&amp;" "&amp;BW117,imePrezimeAlias_alias,0)),"NEMA"))</f>
        <v/>
      </c>
      <c r="BZ117" s="31" t="str">
        <f>IF(BW117="","",IF(OR(BY117="",BY117="NEMA"),BV117,INDEX(imePrezime_ime,MATCH(BY117,imePrezime_id,0))))</f>
        <v/>
      </c>
      <c r="CA117" s="66" t="str">
        <f>IF(BW117="","",IF(OR(BY117="",BY117="NEMA"),BW117,INDEX(imePrezime_prezime,MATCH(BY117,imePrezime_id,0))))</f>
        <v/>
      </c>
      <c r="CB117" s="47" t="s">
        <v>0</v>
      </c>
      <c r="CC117" s="82" t="str">
        <f t="shared" si="114"/>
        <v/>
      </c>
      <c r="CD117" s="47" t="s">
        <v>0</v>
      </c>
      <c r="CE117" s="19" t="str">
        <f t="shared" si="115"/>
        <v/>
      </c>
      <c r="CF117" s="47" t="s">
        <v>0</v>
      </c>
      <c r="CG117" s="130"/>
      <c r="CH117" s="47" t="s">
        <v>0</v>
      </c>
      <c r="CI117" s="52" t="str">
        <f t="shared" si="116"/>
        <v/>
      </c>
      <c r="CJ117" s="73" t="str">
        <f>IF(CG117="","",MAX(CJ$10:CJ116)+1)</f>
        <v/>
      </c>
      <c r="CK117" s="53" t="str">
        <f t="shared" si="117"/>
        <v/>
      </c>
      <c r="CL117" s="47" t="s">
        <v>0</v>
      </c>
      <c r="CM117" s="19" t="str">
        <f t="shared" si="118"/>
        <v/>
      </c>
      <c r="CN117" s="47" t="s">
        <v>0</v>
      </c>
      <c r="CO117" s="108"/>
      <c r="CP117" s="110"/>
      <c r="CQ117" s="47"/>
      <c r="CR117" s="58" t="str">
        <f>IF(AND(BX117="NEMA",BY117="NEMA",OR(CG117="",CK117="NEMA")),MAX(CR$10:CR116)+1,"")</f>
        <v/>
      </c>
      <c r="CS117" s="53" t="str">
        <f t="shared" si="119"/>
        <v/>
      </c>
      <c r="CT117" t="s">
        <v>0</v>
      </c>
      <c r="CU117" s="133" t="str">
        <f>IF(O117="","",LEFT(INDEX(kategorija_oznaka,MATCH(Q117,kategorija_id,0)),1))</f>
        <v/>
      </c>
      <c r="CV117" t="s">
        <v>0</v>
      </c>
      <c r="CW117" s="52" t="str">
        <f>IF(CR117="","",IF(M117&lt;&gt;"CRO","","INSERT INTO osoba (id,reg_broj,oib,spol_id,dat_rodjenja) VALUES ("&amp;CR117&amp;",(SELECT max(os.reg_broj)+1 FROM osoba AS os),Null,'"&amp;CU117&amp;"',Null); INSERT INTO osoba_log (id,reg_broj,oib,spol_id,dat_rodjenja,dnevnik_id) SELECT id,reg_broj,oib,spol_id,dat_rodjenja,"&amp;dnevnik_id&amp;" FROM osoba WHERE id = "&amp;CR117&amp;";"))</f>
        <v/>
      </c>
      <c r="CX117" s="66" t="str">
        <f t="shared" si="120"/>
        <v/>
      </c>
      <c r="CY117" t="s">
        <v>0</v>
      </c>
      <c r="CZ117" s="19" t="str">
        <f t="shared" si="121"/>
        <v/>
      </c>
      <c r="DA117" s="47" t="s">
        <v>0</v>
      </c>
      <c r="DB117" s="52" t="str">
        <f t="shared" si="122"/>
        <v/>
      </c>
      <c r="DC117" s="66" t="str">
        <f t="shared" si="123"/>
        <v/>
      </c>
      <c r="DD117" s="47" t="s">
        <v>0</v>
      </c>
      <c r="DE117" s="52" t="str">
        <f t="shared" si="124"/>
        <v/>
      </c>
      <c r="DF117" s="53" t="str">
        <f>IF(DE117="","",IFERROR(MATCH(DE117,registar,0),"NEMA"))</f>
        <v/>
      </c>
      <c r="DG117" s="47" t="s">
        <v>0</v>
      </c>
      <c r="DH117" s="52" t="str">
        <f t="shared" si="125"/>
        <v/>
      </c>
      <c r="DI117" s="53" t="str">
        <f>IF(DH117="","",IFERROR(MATCH(DH117,imePrezime_imePrezimeKlub,0),"NEMA"))</f>
        <v/>
      </c>
      <c r="DJ117" s="47" t="s">
        <v>0</v>
      </c>
      <c r="DK117" s="52" t="str">
        <f t="shared" si="126"/>
        <v/>
      </c>
      <c r="DL117" s="53" t="str">
        <f>IF(DK117="","",IFERROR(MATCH(DK117,imePrezime_imePrezime,0),"NEMA"))</f>
        <v/>
      </c>
      <c r="DM117" s="47" t="s">
        <v>0</v>
      </c>
      <c r="DN117" s="58" t="str">
        <f t="shared" si="127"/>
        <v/>
      </c>
      <c r="DO117" s="53" t="str" cm="1">
        <f t="array" ref="DO117">IF(DN117&lt;&gt;"",INDEX(imePrezime_id,DN117,0),IF(CR117&lt;&gt;"",CR117,""))</f>
        <v/>
      </c>
      <c r="DP117" s="47" t="s">
        <v>0</v>
      </c>
      <c r="DQ117" s="58" t="str">
        <f t="shared" si="128"/>
        <v/>
      </c>
      <c r="DR117" s="73" t="str">
        <f>IF(BW117="","",IF(AJ117="",IF(IFERROR(INDEX(imePrezime_klub,MATCH(DO117,imePrezime_id,0)),"NEMA")="","klu",""),IF(OR(AND(AK117&lt;&gt;"",AK117&lt;&gt;"NEMA"),BI117&lt;&gt;""),"klu(ali)",IF(AND(AN117&lt;&gt;"",AN117&lt;&gt;AM117),"(raz-klu)","klu"))))</f>
        <v/>
      </c>
      <c r="DS117" s="73" t="str">
        <f t="shared" si="129"/>
        <v/>
      </c>
      <c r="DT117" s="73" t="str">
        <f t="shared" si="130"/>
        <v/>
      </c>
      <c r="DU117" s="66" t="str">
        <f t="shared" si="131"/>
        <v/>
      </c>
      <c r="DV117" s="47" t="s">
        <v>0</v>
      </c>
      <c r="DW117" s="58" t="str">
        <f>IF(BW117="","",MAX(DW$10:DW116)+1)</f>
        <v/>
      </c>
      <c r="DX117" s="73" t="str">
        <f t="shared" si="132"/>
        <v/>
      </c>
      <c r="DY117" s="73" t="str">
        <f t="shared" si="133"/>
        <v/>
      </c>
      <c r="DZ117" s="73" t="str">
        <f t="shared" si="134"/>
        <v/>
      </c>
      <c r="EA117" s="73" t="str">
        <f t="shared" si="135"/>
        <v/>
      </c>
      <c r="EB117" s="73" t="str">
        <f t="shared" si="136"/>
        <v/>
      </c>
      <c r="EC117" s="73" t="str">
        <f t="shared" si="137"/>
        <v/>
      </c>
      <c r="ED117" s="73" t="str">
        <f t="shared" si="138"/>
        <v/>
      </c>
      <c r="EE117" s="73" t="str">
        <f t="shared" si="139"/>
        <v/>
      </c>
      <c r="EF117" s="73" t="str">
        <f t="shared" si="140"/>
        <v/>
      </c>
      <c r="EG117" s="53" t="str">
        <f>IF(INDEX(natjecanjeKategorije_katAliasId,MATCH(Q117,natjecanjeKategorije_katRegId,0))="","",INDEX(natjecanjeKategorije_katAliasId,MATCH(Q117,natjecanjeKategorije_katRegId,0)))</f>
        <v/>
      </c>
      <c r="EH117" s="47" t="s">
        <v>0</v>
      </c>
      <c r="EI117" s="19" t="str">
        <f t="shared" si="141"/>
        <v/>
      </c>
      <c r="EJ117" s="47" t="s">
        <v>0</v>
      </c>
      <c r="EK117" s="19" t="str">
        <f t="shared" si="142"/>
        <v/>
      </c>
      <c r="EL117" s="47" t="s">
        <v>0</v>
      </c>
      <c r="EM117" s="208" t="str">
        <f t="shared" si="143"/>
        <v/>
      </c>
      <c r="EN117" s="47" t="s">
        <v>0</v>
      </c>
    </row>
    <row r="118" spans="1:144" x14ac:dyDescent="0.25">
      <c r="A118" t="s">
        <v>0</v>
      </c>
      <c r="B118" s="52" t="str">
        <f>IF(csv!F110="","",csv!T110)</f>
        <v/>
      </c>
      <c r="C118" s="31" t="s">
        <v>0</v>
      </c>
      <c r="D118" s="31" t="str">
        <f>IF(csv!F110="","",csv!F110)</f>
        <v/>
      </c>
      <c r="E118" s="31" t="str">
        <f>IF(csv!E110="","",csv!E110)</f>
        <v/>
      </c>
      <c r="F118" s="31" t="s">
        <v>0</v>
      </c>
      <c r="G118" s="73" t="str">
        <f>IF(csv!M110="","",csv!M110)</f>
        <v/>
      </c>
      <c r="H118" s="73" t="str">
        <f>IF(csv!N110="","",csv!N110)</f>
        <v/>
      </c>
      <c r="I118" s="31" t="s">
        <v>0</v>
      </c>
      <c r="J118" s="31" t="str">
        <f>IF(csv!P110="","",csv!P110)</f>
        <v/>
      </c>
      <c r="K118" s="31" t="str">
        <f>IF(csv!Q110="","",csv!Q110)</f>
        <v/>
      </c>
      <c r="L118" s="31" t="s">
        <v>0</v>
      </c>
      <c r="M118" s="66" t="str">
        <f>IF(csv!R110="","",csv!R110)</f>
        <v/>
      </c>
      <c r="N118" s="47" t="s">
        <v>0</v>
      </c>
      <c r="O118" s="52" t="str">
        <f t="shared" si="85"/>
        <v/>
      </c>
      <c r="P118" s="73" t="str">
        <f>IF(O118="","",IF(COUNTIF(O$10:O117,O118)=0,P117+1,P117))</f>
        <v/>
      </c>
      <c r="Q118" s="88" t="str">
        <f t="shared" si="86"/>
        <v/>
      </c>
      <c r="R118" s="89" t="str" cm="1">
        <f t="array" ref="R118">IF(S118="","",INDEX(natjecanjeStaze_naziv,MATCH(S118,natjecanjeStaze_stazaId,0)))</f>
        <v/>
      </c>
      <c r="S118" s="53" t="str">
        <f>IF(BW118="","",INDEX(natjecanjeStaze_stazaId,MATCH(O118,natjecanjeStaze_kategorija,0)))</f>
        <v/>
      </c>
      <c r="T118" s="47" t="s">
        <v>0</v>
      </c>
      <c r="U118" s="259" t="str">
        <f>IF(O118="","",INDEX(kategorija_oznaka,MATCH(Q118,kategorija_id,0)))</f>
        <v/>
      </c>
      <c r="V118" s="260" t="str">
        <f t="shared" si="87"/>
        <v/>
      </c>
      <c r="W118" s="47" t="s">
        <v>0</v>
      </c>
      <c r="X118" s="52" t="str">
        <f t="shared" si="88"/>
        <v/>
      </c>
      <c r="Y118" s="73" t="str">
        <f t="shared" si="89"/>
        <v/>
      </c>
      <c r="Z118" s="31" t="str">
        <f t="shared" si="90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91"/>
        <v/>
      </c>
      <c r="AF118" s="47" t="s">
        <v>0</v>
      </c>
      <c r="AG118" s="151" t="str">
        <f t="shared" si="92"/>
        <v/>
      </c>
      <c r="AH118" s="47" t="s">
        <v>0</v>
      </c>
      <c r="AI118" s="52" t="str">
        <f t="shared" si="93"/>
        <v/>
      </c>
      <c r="AJ118" s="31" t="str">
        <f t="shared" si="94"/>
        <v/>
      </c>
      <c r="AK118" s="73" t="str">
        <f t="shared" si="95"/>
        <v/>
      </c>
      <c r="AL118" s="73" t="str">
        <f t="shared" si="96"/>
        <v/>
      </c>
      <c r="AM118" s="31" t="str" cm="1">
        <f t="array" ref="AM118">IF(AK118="",""&amp;AJ118,IF(AK118="NEMA",AJ118,INDEX(klub_naziv,MATCH(INDEX(klubAlias_klubId,AK118),klub_id,0))))</f>
        <v/>
      </c>
      <c r="AN118" s="31" t="str" cm="1">
        <f t="array" ref="AN118">IFERROR(""&amp;INDEX(registarNatjecatelji,DL118,4),"")</f>
        <v/>
      </c>
      <c r="AO118" s="73" t="str">
        <f t="shared" si="97"/>
        <v/>
      </c>
      <c r="AP118" s="66" t="str">
        <f t="shared" si="98"/>
        <v/>
      </c>
      <c r="AQ118" s="47" t="s">
        <v>0</v>
      </c>
      <c r="AR118" s="52" t="str">
        <f>IF(V118&lt;&gt;"NEMA","",IF(IFERROR(MATCH(U118,U$10:U117,0),0)&lt;&gt;0,"",U118))</f>
        <v/>
      </c>
      <c r="AS118" s="73" t="str">
        <f>IF(AR118="","",IFERROR(INDEX(klubAlias_id,MATCH(AR118,klubAlias_alias,0)),"NEMA"))</f>
        <v/>
      </c>
      <c r="AT118" s="31" t="str">
        <f>IF(OR(AS118="",AS118&lt;&gt;"NEMA"),"",MAX(AT$10:AT117)+1)</f>
        <v/>
      </c>
      <c r="AU118" s="66" t="str">
        <f>IF(OR(AS118="",AS118&lt;&gt;"NEMA"),"",INDEX(klub_id,MATCH(AR118,klub_naziv,0)))</f>
        <v/>
      </c>
      <c r="AV118" s="47" t="s">
        <v>0</v>
      </c>
      <c r="AW118" s="19" t="str">
        <f t="shared" si="99"/>
        <v/>
      </c>
      <c r="AX118" s="47" t="s">
        <v>0</v>
      </c>
      <c r="AY118" s="82" t="str">
        <f>IF(AK118&lt;&gt;"NEMA","",IF(IFERROR(MATCH(AJ118,AJ$10:AJ117,0),0)&lt;&gt;0,"",AJ118))</f>
        <v/>
      </c>
      <c r="AZ118" s="47" t="s">
        <v>0</v>
      </c>
      <c r="BA118" s="130"/>
      <c r="BB118" s="47" t="s">
        <v>0</v>
      </c>
      <c r="BC118" s="58" t="str">
        <f t="shared" si="100"/>
        <v/>
      </c>
      <c r="BD118" s="31" t="str">
        <f t="shared" si="101"/>
        <v/>
      </c>
      <c r="BE118" s="31" t="str">
        <f>IF(BD118="","",MAX(BE$10:BE117)+1)</f>
        <v/>
      </c>
      <c r="BF118" s="31" t="str">
        <f t="shared" si="102"/>
        <v/>
      </c>
      <c r="BG118" s="31" t="str">
        <f t="shared" si="103"/>
        <v/>
      </c>
      <c r="BH118" s="31" t="str">
        <f>IF(BA118="","",MAX(BH$10:BH117)+1)</f>
        <v/>
      </c>
      <c r="BI118" s="31" t="str">
        <f t="shared" si="104"/>
        <v/>
      </c>
      <c r="BJ118" s="66" t="str">
        <f t="shared" si="105"/>
        <v/>
      </c>
      <c r="BK118" s="47" t="s">
        <v>0</v>
      </c>
      <c r="BL118" s="19" t="str">
        <f t="shared" si="106"/>
        <v/>
      </c>
      <c r="BM118" s="47" t="s">
        <v>0</v>
      </c>
      <c r="BN118" s="151" t="str">
        <f>IF(AP118="","",IF(BA118="",IF(IFERROR(MATCH(AP118,natjecanje_noviKluboviAliasi,0),0)&gt;0,INDEX(natjecanje_kluboviAliasi,MATCH(AP118,natjecanje_noviKluboviAliasi,0)),AP118),BA118))</f>
        <v/>
      </c>
      <c r="BO118" s="47" t="s">
        <v>0</v>
      </c>
      <c r="BP118" s="58" t="str">
        <f t="shared" si="107"/>
        <v/>
      </c>
      <c r="BQ118" s="73" t="str">
        <f t="shared" si="108"/>
        <v/>
      </c>
      <c r="BR118" s="267" t="str">
        <f t="shared" si="109"/>
        <v/>
      </c>
      <c r="BS118" s="268" t="str">
        <f t="shared" si="110"/>
        <v/>
      </c>
      <c r="BT118" s="191" t="str">
        <f t="shared" si="111"/>
        <v/>
      </c>
      <c r="BU118" s="47" t="s">
        <v>0</v>
      </c>
      <c r="BV118" s="52" t="str">
        <f t="shared" si="112"/>
        <v/>
      </c>
      <c r="BW118" s="31" t="str">
        <f t="shared" si="113"/>
        <v/>
      </c>
      <c r="BX118" s="73" t="str">
        <f>IF(BW118="","",IFERROR(INDEX(imePrezime_id,MATCH(BV118&amp;" – "&amp;BW118,imePrezime_imePrezime,0)),"NEMA"))</f>
        <v/>
      </c>
      <c r="BY118" s="73" t="str">
        <f>IF(BX118&lt;&gt;"NEMA","",IFERROR(INDEX(imePrezimeAlias_imePrezimeId,MATCH(BV118&amp;" "&amp;BW118,imePrezimeAlias_alias,0)),"NEMA"))</f>
        <v/>
      </c>
      <c r="BZ118" s="31" t="str">
        <f>IF(BW118="","",IF(OR(BY118="",BY118="NEMA"),BV118,INDEX(imePrezime_ime,MATCH(BY118,imePrezime_id,0))))</f>
        <v/>
      </c>
      <c r="CA118" s="66" t="str">
        <f>IF(BW118="","",IF(OR(BY118="",BY118="NEMA"),BW118,INDEX(imePrezime_prezime,MATCH(BY118,imePrezime_id,0))))</f>
        <v/>
      </c>
      <c r="CB118" s="47" t="s">
        <v>0</v>
      </c>
      <c r="CC118" s="82" t="str">
        <f t="shared" si="114"/>
        <v/>
      </c>
      <c r="CD118" s="47" t="s">
        <v>0</v>
      </c>
      <c r="CE118" s="19" t="str">
        <f t="shared" si="115"/>
        <v/>
      </c>
      <c r="CF118" s="47" t="s">
        <v>0</v>
      </c>
      <c r="CG118" s="130"/>
      <c r="CH118" s="47" t="s">
        <v>0</v>
      </c>
      <c r="CI118" s="52" t="str">
        <f t="shared" si="116"/>
        <v/>
      </c>
      <c r="CJ118" s="73" t="str">
        <f>IF(CG118="","",MAX(CJ$10:CJ117)+1)</f>
        <v/>
      </c>
      <c r="CK118" s="53" t="str">
        <f t="shared" si="117"/>
        <v/>
      </c>
      <c r="CL118" s="47" t="s">
        <v>0</v>
      </c>
      <c r="CM118" s="19" t="str">
        <f t="shared" si="118"/>
        <v/>
      </c>
      <c r="CN118" s="47" t="s">
        <v>0</v>
      </c>
      <c r="CO118" s="108"/>
      <c r="CP118" s="110"/>
      <c r="CQ118" s="47"/>
      <c r="CR118" s="58" t="str">
        <f>IF(AND(BX118="NEMA",BY118="NEMA",OR(CG118="",CK118="NEMA")),MAX(CR$10:CR117)+1,"")</f>
        <v/>
      </c>
      <c r="CS118" s="53" t="str">
        <f t="shared" si="119"/>
        <v/>
      </c>
      <c r="CT118" t="s">
        <v>0</v>
      </c>
      <c r="CU118" s="133" t="str">
        <f>IF(O118="","",LEFT(INDEX(kategorija_oznaka,MATCH(Q118,kategorija_id,0)),1))</f>
        <v/>
      </c>
      <c r="CV118" t="s">
        <v>0</v>
      </c>
      <c r="CW118" s="52" t="str">
        <f>IF(CR118="","",IF(M118&lt;&gt;"CRO","","INSERT INTO osoba (id,reg_broj,oib,spol_id,dat_rodjenja) VALUES ("&amp;CR118&amp;",(SELECT max(os.reg_broj)+1 FROM osoba AS os),Null,'"&amp;CU118&amp;"',Null); INSERT INTO osoba_log (id,reg_broj,oib,spol_id,dat_rodjenja,dnevnik_id) SELECT id,reg_broj,oib,spol_id,dat_rodjenja,"&amp;dnevnik_id&amp;" FROM osoba WHERE id = "&amp;CR118&amp;";"))</f>
        <v/>
      </c>
      <c r="CX118" s="66" t="str">
        <f t="shared" si="120"/>
        <v/>
      </c>
      <c r="CY118" t="s">
        <v>0</v>
      </c>
      <c r="CZ118" s="19" t="str">
        <f t="shared" si="121"/>
        <v/>
      </c>
      <c r="DA118" s="47" t="s">
        <v>0</v>
      </c>
      <c r="DB118" s="52" t="str">
        <f t="shared" si="122"/>
        <v/>
      </c>
      <c r="DC118" s="66" t="str">
        <f t="shared" si="123"/>
        <v/>
      </c>
      <c r="DD118" s="47" t="s">
        <v>0</v>
      </c>
      <c r="DE118" s="52" t="str">
        <f t="shared" si="124"/>
        <v/>
      </c>
      <c r="DF118" s="53" t="str">
        <f>IF(DE118="","",IFERROR(MATCH(DE118,registar,0),"NEMA"))</f>
        <v/>
      </c>
      <c r="DG118" s="47" t="s">
        <v>0</v>
      </c>
      <c r="DH118" s="52" t="str">
        <f t="shared" si="125"/>
        <v/>
      </c>
      <c r="DI118" s="53" t="str">
        <f>IF(DH118="","",IFERROR(MATCH(DH118,imePrezime_imePrezimeKlub,0),"NEMA"))</f>
        <v/>
      </c>
      <c r="DJ118" s="47" t="s">
        <v>0</v>
      </c>
      <c r="DK118" s="52" t="str">
        <f t="shared" si="126"/>
        <v/>
      </c>
      <c r="DL118" s="53" t="str">
        <f>IF(DK118="","",IFERROR(MATCH(DK118,imePrezime_imePrezime,0),"NEMA"))</f>
        <v/>
      </c>
      <c r="DM118" s="47" t="s">
        <v>0</v>
      </c>
      <c r="DN118" s="58" t="str">
        <f t="shared" si="127"/>
        <v/>
      </c>
      <c r="DO118" s="53" t="str" cm="1">
        <f t="array" ref="DO118">IF(DN118&lt;&gt;"",INDEX(imePrezime_id,DN118,0),IF(CR118&lt;&gt;"",CR118,""))</f>
        <v/>
      </c>
      <c r="DP118" s="47" t="s">
        <v>0</v>
      </c>
      <c r="DQ118" s="58" t="str">
        <f t="shared" si="128"/>
        <v/>
      </c>
      <c r="DR118" s="73" t="str">
        <f>IF(BW118="","",IF(AJ118="",IF(IFERROR(INDEX(imePrezime_klub,MATCH(DO118,imePrezime_id,0)),"NEMA")="","klu",""),IF(OR(AND(AK118&lt;&gt;"",AK118&lt;&gt;"NEMA"),BI118&lt;&gt;""),"klu(ali)",IF(AND(AN118&lt;&gt;"",AN118&lt;&gt;AM118),"(raz-klu)","klu"))))</f>
        <v/>
      </c>
      <c r="DS118" s="73" t="str">
        <f t="shared" si="129"/>
        <v/>
      </c>
      <c r="DT118" s="73" t="str">
        <f t="shared" si="130"/>
        <v/>
      </c>
      <c r="DU118" s="66" t="str">
        <f t="shared" si="131"/>
        <v/>
      </c>
      <c r="DV118" s="47" t="s">
        <v>0</v>
      </c>
      <c r="DW118" s="58" t="str">
        <f>IF(BW118="","",MAX(DW$10:DW117)+1)</f>
        <v/>
      </c>
      <c r="DX118" s="73" t="str">
        <f t="shared" si="132"/>
        <v/>
      </c>
      <c r="DY118" s="73" t="str">
        <f t="shared" si="133"/>
        <v/>
      </c>
      <c r="DZ118" s="73" t="str">
        <f t="shared" si="134"/>
        <v/>
      </c>
      <c r="EA118" s="73" t="str">
        <f t="shared" si="135"/>
        <v/>
      </c>
      <c r="EB118" s="73" t="str">
        <f t="shared" si="136"/>
        <v/>
      </c>
      <c r="EC118" s="73" t="str">
        <f t="shared" si="137"/>
        <v/>
      </c>
      <c r="ED118" s="73" t="str">
        <f t="shared" si="138"/>
        <v/>
      </c>
      <c r="EE118" s="73" t="str">
        <f t="shared" si="139"/>
        <v/>
      </c>
      <c r="EF118" s="73" t="str">
        <f t="shared" si="140"/>
        <v/>
      </c>
      <c r="EG118" s="53" t="str">
        <f>IF(INDEX(natjecanjeKategorije_katAliasId,MATCH(Q118,natjecanjeKategorije_katRegId,0))="","",INDEX(natjecanjeKategorije_katAliasId,MATCH(Q118,natjecanjeKategorije_katRegId,0)))</f>
        <v/>
      </c>
      <c r="EH118" s="47" t="s">
        <v>0</v>
      </c>
      <c r="EI118" s="19" t="str">
        <f t="shared" si="141"/>
        <v/>
      </c>
      <c r="EJ118" s="47" t="s">
        <v>0</v>
      </c>
      <c r="EK118" s="19" t="str">
        <f t="shared" si="142"/>
        <v/>
      </c>
      <c r="EL118" s="47" t="s">
        <v>0</v>
      </c>
      <c r="EM118" s="208" t="str">
        <f t="shared" si="143"/>
        <v/>
      </c>
      <c r="EN118" s="47" t="s">
        <v>0</v>
      </c>
    </row>
    <row r="119" spans="1:144" x14ac:dyDescent="0.25">
      <c r="A119" t="s">
        <v>0</v>
      </c>
      <c r="B119" s="52" t="str">
        <f>IF(csv!F111="","",csv!T111)</f>
        <v/>
      </c>
      <c r="C119" s="31" t="s">
        <v>0</v>
      </c>
      <c r="D119" s="31" t="str">
        <f>IF(csv!F111="","",csv!F111)</f>
        <v/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/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85"/>
        <v/>
      </c>
      <c r="P119" s="73" t="str">
        <f>IF(O119="","",IF(COUNTIF(O$10:O118,O119)=0,P118+1,P118))</f>
        <v/>
      </c>
      <c r="Q119" s="88" t="str">
        <f t="shared" si="86"/>
        <v/>
      </c>
      <c r="R119" s="89" t="str" cm="1">
        <f t="array" ref="R119">IF(S119="","",INDEX(natjecanjeStaze_naziv,MATCH(S119,natjecanjeStaze_stazaId,0)))</f>
        <v/>
      </c>
      <c r="S119" s="53" t="str">
        <f>IF(BW119="","",INDEX(natjecanjeStaze_stazaId,MATCH(O119,natjecanjeStaze_kategorija,0)))</f>
        <v/>
      </c>
      <c r="T119" s="47" t="s">
        <v>0</v>
      </c>
      <c r="U119" s="259" t="str">
        <f>IF(O119="","",INDEX(kategorija_oznaka,MATCH(Q119,kategorija_id,0)))</f>
        <v/>
      </c>
      <c r="V119" s="260" t="str">
        <f t="shared" si="87"/>
        <v/>
      </c>
      <c r="W119" s="47" t="s">
        <v>0</v>
      </c>
      <c r="X119" s="52" t="str">
        <f t="shared" si="88"/>
        <v/>
      </c>
      <c r="Y119" s="73" t="str">
        <f t="shared" si="89"/>
        <v/>
      </c>
      <c r="Z119" s="31" t="str">
        <f t="shared" si="90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91"/>
        <v/>
      </c>
      <c r="AF119" s="47" t="s">
        <v>0</v>
      </c>
      <c r="AG119" s="151" t="str">
        <f t="shared" si="92"/>
        <v/>
      </c>
      <c r="AH119" s="47" t="s">
        <v>0</v>
      </c>
      <c r="AI119" s="52" t="str">
        <f t="shared" si="93"/>
        <v/>
      </c>
      <c r="AJ119" s="31" t="str">
        <f t="shared" si="94"/>
        <v/>
      </c>
      <c r="AK119" s="73" t="str">
        <f t="shared" si="95"/>
        <v/>
      </c>
      <c r="AL119" s="73" t="str">
        <f t="shared" si="96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IFERROR(""&amp;INDEX(registarNatjecatelji,DL119,4),"")</f>
        <v/>
      </c>
      <c r="AO119" s="73" t="str">
        <f t="shared" si="97"/>
        <v/>
      </c>
      <c r="AP119" s="66" t="str">
        <f t="shared" si="98"/>
        <v/>
      </c>
      <c r="AQ119" s="47" t="s">
        <v>0</v>
      </c>
      <c r="AR119" s="52" t="str">
        <f>IF(V119&lt;&gt;"NEMA","",IF(IFERROR(MATCH(U119,U$10:U118,0),0)&lt;&gt;0,"",U119))</f>
        <v/>
      </c>
      <c r="AS119" s="73" t="str">
        <f>IF(AR119="","",IFERROR(INDEX(klubAlias_id,MATCH(AR119,klubAlias_alias,0)),"NEMA"))</f>
        <v/>
      </c>
      <c r="AT119" s="31" t="str">
        <f>IF(OR(AS119="",AS119&lt;&gt;"NEMA"),"",MAX(AT$10:AT118)+1)</f>
        <v/>
      </c>
      <c r="AU119" s="66" t="str">
        <f>IF(OR(AS119="",AS119&lt;&gt;"NEMA"),"",INDEX(klub_id,MATCH(AR119,klub_naziv,0)))</f>
        <v/>
      </c>
      <c r="AV119" s="47" t="s">
        <v>0</v>
      </c>
      <c r="AW119" s="19" t="str">
        <f t="shared" si="99"/>
        <v/>
      </c>
      <c r="AX119" s="47" t="s">
        <v>0</v>
      </c>
      <c r="AY119" s="82" t="str">
        <f>IF(AK119&lt;&gt;"NEMA","",IF(IFERROR(MATCH(AJ119,AJ$10:AJ118,0),0)&lt;&gt;0,"",AJ119))</f>
        <v/>
      </c>
      <c r="AZ119" s="47" t="s">
        <v>0</v>
      </c>
      <c r="BA119" s="130"/>
      <c r="BB119" s="47" t="s">
        <v>0</v>
      </c>
      <c r="BC119" s="58" t="str">
        <f t="shared" si="100"/>
        <v/>
      </c>
      <c r="BD119" s="31" t="str">
        <f t="shared" si="101"/>
        <v/>
      </c>
      <c r="BE119" s="31" t="str">
        <f>IF(BD119="","",MAX(BE$10:BE118)+1)</f>
        <v/>
      </c>
      <c r="BF119" s="31" t="str">
        <f t="shared" si="102"/>
        <v/>
      </c>
      <c r="BG119" s="31" t="str">
        <f t="shared" si="103"/>
        <v/>
      </c>
      <c r="BH119" s="31" t="str">
        <f>IF(BA119="","",MAX(BH$10:BH118)+1)</f>
        <v/>
      </c>
      <c r="BI119" s="31" t="str">
        <f t="shared" si="104"/>
        <v/>
      </c>
      <c r="BJ119" s="66" t="str">
        <f t="shared" si="105"/>
        <v/>
      </c>
      <c r="BK119" s="47" t="s">
        <v>0</v>
      </c>
      <c r="BL119" s="19" t="str">
        <f t="shared" si="106"/>
        <v/>
      </c>
      <c r="BM119" s="47" t="s">
        <v>0</v>
      </c>
      <c r="BN119" s="151" t="str">
        <f>IF(AP119="","",IF(BA119="",IF(IFERROR(MATCH(AP119,natjecanje_noviKluboviAliasi,0),0)&gt;0,INDEX(natjecanje_kluboviAliasi,MATCH(AP119,natjecanje_noviKluboviAliasi,0)),AP119),BA119))</f>
        <v/>
      </c>
      <c r="BO119" s="47" t="s">
        <v>0</v>
      </c>
      <c r="BP119" s="58" t="str">
        <f t="shared" si="107"/>
        <v/>
      </c>
      <c r="BQ119" s="73" t="str">
        <f t="shared" si="108"/>
        <v/>
      </c>
      <c r="BR119" s="267" t="str">
        <f t="shared" si="109"/>
        <v/>
      </c>
      <c r="BS119" s="268" t="str">
        <f t="shared" si="110"/>
        <v/>
      </c>
      <c r="BT119" s="191" t="str">
        <f t="shared" si="111"/>
        <v/>
      </c>
      <c r="BU119" s="47" t="s">
        <v>0</v>
      </c>
      <c r="BV119" s="52" t="str">
        <f t="shared" si="112"/>
        <v/>
      </c>
      <c r="BW119" s="31" t="str">
        <f t="shared" si="113"/>
        <v/>
      </c>
      <c r="BX119" s="73" t="str">
        <f>IF(BW119="","",IFERROR(INDEX(imePrezime_id,MATCH(BV119&amp;" – "&amp;BW119,imePrezime_imePrezime,0)),"NEMA"))</f>
        <v/>
      </c>
      <c r="BY119" s="73" t="str">
        <f>IF(BX119&lt;&gt;"NEMA","",IFERROR(INDEX(imePrezimeAlias_imePrezimeId,MATCH(BV119&amp;" "&amp;BW119,imePrezimeAlias_alias,0)),"NEMA"))</f>
        <v/>
      </c>
      <c r="BZ119" s="31" t="str">
        <f>IF(BW119="","",IF(OR(BY119="",BY119="NEMA"),BV119,INDEX(imePrezime_ime,MATCH(BY119,imePrezime_id,0))))</f>
        <v/>
      </c>
      <c r="CA119" s="66" t="str">
        <f>IF(BW119="","",IF(OR(BY119="",BY119="NEMA"),BW119,INDEX(imePrezime_prezime,MATCH(BY119,imePrezime_id,0))))</f>
        <v/>
      </c>
      <c r="CB119" s="47" t="s">
        <v>0</v>
      </c>
      <c r="CC119" s="82" t="str">
        <f t="shared" si="114"/>
        <v/>
      </c>
      <c r="CD119" s="47" t="s">
        <v>0</v>
      </c>
      <c r="CE119" s="19" t="str">
        <f t="shared" si="115"/>
        <v/>
      </c>
      <c r="CF119" s="47" t="s">
        <v>0</v>
      </c>
      <c r="CG119" s="130"/>
      <c r="CH119" s="47" t="s">
        <v>0</v>
      </c>
      <c r="CI119" s="52" t="str">
        <f t="shared" si="116"/>
        <v/>
      </c>
      <c r="CJ119" s="73" t="str">
        <f>IF(CG119="","",MAX(CJ$10:CJ118)+1)</f>
        <v/>
      </c>
      <c r="CK119" s="53" t="str">
        <f t="shared" si="117"/>
        <v/>
      </c>
      <c r="CL119" s="47" t="s">
        <v>0</v>
      </c>
      <c r="CM119" s="19" t="str">
        <f t="shared" si="118"/>
        <v/>
      </c>
      <c r="CN119" s="47" t="s">
        <v>0</v>
      </c>
      <c r="CO119" s="108"/>
      <c r="CP119" s="110"/>
      <c r="CQ119" s="47"/>
      <c r="CR119" s="58" t="str">
        <f>IF(AND(BX119="NEMA",BY119="NEMA",OR(CG119="",CK119="NEMA")),MAX(CR$10:CR118)+1,"")</f>
        <v/>
      </c>
      <c r="CS119" s="53" t="str">
        <f t="shared" si="119"/>
        <v/>
      </c>
      <c r="CT119" t="s">
        <v>0</v>
      </c>
      <c r="CU119" s="133" t="str">
        <f>IF(O119="","",LEFT(INDEX(kategorija_oznaka,MATCH(Q119,kategorija_id,0)),1))</f>
        <v/>
      </c>
      <c r="CV119" t="s">
        <v>0</v>
      </c>
      <c r="CW119" s="52" t="str">
        <f>IF(CR119="","",IF(M119&lt;&gt;"CRO","","INSERT INTO osoba (id,reg_broj,oib,spol_id,dat_rodjenja) VALUES ("&amp;CR119&amp;",(SELECT max(os.reg_broj)+1 FROM osoba AS os),Null,'"&amp;CU119&amp;"',Null); INSERT INTO osoba_log (id,reg_broj,oib,spol_id,dat_rodjenja,dnevnik_id) SELECT id,reg_broj,oib,spol_id,dat_rodjenja,"&amp;dnevnik_id&amp;" FROM osoba WHERE id = "&amp;CR119&amp;";"))</f>
        <v/>
      </c>
      <c r="CX119" s="66" t="str">
        <f t="shared" si="120"/>
        <v/>
      </c>
      <c r="CY119" t="s">
        <v>0</v>
      </c>
      <c r="CZ119" s="19" t="str">
        <f t="shared" si="121"/>
        <v/>
      </c>
      <c r="DA119" s="47" t="s">
        <v>0</v>
      </c>
      <c r="DB119" s="52" t="str">
        <f t="shared" si="122"/>
        <v/>
      </c>
      <c r="DC119" s="66" t="str">
        <f t="shared" si="123"/>
        <v/>
      </c>
      <c r="DD119" s="47" t="s">
        <v>0</v>
      </c>
      <c r="DE119" s="52" t="str">
        <f t="shared" si="124"/>
        <v/>
      </c>
      <c r="DF119" s="53" t="str">
        <f>IF(DE119="","",IFERROR(MATCH(DE119,registar,0),"NEMA"))</f>
        <v/>
      </c>
      <c r="DG119" s="47" t="s">
        <v>0</v>
      </c>
      <c r="DH119" s="52" t="str">
        <f t="shared" si="125"/>
        <v/>
      </c>
      <c r="DI119" s="53" t="str">
        <f>IF(DH119="","",IFERROR(MATCH(DH119,imePrezime_imePrezimeKlub,0),"NEMA"))</f>
        <v/>
      </c>
      <c r="DJ119" s="47" t="s">
        <v>0</v>
      </c>
      <c r="DK119" s="52" t="str">
        <f t="shared" si="126"/>
        <v/>
      </c>
      <c r="DL119" s="53" t="str">
        <f>IF(DK119="","",IFERROR(MATCH(DK119,imePrezime_imePrezime,0),"NEMA"))</f>
        <v/>
      </c>
      <c r="DM119" s="47" t="s">
        <v>0</v>
      </c>
      <c r="DN119" s="58" t="str">
        <f t="shared" si="127"/>
        <v/>
      </c>
      <c r="DO119" s="53" t="str" cm="1">
        <f t="array" ref="DO119">IF(DN119&lt;&gt;"",INDEX(imePrezime_id,DN119,0),IF(CR119&lt;&gt;"",CR119,""))</f>
        <v/>
      </c>
      <c r="DP119" s="47" t="s">
        <v>0</v>
      </c>
      <c r="DQ119" s="58" t="str">
        <f t="shared" si="128"/>
        <v/>
      </c>
      <c r="DR119" s="73" t="str">
        <f>IF(BW119="","",IF(AJ119="",IF(IFERROR(INDEX(imePrezime_klub,MATCH(DO119,imePrezime_id,0)),"NEMA")="","klu",""),IF(OR(AND(AK119&lt;&gt;"",AK119&lt;&gt;"NEMA"),BI119&lt;&gt;""),"klu(ali)",IF(AND(AN119&lt;&gt;"",AN119&lt;&gt;AM119),"(raz-klu)","klu"))))</f>
        <v/>
      </c>
      <c r="DS119" s="73" t="str">
        <f t="shared" si="129"/>
        <v/>
      </c>
      <c r="DT119" s="73" t="str">
        <f t="shared" si="130"/>
        <v/>
      </c>
      <c r="DU119" s="66" t="str">
        <f t="shared" si="131"/>
        <v/>
      </c>
      <c r="DV119" s="47" t="s">
        <v>0</v>
      </c>
      <c r="DW119" s="58" t="str">
        <f>IF(BW119="","",MAX(DW$10:DW118)+1)</f>
        <v/>
      </c>
      <c r="DX119" s="73" t="str">
        <f t="shared" si="132"/>
        <v/>
      </c>
      <c r="DY119" s="73" t="str">
        <f t="shared" si="133"/>
        <v/>
      </c>
      <c r="DZ119" s="73" t="str">
        <f t="shared" si="134"/>
        <v/>
      </c>
      <c r="EA119" s="73" t="str">
        <f t="shared" si="135"/>
        <v/>
      </c>
      <c r="EB119" s="73" t="str">
        <f t="shared" si="136"/>
        <v/>
      </c>
      <c r="EC119" s="73" t="str">
        <f t="shared" si="137"/>
        <v/>
      </c>
      <c r="ED119" s="73" t="str">
        <f t="shared" si="138"/>
        <v/>
      </c>
      <c r="EE119" s="73" t="str">
        <f t="shared" si="139"/>
        <v/>
      </c>
      <c r="EF119" s="73" t="str">
        <f t="shared" si="140"/>
        <v/>
      </c>
      <c r="EG119" s="53" t="str">
        <f>IF(INDEX(natjecanjeKategorije_katAliasId,MATCH(Q119,natjecanjeKategorije_katRegId,0))="","",INDEX(natjecanjeKategorije_katAliasId,MATCH(Q119,natjecanjeKategorije_katRegId,0)))</f>
        <v/>
      </c>
      <c r="EH119" s="47" t="s">
        <v>0</v>
      </c>
      <c r="EI119" s="19" t="str">
        <f t="shared" si="141"/>
        <v/>
      </c>
      <c r="EJ119" s="47" t="s">
        <v>0</v>
      </c>
      <c r="EK119" s="19" t="str">
        <f t="shared" si="142"/>
        <v/>
      </c>
      <c r="EL119" s="47" t="s">
        <v>0</v>
      </c>
      <c r="EM119" s="208" t="str">
        <f t="shared" si="143"/>
        <v/>
      </c>
      <c r="EN119" s="47" t="s">
        <v>0</v>
      </c>
    </row>
    <row r="120" spans="1:144" x14ac:dyDescent="0.25">
      <c r="A120" t="s">
        <v>0</v>
      </c>
      <c r="B120" s="52" t="str">
        <f>IF(csv!F112="","",csv!T112)</f>
        <v/>
      </c>
      <c r="C120" s="31" t="s">
        <v>0</v>
      </c>
      <c r="D120" s="31" t="str">
        <f>IF(csv!F112="","",csv!F112)</f>
        <v/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/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85"/>
        <v/>
      </c>
      <c r="P120" s="73" t="str">
        <f>IF(O120="","",IF(COUNTIF(O$10:O119,O120)=0,P119+1,P119))</f>
        <v/>
      </c>
      <c r="Q120" s="88" t="str">
        <f t="shared" si="86"/>
        <v/>
      </c>
      <c r="R120" s="89" t="str" cm="1">
        <f t="array" ref="R120">IF(S120="","",INDEX(natjecanjeStaze_naziv,MATCH(S120,natjecanjeStaze_stazaId,0)))</f>
        <v/>
      </c>
      <c r="S120" s="53" t="str">
        <f>IF(BW120="","",INDEX(natjecanjeStaze_stazaId,MATCH(O120,natjecanjeStaze_kategorija,0)))</f>
        <v/>
      </c>
      <c r="T120" s="47" t="s">
        <v>0</v>
      </c>
      <c r="U120" s="259" t="str">
        <f>IF(O120="","",INDEX(kategorija_oznaka,MATCH(Q120,kategorija_id,0)))</f>
        <v/>
      </c>
      <c r="V120" s="260" t="str">
        <f t="shared" si="87"/>
        <v/>
      </c>
      <c r="W120" s="47" t="s">
        <v>0</v>
      </c>
      <c r="X120" s="52" t="str">
        <f t="shared" si="88"/>
        <v/>
      </c>
      <c r="Y120" s="73" t="str">
        <f t="shared" si="89"/>
        <v/>
      </c>
      <c r="Z120" s="31" t="str">
        <f t="shared" si="90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91"/>
        <v/>
      </c>
      <c r="AF120" s="47" t="s">
        <v>0</v>
      </c>
      <c r="AG120" s="151" t="str">
        <f t="shared" si="92"/>
        <v/>
      </c>
      <c r="AH120" s="47" t="s">
        <v>0</v>
      </c>
      <c r="AI120" s="52" t="str">
        <f t="shared" si="93"/>
        <v/>
      </c>
      <c r="AJ120" s="31" t="str">
        <f t="shared" si="94"/>
        <v/>
      </c>
      <c r="AK120" s="73" t="str">
        <f t="shared" si="95"/>
        <v/>
      </c>
      <c r="AL120" s="73" t="str">
        <f t="shared" si="96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IFERROR(""&amp;INDEX(registarNatjecatelji,DL120,4),"")</f>
        <v/>
      </c>
      <c r="AO120" s="73" t="str">
        <f t="shared" si="97"/>
        <v/>
      </c>
      <c r="AP120" s="66" t="str">
        <f t="shared" si="98"/>
        <v/>
      </c>
      <c r="AQ120" s="47" t="s">
        <v>0</v>
      </c>
      <c r="AR120" s="52" t="str">
        <f>IF(V120&lt;&gt;"NEMA","",IF(IFERROR(MATCH(U120,U$10:U119,0),0)&lt;&gt;0,"",U120))</f>
        <v/>
      </c>
      <c r="AS120" s="73" t="str">
        <f>IF(AR120="","",IFERROR(INDEX(klubAlias_id,MATCH(AR120,klubAlias_alias,0)),"NEMA"))</f>
        <v/>
      </c>
      <c r="AT120" s="31" t="str">
        <f>IF(OR(AS120="",AS120&lt;&gt;"NEMA"),"",MAX(AT$10:AT119)+1)</f>
        <v/>
      </c>
      <c r="AU120" s="66" t="str">
        <f>IF(OR(AS120="",AS120&lt;&gt;"NEMA"),"",INDEX(klub_id,MATCH(AR120,klub_naziv,0)))</f>
        <v/>
      </c>
      <c r="AV120" s="47" t="s">
        <v>0</v>
      </c>
      <c r="AW120" s="19" t="str">
        <f t="shared" si="99"/>
        <v/>
      </c>
      <c r="AX120" s="47" t="s">
        <v>0</v>
      </c>
      <c r="AY120" s="82" t="str">
        <f>IF(AK120&lt;&gt;"NEMA","",IF(IFERROR(MATCH(AJ120,AJ$10:AJ119,0),0)&lt;&gt;0,"",AJ120))</f>
        <v/>
      </c>
      <c r="AZ120" s="47" t="s">
        <v>0</v>
      </c>
      <c r="BA120" s="130"/>
      <c r="BB120" s="47" t="s">
        <v>0</v>
      </c>
      <c r="BC120" s="58" t="str">
        <f t="shared" si="100"/>
        <v/>
      </c>
      <c r="BD120" s="31" t="str">
        <f t="shared" si="101"/>
        <v/>
      </c>
      <c r="BE120" s="31" t="str">
        <f>IF(BD120="","",MAX(BE$10:BE119)+1)</f>
        <v/>
      </c>
      <c r="BF120" s="31" t="str">
        <f t="shared" si="102"/>
        <v/>
      </c>
      <c r="BG120" s="31" t="str">
        <f t="shared" si="103"/>
        <v/>
      </c>
      <c r="BH120" s="31" t="str">
        <f>IF(BA120="","",MAX(BH$10:BH119)+1)</f>
        <v/>
      </c>
      <c r="BI120" s="31" t="str">
        <f t="shared" si="104"/>
        <v/>
      </c>
      <c r="BJ120" s="66" t="str">
        <f t="shared" si="105"/>
        <v/>
      </c>
      <c r="BK120" s="47" t="s">
        <v>0</v>
      </c>
      <c r="BL120" s="19" t="str">
        <f t="shared" si="106"/>
        <v/>
      </c>
      <c r="BM120" s="47" t="s">
        <v>0</v>
      </c>
      <c r="BN120" s="151" t="str">
        <f>IF(AP120="","",IF(BA120="",IF(IFERROR(MATCH(AP120,natjecanje_noviKluboviAliasi,0),0)&gt;0,INDEX(natjecanje_kluboviAliasi,MATCH(AP120,natjecanje_noviKluboviAliasi,0)),AP120),BA120))</f>
        <v/>
      </c>
      <c r="BO120" s="47" t="s">
        <v>0</v>
      </c>
      <c r="BP120" s="58" t="str">
        <f t="shared" si="107"/>
        <v/>
      </c>
      <c r="BQ120" s="73" t="str">
        <f t="shared" si="108"/>
        <v/>
      </c>
      <c r="BR120" s="267" t="str">
        <f t="shared" si="109"/>
        <v/>
      </c>
      <c r="BS120" s="268" t="str">
        <f t="shared" si="110"/>
        <v/>
      </c>
      <c r="BT120" s="191" t="str">
        <f t="shared" si="111"/>
        <v/>
      </c>
      <c r="BU120" s="47" t="s">
        <v>0</v>
      </c>
      <c r="BV120" s="52" t="str">
        <f t="shared" si="112"/>
        <v/>
      </c>
      <c r="BW120" s="31" t="str">
        <f t="shared" si="113"/>
        <v/>
      </c>
      <c r="BX120" s="73" t="str">
        <f>IF(BW120="","",IFERROR(INDEX(imePrezime_id,MATCH(BV120&amp;" – "&amp;BW120,imePrezime_imePrezime,0)),"NEMA"))</f>
        <v/>
      </c>
      <c r="BY120" s="73" t="str">
        <f>IF(BX120&lt;&gt;"NEMA","",IFERROR(INDEX(imePrezimeAlias_imePrezimeId,MATCH(BV120&amp;" "&amp;BW120,imePrezimeAlias_alias,0)),"NEMA"))</f>
        <v/>
      </c>
      <c r="BZ120" s="31" t="str">
        <f>IF(BW120="","",IF(OR(BY120="",BY120="NEMA"),BV120,INDEX(imePrezime_ime,MATCH(BY120,imePrezime_id,0))))</f>
        <v/>
      </c>
      <c r="CA120" s="66" t="str">
        <f>IF(BW120="","",IF(OR(BY120="",BY120="NEMA"),BW120,INDEX(imePrezime_prezime,MATCH(BY120,imePrezime_id,0))))</f>
        <v/>
      </c>
      <c r="CB120" s="47" t="s">
        <v>0</v>
      </c>
      <c r="CC120" s="82" t="str">
        <f t="shared" si="114"/>
        <v/>
      </c>
      <c r="CD120" s="47" t="s">
        <v>0</v>
      </c>
      <c r="CE120" s="19" t="str">
        <f t="shared" si="115"/>
        <v/>
      </c>
      <c r="CF120" s="47" t="s">
        <v>0</v>
      </c>
      <c r="CG120" s="130"/>
      <c r="CH120" s="47" t="s">
        <v>0</v>
      </c>
      <c r="CI120" s="52" t="str">
        <f t="shared" si="116"/>
        <v/>
      </c>
      <c r="CJ120" s="73" t="str">
        <f>IF(CG120="","",MAX(CJ$10:CJ119)+1)</f>
        <v/>
      </c>
      <c r="CK120" s="53" t="str">
        <f t="shared" si="117"/>
        <v/>
      </c>
      <c r="CL120" s="47" t="s">
        <v>0</v>
      </c>
      <c r="CM120" s="19" t="str">
        <f t="shared" si="118"/>
        <v/>
      </c>
      <c r="CN120" s="47" t="s">
        <v>0</v>
      </c>
      <c r="CO120" s="108"/>
      <c r="CP120" s="110"/>
      <c r="CQ120" s="47"/>
      <c r="CR120" s="58" t="str">
        <f>IF(AND(BX120="NEMA",BY120="NEMA",OR(CG120="",CK120="NEMA")),MAX(CR$10:CR119)+1,"")</f>
        <v/>
      </c>
      <c r="CS120" s="53" t="str">
        <f t="shared" si="119"/>
        <v/>
      </c>
      <c r="CT120" t="s">
        <v>0</v>
      </c>
      <c r="CU120" s="133" t="str">
        <f>IF(O120="","",LEFT(INDEX(kategorija_oznaka,MATCH(Q120,kategorija_id,0)),1))</f>
        <v/>
      </c>
      <c r="CV120" t="s">
        <v>0</v>
      </c>
      <c r="CW120" s="52" t="str">
        <f>IF(CR120="","",IF(M120&lt;&gt;"CRO","","INSERT INTO osoba (id,reg_broj,oib,spol_id,dat_rodjenja) VALUES ("&amp;CR120&amp;",(SELECT max(os.reg_broj)+1 FROM osoba AS os),Null,'"&amp;CU120&amp;"',Null); INSERT INTO osoba_log (id,reg_broj,oib,spol_id,dat_rodjenja,dnevnik_id) SELECT id,reg_broj,oib,spol_id,dat_rodjenja,"&amp;dnevnik_id&amp;" FROM osoba WHERE id = "&amp;CR120&amp;";"))</f>
        <v/>
      </c>
      <c r="CX120" s="66" t="str">
        <f t="shared" si="120"/>
        <v/>
      </c>
      <c r="CY120" t="s">
        <v>0</v>
      </c>
      <c r="CZ120" s="19" t="str">
        <f t="shared" si="121"/>
        <v/>
      </c>
      <c r="DA120" s="47" t="s">
        <v>0</v>
      </c>
      <c r="DB120" s="52" t="str">
        <f t="shared" si="122"/>
        <v/>
      </c>
      <c r="DC120" s="66" t="str">
        <f t="shared" si="123"/>
        <v/>
      </c>
      <c r="DD120" s="47" t="s">
        <v>0</v>
      </c>
      <c r="DE120" s="52" t="str">
        <f t="shared" si="124"/>
        <v/>
      </c>
      <c r="DF120" s="53" t="str">
        <f>IF(DE120="","",IFERROR(MATCH(DE120,registar,0),"NEMA"))</f>
        <v/>
      </c>
      <c r="DG120" s="47" t="s">
        <v>0</v>
      </c>
      <c r="DH120" s="52" t="str">
        <f t="shared" si="125"/>
        <v/>
      </c>
      <c r="DI120" s="53" t="str">
        <f>IF(DH120="","",IFERROR(MATCH(DH120,imePrezime_imePrezimeKlub,0),"NEMA"))</f>
        <v/>
      </c>
      <c r="DJ120" s="47" t="s">
        <v>0</v>
      </c>
      <c r="DK120" s="52" t="str">
        <f t="shared" si="126"/>
        <v/>
      </c>
      <c r="DL120" s="53" t="str">
        <f>IF(DK120="","",IFERROR(MATCH(DK120,imePrezime_imePrezime,0),"NEMA"))</f>
        <v/>
      </c>
      <c r="DM120" s="47" t="s">
        <v>0</v>
      </c>
      <c r="DN120" s="58" t="str">
        <f t="shared" si="127"/>
        <v/>
      </c>
      <c r="DO120" s="53" t="str" cm="1">
        <f t="array" ref="DO120">IF(DN120&lt;&gt;"",INDEX(imePrezime_id,DN120,0),IF(CR120&lt;&gt;"",CR120,""))</f>
        <v/>
      </c>
      <c r="DP120" s="47" t="s">
        <v>0</v>
      </c>
      <c r="DQ120" s="58" t="str">
        <f t="shared" si="128"/>
        <v/>
      </c>
      <c r="DR120" s="73" t="str">
        <f>IF(BW120="","",IF(AJ120="",IF(IFERROR(INDEX(imePrezime_klub,MATCH(DO120,imePrezime_id,0)),"NEMA")="","klu",""),IF(OR(AND(AK120&lt;&gt;"",AK120&lt;&gt;"NEMA"),BI120&lt;&gt;""),"klu(ali)",IF(AND(AN120&lt;&gt;"",AN120&lt;&gt;AM120),"(raz-klu)","klu"))))</f>
        <v/>
      </c>
      <c r="DS120" s="73" t="str">
        <f t="shared" si="129"/>
        <v/>
      </c>
      <c r="DT120" s="73" t="str">
        <f t="shared" si="130"/>
        <v/>
      </c>
      <c r="DU120" s="66" t="str">
        <f t="shared" si="131"/>
        <v/>
      </c>
      <c r="DV120" s="47" t="s">
        <v>0</v>
      </c>
      <c r="DW120" s="58" t="str">
        <f>IF(BW120="","",MAX(DW$10:DW119)+1)</f>
        <v/>
      </c>
      <c r="DX120" s="73" t="str">
        <f t="shared" si="132"/>
        <v/>
      </c>
      <c r="DY120" s="73" t="str">
        <f t="shared" si="133"/>
        <v/>
      </c>
      <c r="DZ120" s="73" t="str">
        <f t="shared" si="134"/>
        <v/>
      </c>
      <c r="EA120" s="73" t="str">
        <f t="shared" si="135"/>
        <v/>
      </c>
      <c r="EB120" s="73" t="str">
        <f t="shared" si="136"/>
        <v/>
      </c>
      <c r="EC120" s="73" t="str">
        <f t="shared" si="137"/>
        <v/>
      </c>
      <c r="ED120" s="73" t="str">
        <f t="shared" si="138"/>
        <v/>
      </c>
      <c r="EE120" s="73" t="str">
        <f t="shared" si="139"/>
        <v/>
      </c>
      <c r="EF120" s="73" t="str">
        <f t="shared" si="140"/>
        <v/>
      </c>
      <c r="EG120" s="53" t="str">
        <f>IF(INDEX(natjecanjeKategorije_katAliasId,MATCH(Q120,natjecanjeKategorije_katRegId,0))="","",INDEX(natjecanjeKategorije_katAliasId,MATCH(Q120,natjecanjeKategorije_katRegId,0)))</f>
        <v/>
      </c>
      <c r="EH120" s="47" t="s">
        <v>0</v>
      </c>
      <c r="EI120" s="19" t="str">
        <f t="shared" si="141"/>
        <v/>
      </c>
      <c r="EJ120" s="47" t="s">
        <v>0</v>
      </c>
      <c r="EK120" s="19" t="str">
        <f t="shared" si="142"/>
        <v/>
      </c>
      <c r="EL120" s="47" t="s">
        <v>0</v>
      </c>
      <c r="EM120" s="208" t="str">
        <f t="shared" si="143"/>
        <v/>
      </c>
      <c r="EN120" s="47" t="s">
        <v>0</v>
      </c>
    </row>
    <row r="121" spans="1:144" x14ac:dyDescent="0.25">
      <c r="A121" t="s">
        <v>0</v>
      </c>
      <c r="B121" s="52" t="str">
        <f>IF(csv!F113="","",csv!T113)</f>
        <v/>
      </c>
      <c r="C121" s="31" t="s">
        <v>0</v>
      </c>
      <c r="D121" s="31" t="str">
        <f>IF(csv!F113="","",csv!F113)</f>
        <v/>
      </c>
      <c r="E121" s="31" t="str">
        <f>IF(csv!E113="","",csv!E113)</f>
        <v/>
      </c>
      <c r="F121" s="31" t="s">
        <v>0</v>
      </c>
      <c r="G121" s="73" t="str">
        <f>IF(csv!M113="","",csv!M113)</f>
        <v/>
      </c>
      <c r="H121" s="73" t="str">
        <f>IF(csv!N113="","",csv!N113)</f>
        <v/>
      </c>
      <c r="I121" s="31" t="s">
        <v>0</v>
      </c>
      <c r="J121" s="31" t="str">
        <f>IF(csv!P113="","",csv!P113)</f>
        <v/>
      </c>
      <c r="K121" s="31" t="str">
        <f>IF(csv!Q113="","",csv!Q113)</f>
        <v/>
      </c>
      <c r="L121" s="31" t="s">
        <v>0</v>
      </c>
      <c r="M121" s="66" t="str">
        <f>IF(csv!R113="","",csv!R113)</f>
        <v/>
      </c>
      <c r="N121" s="47" t="s">
        <v>0</v>
      </c>
      <c r="O121" s="52" t="str">
        <f t="shared" si="85"/>
        <v/>
      </c>
      <c r="P121" s="73" t="str">
        <f>IF(O121="","",IF(COUNTIF(O$10:O120,O121)=0,P120+1,P120))</f>
        <v/>
      </c>
      <c r="Q121" s="88" t="str">
        <f t="shared" si="86"/>
        <v/>
      </c>
      <c r="R121" s="89" t="str" cm="1">
        <f t="array" ref="R121">IF(S121="","",INDEX(natjecanjeStaze_naziv,MATCH(S121,natjecanjeStaze_stazaId,0)))</f>
        <v/>
      </c>
      <c r="S121" s="53" t="str">
        <f>IF(BW121="","",INDEX(natjecanjeStaze_stazaId,MATCH(O121,natjecanjeStaze_kategorija,0)))</f>
        <v/>
      </c>
      <c r="T121" s="47" t="s">
        <v>0</v>
      </c>
      <c r="U121" s="259" t="str">
        <f>IF(O121="","",INDEX(kategorija_oznaka,MATCH(Q121,kategorija_id,0)))</f>
        <v/>
      </c>
      <c r="V121" s="260" t="str">
        <f t="shared" si="87"/>
        <v/>
      </c>
      <c r="W121" s="47" t="s">
        <v>0</v>
      </c>
      <c r="X121" s="52" t="str">
        <f t="shared" si="88"/>
        <v/>
      </c>
      <c r="Y121" s="73" t="str">
        <f t="shared" si="89"/>
        <v/>
      </c>
      <c r="Z121" s="31" t="str">
        <f t="shared" si="90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91"/>
        <v/>
      </c>
      <c r="AF121" s="47" t="s">
        <v>0</v>
      </c>
      <c r="AG121" s="151" t="str">
        <f t="shared" si="92"/>
        <v/>
      </c>
      <c r="AH121" s="47" t="s">
        <v>0</v>
      </c>
      <c r="AI121" s="52" t="str">
        <f t="shared" si="93"/>
        <v/>
      </c>
      <c r="AJ121" s="31" t="str">
        <f t="shared" si="94"/>
        <v/>
      </c>
      <c r="AK121" s="73" t="str">
        <f t="shared" si="95"/>
        <v/>
      </c>
      <c r="AL121" s="73" t="str">
        <f t="shared" si="96"/>
        <v/>
      </c>
      <c r="AM121" s="31" t="str" cm="1">
        <f t="array" ref="AM121">IF(AK121="",""&amp;AJ121,IF(AK121="NEMA",AJ121,INDEX(klub_naziv,MATCH(INDEX(klubAlias_klubId,AK121),klub_id,0))))</f>
        <v/>
      </c>
      <c r="AN121" s="31" t="str" cm="1">
        <f t="array" ref="AN121">IFERROR(""&amp;INDEX(registarNatjecatelji,DL121,4),"")</f>
        <v/>
      </c>
      <c r="AO121" s="73" t="str">
        <f t="shared" si="97"/>
        <v/>
      </c>
      <c r="AP121" s="66" t="str">
        <f t="shared" si="98"/>
        <v/>
      </c>
      <c r="AQ121" s="47" t="s">
        <v>0</v>
      </c>
      <c r="AR121" s="52" t="str">
        <f>IF(V121&lt;&gt;"NEMA","",IF(IFERROR(MATCH(U121,U$10:U120,0),0)&lt;&gt;0,"",U121))</f>
        <v/>
      </c>
      <c r="AS121" s="73" t="str">
        <f>IF(AR121="","",IFERROR(INDEX(klubAlias_id,MATCH(AR121,klubAlias_alias,0)),"NEMA"))</f>
        <v/>
      </c>
      <c r="AT121" s="31" t="str">
        <f>IF(OR(AS121="",AS121&lt;&gt;"NEMA"),"",MAX(AT$10:AT120)+1)</f>
        <v/>
      </c>
      <c r="AU121" s="66" t="str">
        <f>IF(OR(AS121="",AS121&lt;&gt;"NEMA"),"",INDEX(klub_id,MATCH(AR121,klub_naziv,0)))</f>
        <v/>
      </c>
      <c r="AV121" s="47" t="s">
        <v>0</v>
      </c>
      <c r="AW121" s="19" t="str">
        <f t="shared" si="99"/>
        <v/>
      </c>
      <c r="AX121" s="47" t="s">
        <v>0</v>
      </c>
      <c r="AY121" s="82" t="str">
        <f>IF(AK121&lt;&gt;"NEMA","",IF(IFERROR(MATCH(AJ121,AJ$10:AJ120,0),0)&lt;&gt;0,"",AJ121))</f>
        <v/>
      </c>
      <c r="AZ121" s="47" t="s">
        <v>0</v>
      </c>
      <c r="BA121" s="130"/>
      <c r="BB121" s="47" t="s">
        <v>0</v>
      </c>
      <c r="BC121" s="58" t="str">
        <f t="shared" si="100"/>
        <v/>
      </c>
      <c r="BD121" s="31" t="str">
        <f t="shared" si="101"/>
        <v/>
      </c>
      <c r="BE121" s="31" t="str">
        <f>IF(BD121="","",MAX(BE$10:BE120)+1)</f>
        <v/>
      </c>
      <c r="BF121" s="31" t="str">
        <f t="shared" si="102"/>
        <v/>
      </c>
      <c r="BG121" s="31" t="str">
        <f t="shared" si="103"/>
        <v/>
      </c>
      <c r="BH121" s="31" t="str">
        <f>IF(BA121="","",MAX(BH$10:BH120)+1)</f>
        <v/>
      </c>
      <c r="BI121" s="31" t="str">
        <f t="shared" si="104"/>
        <v/>
      </c>
      <c r="BJ121" s="66" t="str">
        <f t="shared" si="105"/>
        <v/>
      </c>
      <c r="BK121" s="47" t="s">
        <v>0</v>
      </c>
      <c r="BL121" s="19" t="str">
        <f t="shared" si="106"/>
        <v/>
      </c>
      <c r="BM121" s="47" t="s">
        <v>0</v>
      </c>
      <c r="BN121" s="151" t="str">
        <f>IF(AP121="","",IF(BA121="",IF(IFERROR(MATCH(AP121,natjecanje_noviKluboviAliasi,0),0)&gt;0,INDEX(natjecanje_kluboviAliasi,MATCH(AP121,natjecanje_noviKluboviAliasi,0)),AP121),BA121))</f>
        <v/>
      </c>
      <c r="BO121" s="47" t="s">
        <v>0</v>
      </c>
      <c r="BP121" s="58" t="str">
        <f t="shared" si="107"/>
        <v/>
      </c>
      <c r="BQ121" s="73" t="str">
        <f t="shared" si="108"/>
        <v/>
      </c>
      <c r="BR121" s="267" t="str">
        <f t="shared" si="109"/>
        <v/>
      </c>
      <c r="BS121" s="268" t="str">
        <f t="shared" si="110"/>
        <v/>
      </c>
      <c r="BT121" s="191" t="str">
        <f t="shared" si="111"/>
        <v/>
      </c>
      <c r="BU121" s="47" t="s">
        <v>0</v>
      </c>
      <c r="BV121" s="52" t="str">
        <f t="shared" si="112"/>
        <v/>
      </c>
      <c r="BW121" s="31" t="str">
        <f t="shared" si="113"/>
        <v/>
      </c>
      <c r="BX121" s="73" t="str">
        <f>IF(BW121="","",IFERROR(INDEX(imePrezime_id,MATCH(BV121&amp;" – "&amp;BW121,imePrezime_imePrezime,0)),"NEMA"))</f>
        <v/>
      </c>
      <c r="BY121" s="73" t="str">
        <f>IF(BX121&lt;&gt;"NEMA","",IFERROR(INDEX(imePrezimeAlias_imePrezimeId,MATCH(BV121&amp;" "&amp;BW121,imePrezimeAlias_alias,0)),"NEMA"))</f>
        <v/>
      </c>
      <c r="BZ121" s="31" t="str">
        <f>IF(BW121="","",IF(OR(BY121="",BY121="NEMA"),BV121,INDEX(imePrezime_ime,MATCH(BY121,imePrezime_id,0))))</f>
        <v/>
      </c>
      <c r="CA121" s="66" t="str">
        <f>IF(BW121="","",IF(OR(BY121="",BY121="NEMA"),BW121,INDEX(imePrezime_prezime,MATCH(BY121,imePrezime_id,0))))</f>
        <v/>
      </c>
      <c r="CB121" s="47" t="s">
        <v>0</v>
      </c>
      <c r="CC121" s="82" t="str">
        <f t="shared" si="114"/>
        <v/>
      </c>
      <c r="CD121" s="47" t="s">
        <v>0</v>
      </c>
      <c r="CE121" s="19" t="str">
        <f t="shared" si="115"/>
        <v/>
      </c>
      <c r="CF121" s="47" t="s">
        <v>0</v>
      </c>
      <c r="CG121" s="130"/>
      <c r="CH121" s="47" t="s">
        <v>0</v>
      </c>
      <c r="CI121" s="52" t="str">
        <f t="shared" si="116"/>
        <v/>
      </c>
      <c r="CJ121" s="73" t="str">
        <f>IF(CG121="","",MAX(CJ$10:CJ120)+1)</f>
        <v/>
      </c>
      <c r="CK121" s="53" t="str">
        <f t="shared" si="117"/>
        <v/>
      </c>
      <c r="CL121" s="47" t="s">
        <v>0</v>
      </c>
      <c r="CM121" s="19" t="str">
        <f t="shared" si="118"/>
        <v/>
      </c>
      <c r="CN121" s="47" t="s">
        <v>0</v>
      </c>
      <c r="CO121" s="108"/>
      <c r="CP121" s="110"/>
      <c r="CQ121" s="47"/>
      <c r="CR121" s="58" t="str">
        <f>IF(AND(BX121="NEMA",BY121="NEMA",OR(CG121="",CK121="NEMA")),MAX(CR$10:CR120)+1,"")</f>
        <v/>
      </c>
      <c r="CS121" s="53" t="str">
        <f t="shared" si="119"/>
        <v/>
      </c>
      <c r="CT121" t="s">
        <v>0</v>
      </c>
      <c r="CU121" s="133" t="str">
        <f>IF(O121="","",LEFT(INDEX(kategorija_oznaka,MATCH(Q121,kategorija_id,0)),1))</f>
        <v/>
      </c>
      <c r="CV121" t="s">
        <v>0</v>
      </c>
      <c r="CW121" s="52" t="str">
        <f>IF(CR121="","",IF(M121&lt;&gt;"CRO","","INSERT INTO osoba (id,reg_broj,oib,spol_id,dat_rodjenja) VALUES ("&amp;CR121&amp;",(SELECT max(os.reg_broj)+1 FROM osoba AS os),Null,'"&amp;CU121&amp;"',Null); INSERT INTO osoba_log (id,reg_broj,oib,spol_id,dat_rodjenja,dnevnik_id) SELECT id,reg_broj,oib,spol_id,dat_rodjenja,"&amp;dnevnik_id&amp;" FROM osoba WHERE id = "&amp;CR121&amp;";"))</f>
        <v/>
      </c>
      <c r="CX121" s="66" t="str">
        <f t="shared" si="120"/>
        <v/>
      </c>
      <c r="CY121" t="s">
        <v>0</v>
      </c>
      <c r="CZ121" s="19" t="str">
        <f t="shared" si="121"/>
        <v/>
      </c>
      <c r="DA121" s="47" t="s">
        <v>0</v>
      </c>
      <c r="DB121" s="52" t="str">
        <f t="shared" si="122"/>
        <v/>
      </c>
      <c r="DC121" s="66" t="str">
        <f t="shared" si="123"/>
        <v/>
      </c>
      <c r="DD121" s="47" t="s">
        <v>0</v>
      </c>
      <c r="DE121" s="52" t="str">
        <f t="shared" si="124"/>
        <v/>
      </c>
      <c r="DF121" s="53" t="str">
        <f>IF(DE121="","",IFERROR(MATCH(DE121,registar,0),"NEMA"))</f>
        <v/>
      </c>
      <c r="DG121" s="47" t="s">
        <v>0</v>
      </c>
      <c r="DH121" s="52" t="str">
        <f t="shared" si="125"/>
        <v/>
      </c>
      <c r="DI121" s="53" t="str">
        <f>IF(DH121="","",IFERROR(MATCH(DH121,imePrezime_imePrezimeKlub,0),"NEMA"))</f>
        <v/>
      </c>
      <c r="DJ121" s="47" t="s">
        <v>0</v>
      </c>
      <c r="DK121" s="52" t="str">
        <f t="shared" si="126"/>
        <v/>
      </c>
      <c r="DL121" s="53" t="str">
        <f>IF(DK121="","",IFERROR(MATCH(DK121,imePrezime_imePrezime,0),"NEMA"))</f>
        <v/>
      </c>
      <c r="DM121" s="47" t="s">
        <v>0</v>
      </c>
      <c r="DN121" s="58" t="str">
        <f t="shared" si="127"/>
        <v/>
      </c>
      <c r="DO121" s="53" t="str" cm="1">
        <f t="array" ref="DO121">IF(DN121&lt;&gt;"",INDEX(imePrezime_id,DN121,0),IF(CR121&lt;&gt;"",CR121,""))</f>
        <v/>
      </c>
      <c r="DP121" s="47" t="s">
        <v>0</v>
      </c>
      <c r="DQ121" s="58" t="str">
        <f t="shared" si="128"/>
        <v/>
      </c>
      <c r="DR121" s="73" t="str">
        <f>IF(BW121="","",IF(AJ121="",IF(IFERROR(INDEX(imePrezime_klub,MATCH(DO121,imePrezime_id,0)),"NEMA")="","klu",""),IF(OR(AND(AK121&lt;&gt;"",AK121&lt;&gt;"NEMA"),BI121&lt;&gt;""),"klu(ali)",IF(AND(AN121&lt;&gt;"",AN121&lt;&gt;AM121),"(raz-klu)","klu"))))</f>
        <v/>
      </c>
      <c r="DS121" s="73" t="str">
        <f t="shared" si="129"/>
        <v/>
      </c>
      <c r="DT121" s="73" t="str">
        <f t="shared" si="130"/>
        <v/>
      </c>
      <c r="DU121" s="66" t="str">
        <f t="shared" si="131"/>
        <v/>
      </c>
      <c r="DV121" s="47" t="s">
        <v>0</v>
      </c>
      <c r="DW121" s="58" t="str">
        <f>IF(BW121="","",MAX(DW$10:DW120)+1)</f>
        <v/>
      </c>
      <c r="DX121" s="73" t="str">
        <f t="shared" si="132"/>
        <v/>
      </c>
      <c r="DY121" s="73" t="str">
        <f t="shared" si="133"/>
        <v/>
      </c>
      <c r="DZ121" s="73" t="str">
        <f t="shared" si="134"/>
        <v/>
      </c>
      <c r="EA121" s="73" t="str">
        <f t="shared" si="135"/>
        <v/>
      </c>
      <c r="EB121" s="73" t="str">
        <f t="shared" si="136"/>
        <v/>
      </c>
      <c r="EC121" s="73" t="str">
        <f t="shared" si="137"/>
        <v/>
      </c>
      <c r="ED121" s="73" t="str">
        <f t="shared" si="138"/>
        <v/>
      </c>
      <c r="EE121" s="73" t="str">
        <f t="shared" si="139"/>
        <v/>
      </c>
      <c r="EF121" s="73" t="str">
        <f t="shared" si="140"/>
        <v/>
      </c>
      <c r="EG121" s="53" t="str">
        <f>IF(INDEX(natjecanjeKategorije_katAliasId,MATCH(Q121,natjecanjeKategorije_katRegId,0))="","",INDEX(natjecanjeKategorije_katAliasId,MATCH(Q121,natjecanjeKategorije_katRegId,0)))</f>
        <v/>
      </c>
      <c r="EH121" s="47" t="s">
        <v>0</v>
      </c>
      <c r="EI121" s="19" t="str">
        <f t="shared" si="141"/>
        <v/>
      </c>
      <c r="EJ121" s="47" t="s">
        <v>0</v>
      </c>
      <c r="EK121" s="19" t="str">
        <f t="shared" si="142"/>
        <v/>
      </c>
      <c r="EL121" s="47" t="s">
        <v>0</v>
      </c>
      <c r="EM121" s="208" t="str">
        <f t="shared" si="143"/>
        <v/>
      </c>
      <c r="EN121" s="47" t="s">
        <v>0</v>
      </c>
    </row>
    <row r="122" spans="1:144" x14ac:dyDescent="0.25">
      <c r="A122" t="s">
        <v>0</v>
      </c>
      <c r="B122" s="52" t="str">
        <f>IF(csv!F114="","",csv!T114)</f>
        <v/>
      </c>
      <c r="C122" s="31" t="s">
        <v>0</v>
      </c>
      <c r="D122" s="31" t="str">
        <f>IF(csv!F114="","",csv!F114)</f>
        <v/>
      </c>
      <c r="E122" s="31" t="str">
        <f>IF(csv!E114="","",csv!E114)</f>
        <v/>
      </c>
      <c r="F122" s="31" t="s">
        <v>0</v>
      </c>
      <c r="G122" s="73" t="str">
        <f>IF(csv!M114="","",csv!M114)</f>
        <v/>
      </c>
      <c r="H122" s="73" t="str">
        <f>IF(csv!N114="","",csv!N114)</f>
        <v/>
      </c>
      <c r="I122" s="31" t="s">
        <v>0</v>
      </c>
      <c r="J122" s="31" t="str">
        <f>IF(csv!P114="","",csv!P114)</f>
        <v/>
      </c>
      <c r="K122" s="31" t="str">
        <f>IF(csv!Q114="","",csv!Q114)</f>
        <v/>
      </c>
      <c r="L122" s="31" t="s">
        <v>0</v>
      </c>
      <c r="M122" s="66" t="str">
        <f>IF(csv!R114="","",csv!R114)</f>
        <v/>
      </c>
      <c r="N122" s="47" t="s">
        <v>0</v>
      </c>
      <c r="O122" s="52" t="str">
        <f t="shared" si="85"/>
        <v/>
      </c>
      <c r="P122" s="73" t="str">
        <f>IF(O122="","",IF(COUNTIF(O$10:O121,O122)=0,P121+1,P121))</f>
        <v/>
      </c>
      <c r="Q122" s="88" t="str">
        <f t="shared" si="86"/>
        <v/>
      </c>
      <c r="R122" s="89" t="str" cm="1">
        <f t="array" ref="R122">IF(S122="","",INDEX(natjecanjeStaze_naziv,MATCH(S122,natjecanjeStaze_stazaId,0)))</f>
        <v/>
      </c>
      <c r="S122" s="53" t="str">
        <f>IF(BW122="","",INDEX(natjecanjeStaze_stazaId,MATCH(O122,natjecanjeStaze_kategorija,0)))</f>
        <v/>
      </c>
      <c r="T122" s="47" t="s">
        <v>0</v>
      </c>
      <c r="U122" s="259" t="str">
        <f>IF(O122="","",INDEX(kategorija_oznaka,MATCH(Q122,kategorija_id,0)))</f>
        <v/>
      </c>
      <c r="V122" s="260" t="str">
        <f t="shared" si="87"/>
        <v/>
      </c>
      <c r="W122" s="47" t="s">
        <v>0</v>
      </c>
      <c r="X122" s="52" t="str">
        <f t="shared" si="88"/>
        <v/>
      </c>
      <c r="Y122" s="73" t="str">
        <f t="shared" si="89"/>
        <v/>
      </c>
      <c r="Z122" s="31" t="str">
        <f t="shared" si="90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91"/>
        <v/>
      </c>
      <c r="AF122" s="47" t="s">
        <v>0</v>
      </c>
      <c r="AG122" s="151" t="str">
        <f t="shared" si="92"/>
        <v/>
      </c>
      <c r="AH122" s="47" t="s">
        <v>0</v>
      </c>
      <c r="AI122" s="52" t="str">
        <f t="shared" si="93"/>
        <v/>
      </c>
      <c r="AJ122" s="31" t="str">
        <f t="shared" si="94"/>
        <v/>
      </c>
      <c r="AK122" s="73" t="str">
        <f t="shared" si="95"/>
        <v/>
      </c>
      <c r="AL122" s="73" t="str">
        <f t="shared" si="96"/>
        <v/>
      </c>
      <c r="AM122" s="31" t="str" cm="1">
        <f t="array" ref="AM122">IF(AK122="",""&amp;AJ122,IF(AK122="NEMA",AJ122,INDEX(klub_naziv,MATCH(INDEX(klubAlias_klubId,AK122),klub_id,0))))</f>
        <v/>
      </c>
      <c r="AN122" s="31" t="str" cm="1">
        <f t="array" ref="AN122">IFERROR(""&amp;INDEX(registarNatjecatelji,DL122,4),"")</f>
        <v/>
      </c>
      <c r="AO122" s="73" t="str">
        <f t="shared" si="97"/>
        <v/>
      </c>
      <c r="AP122" s="66" t="str">
        <f t="shared" si="98"/>
        <v/>
      </c>
      <c r="AQ122" s="47" t="s">
        <v>0</v>
      </c>
      <c r="AR122" s="52" t="str">
        <f>IF(V122&lt;&gt;"NEMA","",IF(IFERROR(MATCH(U122,U$10:U121,0),0)&lt;&gt;0,"",U122))</f>
        <v/>
      </c>
      <c r="AS122" s="73" t="str">
        <f>IF(AR122="","",IFERROR(INDEX(klubAlias_id,MATCH(AR122,klubAlias_alias,0)),"NEMA"))</f>
        <v/>
      </c>
      <c r="AT122" s="31" t="str">
        <f>IF(OR(AS122="",AS122&lt;&gt;"NEMA"),"",MAX(AT$10:AT121)+1)</f>
        <v/>
      </c>
      <c r="AU122" s="66" t="str">
        <f>IF(OR(AS122="",AS122&lt;&gt;"NEMA"),"",INDEX(klub_id,MATCH(AR122,klub_naziv,0)))</f>
        <v/>
      </c>
      <c r="AV122" s="47" t="s">
        <v>0</v>
      </c>
      <c r="AW122" s="19" t="str">
        <f t="shared" si="99"/>
        <v/>
      </c>
      <c r="AX122" s="47" t="s">
        <v>0</v>
      </c>
      <c r="AY122" s="82" t="str">
        <f>IF(AK122&lt;&gt;"NEMA","",IF(IFERROR(MATCH(AJ122,AJ$10:AJ121,0),0)&lt;&gt;0,"",AJ122))</f>
        <v/>
      </c>
      <c r="AZ122" s="47" t="s">
        <v>0</v>
      </c>
      <c r="BA122" s="130"/>
      <c r="BB122" s="47" t="s">
        <v>0</v>
      </c>
      <c r="BC122" s="58" t="str">
        <f t="shared" si="100"/>
        <v/>
      </c>
      <c r="BD122" s="31" t="str">
        <f t="shared" si="101"/>
        <v/>
      </c>
      <c r="BE122" s="31" t="str">
        <f>IF(BD122="","",MAX(BE$10:BE121)+1)</f>
        <v/>
      </c>
      <c r="BF122" s="31" t="str">
        <f t="shared" si="102"/>
        <v/>
      </c>
      <c r="BG122" s="31" t="str">
        <f t="shared" si="103"/>
        <v/>
      </c>
      <c r="BH122" s="31" t="str">
        <f>IF(BA122="","",MAX(BH$10:BH121)+1)</f>
        <v/>
      </c>
      <c r="BI122" s="31" t="str">
        <f t="shared" si="104"/>
        <v/>
      </c>
      <c r="BJ122" s="66" t="str">
        <f t="shared" si="105"/>
        <v/>
      </c>
      <c r="BK122" s="47" t="s">
        <v>0</v>
      </c>
      <c r="BL122" s="19" t="str">
        <f t="shared" si="106"/>
        <v/>
      </c>
      <c r="BM122" s="47" t="s">
        <v>0</v>
      </c>
      <c r="BN122" s="151" t="str">
        <f>IF(AP122="","",IF(BA122="",IF(IFERROR(MATCH(AP122,natjecanje_noviKluboviAliasi,0),0)&gt;0,INDEX(natjecanje_kluboviAliasi,MATCH(AP122,natjecanje_noviKluboviAliasi,0)),AP122),BA122))</f>
        <v/>
      </c>
      <c r="BO122" s="47" t="s">
        <v>0</v>
      </c>
      <c r="BP122" s="58" t="str">
        <f t="shared" si="107"/>
        <v/>
      </c>
      <c r="BQ122" s="73" t="str">
        <f t="shared" si="108"/>
        <v/>
      </c>
      <c r="BR122" s="267" t="str">
        <f t="shared" si="109"/>
        <v/>
      </c>
      <c r="BS122" s="268" t="str">
        <f t="shared" si="110"/>
        <v/>
      </c>
      <c r="BT122" s="191" t="str">
        <f t="shared" si="111"/>
        <v/>
      </c>
      <c r="BU122" s="47" t="s">
        <v>0</v>
      </c>
      <c r="BV122" s="52" t="str">
        <f t="shared" si="112"/>
        <v/>
      </c>
      <c r="BW122" s="31" t="str">
        <f t="shared" si="113"/>
        <v/>
      </c>
      <c r="BX122" s="73" t="str">
        <f>IF(BW122="","",IFERROR(INDEX(imePrezime_id,MATCH(BV122&amp;" – "&amp;BW122,imePrezime_imePrezime,0)),"NEMA"))</f>
        <v/>
      </c>
      <c r="BY122" s="73" t="str">
        <f>IF(BX122&lt;&gt;"NEMA","",IFERROR(INDEX(imePrezimeAlias_imePrezimeId,MATCH(BV122&amp;" "&amp;BW122,imePrezimeAlias_alias,0)),"NEMA"))</f>
        <v/>
      </c>
      <c r="BZ122" s="31" t="str">
        <f>IF(BW122="","",IF(OR(BY122="",BY122="NEMA"),BV122,INDEX(imePrezime_ime,MATCH(BY122,imePrezime_id,0))))</f>
        <v/>
      </c>
      <c r="CA122" s="66" t="str">
        <f>IF(BW122="","",IF(OR(BY122="",BY122="NEMA"),BW122,INDEX(imePrezime_prezime,MATCH(BY122,imePrezime_id,0))))</f>
        <v/>
      </c>
      <c r="CB122" s="47" t="s">
        <v>0</v>
      </c>
      <c r="CC122" s="82" t="str">
        <f t="shared" si="114"/>
        <v/>
      </c>
      <c r="CD122" s="47" t="s">
        <v>0</v>
      </c>
      <c r="CE122" s="19" t="str">
        <f t="shared" si="115"/>
        <v/>
      </c>
      <c r="CF122" s="47" t="s">
        <v>0</v>
      </c>
      <c r="CG122" s="130"/>
      <c r="CH122" s="47" t="s">
        <v>0</v>
      </c>
      <c r="CI122" s="52" t="str">
        <f t="shared" si="116"/>
        <v/>
      </c>
      <c r="CJ122" s="73" t="str">
        <f>IF(CG122="","",MAX(CJ$10:CJ121)+1)</f>
        <v/>
      </c>
      <c r="CK122" s="53" t="str">
        <f t="shared" si="117"/>
        <v/>
      </c>
      <c r="CL122" s="47" t="s">
        <v>0</v>
      </c>
      <c r="CM122" s="19" t="str">
        <f t="shared" si="118"/>
        <v/>
      </c>
      <c r="CN122" s="47" t="s">
        <v>0</v>
      </c>
      <c r="CO122" s="108"/>
      <c r="CP122" s="110"/>
      <c r="CQ122" s="47"/>
      <c r="CR122" s="58" t="str">
        <f>IF(AND(BX122="NEMA",BY122="NEMA",OR(CG122="",CK122="NEMA")),MAX(CR$10:CR121)+1,"")</f>
        <v/>
      </c>
      <c r="CS122" s="53" t="str">
        <f t="shared" si="119"/>
        <v/>
      </c>
      <c r="CT122" t="s">
        <v>0</v>
      </c>
      <c r="CU122" s="133" t="str">
        <f>IF(O122="","",LEFT(INDEX(kategorija_oznaka,MATCH(Q122,kategorija_id,0)),1))</f>
        <v/>
      </c>
      <c r="CV122" t="s">
        <v>0</v>
      </c>
      <c r="CW122" s="52" t="str">
        <f>IF(CR122="","",IF(M122&lt;&gt;"CRO","","INSERT INTO osoba (id,reg_broj,oib,spol_id,dat_rodjenja) VALUES ("&amp;CR122&amp;",(SELECT max(os.reg_broj)+1 FROM osoba AS os),Null,'"&amp;CU122&amp;"',Null); INSERT INTO osoba_log (id,reg_broj,oib,spol_id,dat_rodjenja,dnevnik_id) SELECT id,reg_broj,oib,spol_id,dat_rodjenja,"&amp;dnevnik_id&amp;" FROM osoba WHERE id = "&amp;CR122&amp;";"))</f>
        <v/>
      </c>
      <c r="CX122" s="66" t="str">
        <f t="shared" si="120"/>
        <v/>
      </c>
      <c r="CY122" t="s">
        <v>0</v>
      </c>
      <c r="CZ122" s="19" t="str">
        <f t="shared" si="121"/>
        <v/>
      </c>
      <c r="DA122" s="47" t="s">
        <v>0</v>
      </c>
      <c r="DB122" s="52" t="str">
        <f t="shared" si="122"/>
        <v/>
      </c>
      <c r="DC122" s="66" t="str">
        <f t="shared" si="123"/>
        <v/>
      </c>
      <c r="DD122" s="47" t="s">
        <v>0</v>
      </c>
      <c r="DE122" s="52" t="str">
        <f t="shared" si="124"/>
        <v/>
      </c>
      <c r="DF122" s="53" t="str">
        <f>IF(DE122="","",IFERROR(MATCH(DE122,registar,0),"NEMA"))</f>
        <v/>
      </c>
      <c r="DG122" s="47" t="s">
        <v>0</v>
      </c>
      <c r="DH122" s="52" t="str">
        <f t="shared" si="125"/>
        <v/>
      </c>
      <c r="DI122" s="53" t="str">
        <f>IF(DH122="","",IFERROR(MATCH(DH122,imePrezime_imePrezimeKlub,0),"NEMA"))</f>
        <v/>
      </c>
      <c r="DJ122" s="47" t="s">
        <v>0</v>
      </c>
      <c r="DK122" s="52" t="str">
        <f t="shared" si="126"/>
        <v/>
      </c>
      <c r="DL122" s="53" t="str">
        <f>IF(DK122="","",IFERROR(MATCH(DK122,imePrezime_imePrezime,0),"NEMA"))</f>
        <v/>
      </c>
      <c r="DM122" s="47" t="s">
        <v>0</v>
      </c>
      <c r="DN122" s="58" t="str">
        <f t="shared" si="127"/>
        <v/>
      </c>
      <c r="DO122" s="53" t="str" cm="1">
        <f t="array" ref="DO122">IF(DN122&lt;&gt;"",INDEX(imePrezime_id,DN122,0),IF(CR122&lt;&gt;"",CR122,""))</f>
        <v/>
      </c>
      <c r="DP122" s="47" t="s">
        <v>0</v>
      </c>
      <c r="DQ122" s="58" t="str">
        <f t="shared" si="128"/>
        <v/>
      </c>
      <c r="DR122" s="73" t="str">
        <f>IF(BW122="","",IF(AJ122="",IF(IFERROR(INDEX(imePrezime_klub,MATCH(DO122,imePrezime_id,0)),"NEMA")="","klu",""),IF(OR(AND(AK122&lt;&gt;"",AK122&lt;&gt;"NEMA"),BI122&lt;&gt;""),"klu(ali)",IF(AND(AN122&lt;&gt;"",AN122&lt;&gt;AM122),"(raz-klu)","klu"))))</f>
        <v/>
      </c>
      <c r="DS122" s="73" t="str">
        <f t="shared" si="129"/>
        <v/>
      </c>
      <c r="DT122" s="73" t="str">
        <f t="shared" si="130"/>
        <v/>
      </c>
      <c r="DU122" s="66" t="str">
        <f t="shared" si="131"/>
        <v/>
      </c>
      <c r="DV122" s="47" t="s">
        <v>0</v>
      </c>
      <c r="DW122" s="58" t="str">
        <f>IF(BW122="","",MAX(DW$10:DW121)+1)</f>
        <v/>
      </c>
      <c r="DX122" s="73" t="str">
        <f t="shared" si="132"/>
        <v/>
      </c>
      <c r="DY122" s="73" t="str">
        <f t="shared" si="133"/>
        <v/>
      </c>
      <c r="DZ122" s="73" t="str">
        <f t="shared" si="134"/>
        <v/>
      </c>
      <c r="EA122" s="73" t="str">
        <f t="shared" si="135"/>
        <v/>
      </c>
      <c r="EB122" s="73" t="str">
        <f t="shared" si="136"/>
        <v/>
      </c>
      <c r="EC122" s="73" t="str">
        <f t="shared" si="137"/>
        <v/>
      </c>
      <c r="ED122" s="73" t="str">
        <f t="shared" si="138"/>
        <v/>
      </c>
      <c r="EE122" s="73" t="str">
        <f t="shared" si="139"/>
        <v/>
      </c>
      <c r="EF122" s="73" t="str">
        <f t="shared" si="140"/>
        <v/>
      </c>
      <c r="EG122" s="53" t="str">
        <f>IF(INDEX(natjecanjeKategorije_katAliasId,MATCH(Q122,natjecanjeKategorije_katRegId,0))="","",INDEX(natjecanjeKategorije_katAliasId,MATCH(Q122,natjecanjeKategorije_katRegId,0)))</f>
        <v/>
      </c>
      <c r="EH122" s="47" t="s">
        <v>0</v>
      </c>
      <c r="EI122" s="19" t="str">
        <f t="shared" si="141"/>
        <v/>
      </c>
      <c r="EJ122" s="47" t="s">
        <v>0</v>
      </c>
      <c r="EK122" s="19" t="str">
        <f t="shared" si="142"/>
        <v/>
      </c>
      <c r="EL122" s="47" t="s">
        <v>0</v>
      </c>
      <c r="EM122" s="208" t="str">
        <f t="shared" si="143"/>
        <v/>
      </c>
      <c r="EN122" s="47" t="s">
        <v>0</v>
      </c>
    </row>
    <row r="123" spans="1:144" x14ac:dyDescent="0.25">
      <c r="A123" t="s">
        <v>0</v>
      </c>
      <c r="B123" s="52" t="str">
        <f>IF(csv!F115="","",csv!T115)</f>
        <v/>
      </c>
      <c r="C123" s="31" t="s">
        <v>0</v>
      </c>
      <c r="D123" s="31" t="str">
        <f>IF(csv!F115="","",csv!F115)</f>
        <v/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/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85"/>
        <v/>
      </c>
      <c r="P123" s="73" t="str">
        <f>IF(O123="","",IF(COUNTIF(O$10:O122,O123)=0,P122+1,P122))</f>
        <v/>
      </c>
      <c r="Q123" s="88" t="str">
        <f t="shared" si="86"/>
        <v/>
      </c>
      <c r="R123" s="89" t="str" cm="1">
        <f t="array" ref="R123">IF(S123="","",INDEX(natjecanjeStaze_naziv,MATCH(S123,natjecanjeStaze_stazaId,0)))</f>
        <v/>
      </c>
      <c r="S123" s="53" t="str">
        <f>IF(BW123="","",INDEX(natjecanjeStaze_stazaId,MATCH(O123,natjecanjeStaze_kategorija,0)))</f>
        <v/>
      </c>
      <c r="T123" s="47" t="s">
        <v>0</v>
      </c>
      <c r="U123" s="259" t="str">
        <f>IF(O123="","",INDEX(kategorija_oznaka,MATCH(Q123,kategorija_id,0)))</f>
        <v/>
      </c>
      <c r="V123" s="260" t="str">
        <f t="shared" si="87"/>
        <v/>
      </c>
      <c r="W123" s="47" t="s">
        <v>0</v>
      </c>
      <c r="X123" s="52" t="str">
        <f t="shared" si="88"/>
        <v/>
      </c>
      <c r="Y123" s="73" t="str">
        <f t="shared" si="89"/>
        <v/>
      </c>
      <c r="Z123" s="31" t="str">
        <f t="shared" si="90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91"/>
        <v/>
      </c>
      <c r="AF123" s="47" t="s">
        <v>0</v>
      </c>
      <c r="AG123" s="151" t="str">
        <f t="shared" si="92"/>
        <v/>
      </c>
      <c r="AH123" s="47" t="s">
        <v>0</v>
      </c>
      <c r="AI123" s="52" t="str">
        <f t="shared" si="93"/>
        <v/>
      </c>
      <c r="AJ123" s="31" t="str">
        <f t="shared" si="94"/>
        <v/>
      </c>
      <c r="AK123" s="73" t="str">
        <f t="shared" si="95"/>
        <v/>
      </c>
      <c r="AL123" s="73" t="str">
        <f t="shared" si="96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IFERROR(""&amp;INDEX(registarNatjecatelji,DL123,4),"")</f>
        <v/>
      </c>
      <c r="AO123" s="73" t="str">
        <f t="shared" si="97"/>
        <v/>
      </c>
      <c r="AP123" s="66" t="str">
        <f t="shared" si="98"/>
        <v/>
      </c>
      <c r="AQ123" s="47" t="s">
        <v>0</v>
      </c>
      <c r="AR123" s="52" t="str">
        <f>IF(V123&lt;&gt;"NEMA","",IF(IFERROR(MATCH(U123,U$10:U122,0),0)&lt;&gt;0,"",U123))</f>
        <v/>
      </c>
      <c r="AS123" s="73" t="str">
        <f>IF(AR123="","",IFERROR(INDEX(klubAlias_id,MATCH(AR123,klubAlias_alias,0)),"NEMA"))</f>
        <v/>
      </c>
      <c r="AT123" s="31" t="str">
        <f>IF(OR(AS123="",AS123&lt;&gt;"NEMA"),"",MAX(AT$10:AT122)+1)</f>
        <v/>
      </c>
      <c r="AU123" s="66" t="str">
        <f>IF(OR(AS123="",AS123&lt;&gt;"NEMA"),"",INDEX(klub_id,MATCH(AR123,klub_naziv,0)))</f>
        <v/>
      </c>
      <c r="AV123" s="47" t="s">
        <v>0</v>
      </c>
      <c r="AW123" s="19" t="str">
        <f t="shared" si="99"/>
        <v/>
      </c>
      <c r="AX123" s="47" t="s">
        <v>0</v>
      </c>
      <c r="AY123" s="82" t="str">
        <f>IF(AK123&lt;&gt;"NEMA","",IF(IFERROR(MATCH(AJ123,AJ$10:AJ122,0),0)&lt;&gt;0,"",AJ123))</f>
        <v/>
      </c>
      <c r="AZ123" s="47" t="s">
        <v>0</v>
      </c>
      <c r="BA123" s="130"/>
      <c r="BB123" s="47" t="s">
        <v>0</v>
      </c>
      <c r="BC123" s="58" t="str">
        <f t="shared" si="100"/>
        <v/>
      </c>
      <c r="BD123" s="31" t="str">
        <f t="shared" si="101"/>
        <v/>
      </c>
      <c r="BE123" s="31" t="str">
        <f>IF(BD123="","",MAX(BE$10:BE122)+1)</f>
        <v/>
      </c>
      <c r="BF123" s="31" t="str">
        <f t="shared" si="102"/>
        <v/>
      </c>
      <c r="BG123" s="31" t="str">
        <f t="shared" si="103"/>
        <v/>
      </c>
      <c r="BH123" s="31" t="str">
        <f>IF(BA123="","",MAX(BH$10:BH122)+1)</f>
        <v/>
      </c>
      <c r="BI123" s="31" t="str">
        <f t="shared" si="104"/>
        <v/>
      </c>
      <c r="BJ123" s="66" t="str">
        <f t="shared" si="105"/>
        <v/>
      </c>
      <c r="BK123" s="47" t="s">
        <v>0</v>
      </c>
      <c r="BL123" s="19" t="str">
        <f t="shared" si="106"/>
        <v/>
      </c>
      <c r="BM123" s="47" t="s">
        <v>0</v>
      </c>
      <c r="BN123" s="151" t="str">
        <f>IF(AP123="","",IF(BA123="",IF(IFERROR(MATCH(AP123,natjecanje_noviKluboviAliasi,0),0)&gt;0,INDEX(natjecanje_kluboviAliasi,MATCH(AP123,natjecanje_noviKluboviAliasi,0)),AP123),BA123))</f>
        <v/>
      </c>
      <c r="BO123" s="47" t="s">
        <v>0</v>
      </c>
      <c r="BP123" s="58" t="str">
        <f t="shared" si="107"/>
        <v/>
      </c>
      <c r="BQ123" s="73" t="str">
        <f t="shared" si="108"/>
        <v/>
      </c>
      <c r="BR123" s="267" t="str">
        <f t="shared" si="109"/>
        <v/>
      </c>
      <c r="BS123" s="268" t="str">
        <f t="shared" si="110"/>
        <v/>
      </c>
      <c r="BT123" s="191" t="str">
        <f t="shared" si="111"/>
        <v/>
      </c>
      <c r="BU123" s="47" t="s">
        <v>0</v>
      </c>
      <c r="BV123" s="52" t="str">
        <f t="shared" si="112"/>
        <v/>
      </c>
      <c r="BW123" s="31" t="str">
        <f t="shared" si="113"/>
        <v/>
      </c>
      <c r="BX123" s="73" t="str">
        <f>IF(BW123="","",IFERROR(INDEX(imePrezime_id,MATCH(BV123&amp;" – "&amp;BW123,imePrezime_imePrezime,0)),"NEMA"))</f>
        <v/>
      </c>
      <c r="BY123" s="73" t="str">
        <f>IF(BX123&lt;&gt;"NEMA","",IFERROR(INDEX(imePrezimeAlias_imePrezimeId,MATCH(BV123&amp;" "&amp;BW123,imePrezimeAlias_alias,0)),"NEMA"))</f>
        <v/>
      </c>
      <c r="BZ123" s="31" t="str">
        <f>IF(BW123="","",IF(OR(BY123="",BY123="NEMA"),BV123,INDEX(imePrezime_ime,MATCH(BY123,imePrezime_id,0))))</f>
        <v/>
      </c>
      <c r="CA123" s="66" t="str">
        <f>IF(BW123="","",IF(OR(BY123="",BY123="NEMA"),BW123,INDEX(imePrezime_prezime,MATCH(BY123,imePrezime_id,0))))</f>
        <v/>
      </c>
      <c r="CB123" s="47" t="s">
        <v>0</v>
      </c>
      <c r="CC123" s="82" t="str">
        <f t="shared" si="114"/>
        <v/>
      </c>
      <c r="CD123" s="47" t="s">
        <v>0</v>
      </c>
      <c r="CE123" s="19" t="str">
        <f t="shared" si="115"/>
        <v/>
      </c>
      <c r="CF123" s="47" t="s">
        <v>0</v>
      </c>
      <c r="CG123" s="130"/>
      <c r="CH123" s="47" t="s">
        <v>0</v>
      </c>
      <c r="CI123" s="52" t="str">
        <f t="shared" si="116"/>
        <v/>
      </c>
      <c r="CJ123" s="73" t="str">
        <f>IF(CG123="","",MAX(CJ$10:CJ122)+1)</f>
        <v/>
      </c>
      <c r="CK123" s="53" t="str">
        <f t="shared" si="117"/>
        <v/>
      </c>
      <c r="CL123" s="47" t="s">
        <v>0</v>
      </c>
      <c r="CM123" s="19" t="str">
        <f t="shared" si="118"/>
        <v/>
      </c>
      <c r="CN123" s="47" t="s">
        <v>0</v>
      </c>
      <c r="CO123" s="108"/>
      <c r="CP123" s="110"/>
      <c r="CQ123" s="47"/>
      <c r="CR123" s="58" t="str">
        <f>IF(AND(BX123="NEMA",BY123="NEMA",OR(CG123="",CK123="NEMA")),MAX(CR$10:CR122)+1,"")</f>
        <v/>
      </c>
      <c r="CS123" s="53" t="str">
        <f t="shared" si="119"/>
        <v/>
      </c>
      <c r="CT123" t="s">
        <v>0</v>
      </c>
      <c r="CU123" s="133" t="str">
        <f>IF(O123="","",LEFT(INDEX(kategorija_oznaka,MATCH(Q123,kategorija_id,0)),1))</f>
        <v/>
      </c>
      <c r="CV123" t="s">
        <v>0</v>
      </c>
      <c r="CW123" s="52" t="str">
        <f>IF(CR123="","",IF(M123&lt;&gt;"CRO","","INSERT INTO osoba (id,reg_broj,oib,spol_id,dat_rodjenja) VALUES ("&amp;CR123&amp;",(SELECT max(os.reg_broj)+1 FROM osoba AS os),Null,'"&amp;CU123&amp;"',Null); INSERT INTO osoba_log (id,reg_broj,oib,spol_id,dat_rodjenja,dnevnik_id) SELECT id,reg_broj,oib,spol_id,dat_rodjenja,"&amp;dnevnik_id&amp;" FROM osoba WHERE id = "&amp;CR123&amp;";"))</f>
        <v/>
      </c>
      <c r="CX123" s="66" t="str">
        <f t="shared" si="120"/>
        <v/>
      </c>
      <c r="CY123" t="s">
        <v>0</v>
      </c>
      <c r="CZ123" s="19" t="str">
        <f t="shared" si="121"/>
        <v/>
      </c>
      <c r="DA123" s="47" t="s">
        <v>0</v>
      </c>
      <c r="DB123" s="52" t="str">
        <f t="shared" si="122"/>
        <v/>
      </c>
      <c r="DC123" s="66" t="str">
        <f t="shared" si="123"/>
        <v/>
      </c>
      <c r="DD123" s="47" t="s">
        <v>0</v>
      </c>
      <c r="DE123" s="52" t="str">
        <f t="shared" si="124"/>
        <v/>
      </c>
      <c r="DF123" s="53" t="str">
        <f>IF(DE123="","",IFERROR(MATCH(DE123,registar,0),"NEMA"))</f>
        <v/>
      </c>
      <c r="DG123" s="47" t="s">
        <v>0</v>
      </c>
      <c r="DH123" s="52" t="str">
        <f t="shared" si="125"/>
        <v/>
      </c>
      <c r="DI123" s="53" t="str">
        <f>IF(DH123="","",IFERROR(MATCH(DH123,imePrezime_imePrezimeKlub,0),"NEMA"))</f>
        <v/>
      </c>
      <c r="DJ123" s="47" t="s">
        <v>0</v>
      </c>
      <c r="DK123" s="52" t="str">
        <f t="shared" si="126"/>
        <v/>
      </c>
      <c r="DL123" s="53" t="str">
        <f>IF(DK123="","",IFERROR(MATCH(DK123,imePrezime_imePrezime,0),"NEMA"))</f>
        <v/>
      </c>
      <c r="DM123" s="47" t="s">
        <v>0</v>
      </c>
      <c r="DN123" s="58" t="str">
        <f t="shared" si="127"/>
        <v/>
      </c>
      <c r="DO123" s="53" t="str" cm="1">
        <f t="array" ref="DO123">IF(DN123&lt;&gt;"",INDEX(imePrezime_id,DN123,0),IF(CR123&lt;&gt;"",CR123,""))</f>
        <v/>
      </c>
      <c r="DP123" s="47" t="s">
        <v>0</v>
      </c>
      <c r="DQ123" s="58" t="str">
        <f t="shared" si="128"/>
        <v/>
      </c>
      <c r="DR123" s="73" t="str">
        <f>IF(BW123="","",IF(AJ123="",IF(IFERROR(INDEX(imePrezime_klub,MATCH(DO123,imePrezime_id,0)),"NEMA")="","klu",""),IF(OR(AND(AK123&lt;&gt;"",AK123&lt;&gt;"NEMA"),BI123&lt;&gt;""),"klu(ali)",IF(AND(AN123&lt;&gt;"",AN123&lt;&gt;AM123),"(raz-klu)","klu"))))</f>
        <v/>
      </c>
      <c r="DS123" s="73" t="str">
        <f t="shared" si="129"/>
        <v/>
      </c>
      <c r="DT123" s="73" t="str">
        <f t="shared" si="130"/>
        <v/>
      </c>
      <c r="DU123" s="66" t="str">
        <f t="shared" si="131"/>
        <v/>
      </c>
      <c r="DV123" s="47" t="s">
        <v>0</v>
      </c>
      <c r="DW123" s="58" t="str">
        <f>IF(BW123="","",MAX(DW$10:DW122)+1)</f>
        <v/>
      </c>
      <c r="DX123" s="73" t="str">
        <f t="shared" si="132"/>
        <v/>
      </c>
      <c r="DY123" s="73" t="str">
        <f t="shared" si="133"/>
        <v/>
      </c>
      <c r="DZ123" s="73" t="str">
        <f t="shared" si="134"/>
        <v/>
      </c>
      <c r="EA123" s="73" t="str">
        <f t="shared" si="135"/>
        <v/>
      </c>
      <c r="EB123" s="73" t="str">
        <f t="shared" si="136"/>
        <v/>
      </c>
      <c r="EC123" s="73" t="str">
        <f t="shared" si="137"/>
        <v/>
      </c>
      <c r="ED123" s="73" t="str">
        <f t="shared" si="138"/>
        <v/>
      </c>
      <c r="EE123" s="73" t="str">
        <f t="shared" si="139"/>
        <v/>
      </c>
      <c r="EF123" s="73" t="str">
        <f t="shared" si="140"/>
        <v/>
      </c>
      <c r="EG123" s="53" t="str">
        <f>IF(INDEX(natjecanjeKategorije_katAliasId,MATCH(Q123,natjecanjeKategorije_katRegId,0))="","",INDEX(natjecanjeKategorije_katAliasId,MATCH(Q123,natjecanjeKategorije_katRegId,0)))</f>
        <v/>
      </c>
      <c r="EH123" s="47" t="s">
        <v>0</v>
      </c>
      <c r="EI123" s="19" t="str">
        <f t="shared" si="141"/>
        <v/>
      </c>
      <c r="EJ123" s="47" t="s">
        <v>0</v>
      </c>
      <c r="EK123" s="19" t="str">
        <f t="shared" si="142"/>
        <v/>
      </c>
      <c r="EL123" s="47" t="s">
        <v>0</v>
      </c>
      <c r="EM123" s="208" t="str">
        <f t="shared" si="143"/>
        <v/>
      </c>
      <c r="EN123" s="47" t="s">
        <v>0</v>
      </c>
    </row>
    <row r="124" spans="1:144" x14ac:dyDescent="0.25">
      <c r="A124" t="s">
        <v>0</v>
      </c>
      <c r="B124" s="52" t="str">
        <f>IF(csv!F116="","",csv!T116)</f>
        <v/>
      </c>
      <c r="C124" s="31" t="s">
        <v>0</v>
      </c>
      <c r="D124" s="31" t="str">
        <f>IF(csv!F116="","",csv!F116)</f>
        <v/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/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85"/>
        <v/>
      </c>
      <c r="P124" s="73" t="str">
        <f>IF(O124="","",IF(COUNTIF(O$10:O123,O124)=0,P123+1,P123))</f>
        <v/>
      </c>
      <c r="Q124" s="88" t="str">
        <f t="shared" si="86"/>
        <v/>
      </c>
      <c r="R124" s="89" t="str" cm="1">
        <f t="array" ref="R124">IF(S124="","",INDEX(natjecanjeStaze_naziv,MATCH(S124,natjecanjeStaze_stazaId,0)))</f>
        <v/>
      </c>
      <c r="S124" s="53" t="str">
        <f>IF(BW124="","",INDEX(natjecanjeStaze_stazaId,MATCH(O124,natjecanjeStaze_kategorija,0)))</f>
        <v/>
      </c>
      <c r="T124" s="47" t="s">
        <v>0</v>
      </c>
      <c r="U124" s="259" t="str">
        <f>IF(O124="","",INDEX(kategorija_oznaka,MATCH(Q124,kategorija_id,0)))</f>
        <v/>
      </c>
      <c r="V124" s="260" t="str">
        <f t="shared" si="87"/>
        <v/>
      </c>
      <c r="W124" s="47" t="s">
        <v>0</v>
      </c>
      <c r="X124" s="52" t="str">
        <f t="shared" si="88"/>
        <v/>
      </c>
      <c r="Y124" s="73" t="str">
        <f t="shared" si="89"/>
        <v/>
      </c>
      <c r="Z124" s="31" t="str">
        <f t="shared" si="90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91"/>
        <v/>
      </c>
      <c r="AF124" s="47" t="s">
        <v>0</v>
      </c>
      <c r="AG124" s="151" t="str">
        <f t="shared" si="92"/>
        <v/>
      </c>
      <c r="AH124" s="47" t="s">
        <v>0</v>
      </c>
      <c r="AI124" s="52" t="str">
        <f t="shared" si="93"/>
        <v/>
      </c>
      <c r="AJ124" s="31" t="str">
        <f t="shared" si="94"/>
        <v/>
      </c>
      <c r="AK124" s="73" t="str">
        <f t="shared" si="95"/>
        <v/>
      </c>
      <c r="AL124" s="73" t="str">
        <f t="shared" si="96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IFERROR(""&amp;INDEX(registarNatjecatelji,DL124,4),"")</f>
        <v/>
      </c>
      <c r="AO124" s="73" t="str">
        <f t="shared" si="97"/>
        <v/>
      </c>
      <c r="AP124" s="66" t="str">
        <f t="shared" si="98"/>
        <v/>
      </c>
      <c r="AQ124" s="47" t="s">
        <v>0</v>
      </c>
      <c r="AR124" s="52" t="str">
        <f>IF(V124&lt;&gt;"NEMA","",IF(IFERROR(MATCH(U124,U$10:U123,0),0)&lt;&gt;0,"",U124))</f>
        <v/>
      </c>
      <c r="AS124" s="73" t="str">
        <f>IF(AR124="","",IFERROR(INDEX(klubAlias_id,MATCH(AR124,klubAlias_alias,0)),"NEMA"))</f>
        <v/>
      </c>
      <c r="AT124" s="31" t="str">
        <f>IF(OR(AS124="",AS124&lt;&gt;"NEMA"),"",MAX(AT$10:AT123)+1)</f>
        <v/>
      </c>
      <c r="AU124" s="66" t="str">
        <f>IF(OR(AS124="",AS124&lt;&gt;"NEMA"),"",INDEX(klub_id,MATCH(AR124,klub_naziv,0)))</f>
        <v/>
      </c>
      <c r="AV124" s="47" t="s">
        <v>0</v>
      </c>
      <c r="AW124" s="19" t="str">
        <f t="shared" si="99"/>
        <v/>
      </c>
      <c r="AX124" s="47" t="s">
        <v>0</v>
      </c>
      <c r="AY124" s="82" t="str">
        <f>IF(AK124&lt;&gt;"NEMA","",IF(IFERROR(MATCH(AJ124,AJ$10:AJ123,0),0)&lt;&gt;0,"",AJ124))</f>
        <v/>
      </c>
      <c r="AZ124" s="47" t="s">
        <v>0</v>
      </c>
      <c r="BA124" s="130"/>
      <c r="BB124" s="47" t="s">
        <v>0</v>
      </c>
      <c r="BC124" s="58" t="str">
        <f t="shared" si="100"/>
        <v/>
      </c>
      <c r="BD124" s="31" t="str">
        <f t="shared" si="101"/>
        <v/>
      </c>
      <c r="BE124" s="31" t="str">
        <f>IF(BD124="","",MAX(BE$10:BE123)+1)</f>
        <v/>
      </c>
      <c r="BF124" s="31" t="str">
        <f t="shared" si="102"/>
        <v/>
      </c>
      <c r="BG124" s="31" t="str">
        <f t="shared" si="103"/>
        <v/>
      </c>
      <c r="BH124" s="31" t="str">
        <f>IF(BA124="","",MAX(BH$10:BH123)+1)</f>
        <v/>
      </c>
      <c r="BI124" s="31" t="str">
        <f t="shared" si="104"/>
        <v/>
      </c>
      <c r="BJ124" s="66" t="str">
        <f t="shared" si="105"/>
        <v/>
      </c>
      <c r="BK124" s="47" t="s">
        <v>0</v>
      </c>
      <c r="BL124" s="19" t="str">
        <f t="shared" si="106"/>
        <v/>
      </c>
      <c r="BM124" s="47" t="s">
        <v>0</v>
      </c>
      <c r="BN124" s="151" t="str">
        <f>IF(AP124="","",IF(BA124="",IF(IFERROR(MATCH(AP124,natjecanje_noviKluboviAliasi,0),0)&gt;0,INDEX(natjecanje_kluboviAliasi,MATCH(AP124,natjecanje_noviKluboviAliasi,0)),AP124),BA124))</f>
        <v/>
      </c>
      <c r="BO124" s="47" t="s">
        <v>0</v>
      </c>
      <c r="BP124" s="58" t="str">
        <f t="shared" si="107"/>
        <v/>
      </c>
      <c r="BQ124" s="73" t="str">
        <f t="shared" si="108"/>
        <v/>
      </c>
      <c r="BR124" s="267" t="str">
        <f t="shared" si="109"/>
        <v/>
      </c>
      <c r="BS124" s="268" t="str">
        <f t="shared" si="110"/>
        <v/>
      </c>
      <c r="BT124" s="191" t="str">
        <f t="shared" si="111"/>
        <v/>
      </c>
      <c r="BU124" s="47" t="s">
        <v>0</v>
      </c>
      <c r="BV124" s="52" t="str">
        <f t="shared" si="112"/>
        <v/>
      </c>
      <c r="BW124" s="31" t="str">
        <f t="shared" si="113"/>
        <v/>
      </c>
      <c r="BX124" s="73" t="str">
        <f>IF(BW124="","",IFERROR(INDEX(imePrezime_id,MATCH(BV124&amp;" – "&amp;BW124,imePrezime_imePrezime,0)),"NEMA"))</f>
        <v/>
      </c>
      <c r="BY124" s="73" t="str">
        <f>IF(BX124&lt;&gt;"NEMA","",IFERROR(INDEX(imePrezimeAlias_imePrezimeId,MATCH(BV124&amp;" "&amp;BW124,imePrezimeAlias_alias,0)),"NEMA"))</f>
        <v/>
      </c>
      <c r="BZ124" s="31" t="str">
        <f>IF(BW124="","",IF(OR(BY124="",BY124="NEMA"),BV124,INDEX(imePrezime_ime,MATCH(BY124,imePrezime_id,0))))</f>
        <v/>
      </c>
      <c r="CA124" s="66" t="str">
        <f>IF(BW124="","",IF(OR(BY124="",BY124="NEMA"),BW124,INDEX(imePrezime_prezime,MATCH(BY124,imePrezime_id,0))))</f>
        <v/>
      </c>
      <c r="CB124" s="47" t="s">
        <v>0</v>
      </c>
      <c r="CC124" s="82" t="str">
        <f t="shared" si="114"/>
        <v/>
      </c>
      <c r="CD124" s="47" t="s">
        <v>0</v>
      </c>
      <c r="CE124" s="19" t="str">
        <f t="shared" si="115"/>
        <v/>
      </c>
      <c r="CF124" s="47" t="s">
        <v>0</v>
      </c>
      <c r="CG124" s="130"/>
      <c r="CH124" s="47" t="s">
        <v>0</v>
      </c>
      <c r="CI124" s="52" t="str">
        <f t="shared" si="116"/>
        <v/>
      </c>
      <c r="CJ124" s="73" t="str">
        <f>IF(CG124="","",MAX(CJ$10:CJ123)+1)</f>
        <v/>
      </c>
      <c r="CK124" s="53" t="str">
        <f t="shared" si="117"/>
        <v/>
      </c>
      <c r="CL124" s="47" t="s">
        <v>0</v>
      </c>
      <c r="CM124" s="19" t="str">
        <f t="shared" si="118"/>
        <v/>
      </c>
      <c r="CN124" s="47" t="s">
        <v>0</v>
      </c>
      <c r="CO124" s="108"/>
      <c r="CP124" s="110"/>
      <c r="CQ124" s="47"/>
      <c r="CR124" s="58" t="str">
        <f>IF(AND(BX124="NEMA",BY124="NEMA",OR(CG124="",CK124="NEMA")),MAX(CR$10:CR123)+1,"")</f>
        <v/>
      </c>
      <c r="CS124" s="53" t="str">
        <f t="shared" si="119"/>
        <v/>
      </c>
      <c r="CT124" t="s">
        <v>0</v>
      </c>
      <c r="CU124" s="133" t="str">
        <f>IF(O124="","",LEFT(INDEX(kategorija_oznaka,MATCH(Q124,kategorija_id,0)),1))</f>
        <v/>
      </c>
      <c r="CV124" t="s">
        <v>0</v>
      </c>
      <c r="CW124" s="52" t="str">
        <f>IF(CR124="","",IF(M124&lt;&gt;"CRO","","INSERT INTO osoba (id,reg_broj,oib,spol_id,dat_rodjenja) VALUES ("&amp;CR124&amp;",(SELECT max(os.reg_broj)+1 FROM osoba AS os),Null,'"&amp;CU124&amp;"',Null); INSERT INTO osoba_log (id,reg_broj,oib,spol_id,dat_rodjenja,dnevnik_id) SELECT id,reg_broj,oib,spol_id,dat_rodjenja,"&amp;dnevnik_id&amp;" FROM osoba WHERE id = "&amp;CR124&amp;";"))</f>
        <v/>
      </c>
      <c r="CX124" s="66" t="str">
        <f t="shared" si="120"/>
        <v/>
      </c>
      <c r="CY124" t="s">
        <v>0</v>
      </c>
      <c r="CZ124" s="19" t="str">
        <f t="shared" si="121"/>
        <v/>
      </c>
      <c r="DA124" s="47" t="s">
        <v>0</v>
      </c>
      <c r="DB124" s="52" t="str">
        <f t="shared" si="122"/>
        <v/>
      </c>
      <c r="DC124" s="66" t="str">
        <f t="shared" si="123"/>
        <v/>
      </c>
      <c r="DD124" s="47" t="s">
        <v>0</v>
      </c>
      <c r="DE124" s="52" t="str">
        <f t="shared" si="124"/>
        <v/>
      </c>
      <c r="DF124" s="53" t="str">
        <f>IF(DE124="","",IFERROR(MATCH(DE124,registar,0),"NEMA"))</f>
        <v/>
      </c>
      <c r="DG124" s="47" t="s">
        <v>0</v>
      </c>
      <c r="DH124" s="52" t="str">
        <f t="shared" si="125"/>
        <v/>
      </c>
      <c r="DI124" s="53" t="str">
        <f>IF(DH124="","",IFERROR(MATCH(DH124,imePrezime_imePrezimeKlub,0),"NEMA"))</f>
        <v/>
      </c>
      <c r="DJ124" s="47" t="s">
        <v>0</v>
      </c>
      <c r="DK124" s="52" t="str">
        <f t="shared" si="126"/>
        <v/>
      </c>
      <c r="DL124" s="53" t="str">
        <f>IF(DK124="","",IFERROR(MATCH(DK124,imePrezime_imePrezime,0),"NEMA"))</f>
        <v/>
      </c>
      <c r="DM124" s="47" t="s">
        <v>0</v>
      </c>
      <c r="DN124" s="58" t="str">
        <f t="shared" si="127"/>
        <v/>
      </c>
      <c r="DO124" s="53" t="str" cm="1">
        <f t="array" ref="DO124">IF(DN124&lt;&gt;"",INDEX(imePrezime_id,DN124,0),IF(CR124&lt;&gt;"",CR124,""))</f>
        <v/>
      </c>
      <c r="DP124" s="47" t="s">
        <v>0</v>
      </c>
      <c r="DQ124" s="58" t="str">
        <f t="shared" si="128"/>
        <v/>
      </c>
      <c r="DR124" s="73" t="str">
        <f>IF(BW124="","",IF(AJ124="",IF(IFERROR(INDEX(imePrezime_klub,MATCH(DO124,imePrezime_id,0)),"NEMA")="","klu",""),IF(OR(AND(AK124&lt;&gt;"",AK124&lt;&gt;"NEMA"),BI124&lt;&gt;""),"klu(ali)",IF(AND(AN124&lt;&gt;"",AN124&lt;&gt;AM124),"(raz-klu)","klu"))))</f>
        <v/>
      </c>
      <c r="DS124" s="73" t="str">
        <f t="shared" si="129"/>
        <v/>
      </c>
      <c r="DT124" s="73" t="str">
        <f t="shared" si="130"/>
        <v/>
      </c>
      <c r="DU124" s="66" t="str">
        <f t="shared" si="131"/>
        <v/>
      </c>
      <c r="DV124" s="47" t="s">
        <v>0</v>
      </c>
      <c r="DW124" s="58" t="str">
        <f>IF(BW124="","",MAX(DW$10:DW123)+1)</f>
        <v/>
      </c>
      <c r="DX124" s="73" t="str">
        <f t="shared" si="132"/>
        <v/>
      </c>
      <c r="DY124" s="73" t="str">
        <f t="shared" si="133"/>
        <v/>
      </c>
      <c r="DZ124" s="73" t="str">
        <f t="shared" si="134"/>
        <v/>
      </c>
      <c r="EA124" s="73" t="str">
        <f t="shared" si="135"/>
        <v/>
      </c>
      <c r="EB124" s="73" t="str">
        <f t="shared" si="136"/>
        <v/>
      </c>
      <c r="EC124" s="73" t="str">
        <f t="shared" si="137"/>
        <v/>
      </c>
      <c r="ED124" s="73" t="str">
        <f t="shared" si="138"/>
        <v/>
      </c>
      <c r="EE124" s="73" t="str">
        <f t="shared" si="139"/>
        <v/>
      </c>
      <c r="EF124" s="73" t="str">
        <f t="shared" si="140"/>
        <v/>
      </c>
      <c r="EG124" s="53" t="str">
        <f>IF(INDEX(natjecanjeKategorije_katAliasId,MATCH(Q124,natjecanjeKategorije_katRegId,0))="","",INDEX(natjecanjeKategorije_katAliasId,MATCH(Q124,natjecanjeKategorije_katRegId,0)))</f>
        <v/>
      </c>
      <c r="EH124" s="47" t="s">
        <v>0</v>
      </c>
      <c r="EI124" s="19" t="str">
        <f t="shared" si="141"/>
        <v/>
      </c>
      <c r="EJ124" s="47" t="s">
        <v>0</v>
      </c>
      <c r="EK124" s="19" t="str">
        <f t="shared" si="142"/>
        <v/>
      </c>
      <c r="EL124" s="47" t="s">
        <v>0</v>
      </c>
      <c r="EM124" s="208" t="str">
        <f t="shared" si="143"/>
        <v/>
      </c>
      <c r="EN124" s="47" t="s">
        <v>0</v>
      </c>
    </row>
    <row r="125" spans="1:144" x14ac:dyDescent="0.25">
      <c r="A125" t="s">
        <v>0</v>
      </c>
      <c r="B125" s="52" t="str">
        <f>IF(csv!F117="","",csv!T117)</f>
        <v/>
      </c>
      <c r="C125" s="31" t="s">
        <v>0</v>
      </c>
      <c r="D125" s="31" t="str">
        <f>IF(csv!F117="","",csv!F117)</f>
        <v/>
      </c>
      <c r="E125" s="31" t="str">
        <f>IF(csv!E117="","",csv!E117)</f>
        <v/>
      </c>
      <c r="F125" s="31" t="s">
        <v>0</v>
      </c>
      <c r="G125" s="73" t="str">
        <f>IF(csv!M117="","",csv!M117)</f>
        <v/>
      </c>
      <c r="H125" s="73" t="str">
        <f>IF(csv!N117="","",csv!N117)</f>
        <v/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85"/>
        <v/>
      </c>
      <c r="P125" s="73" t="str">
        <f>IF(O125="","",IF(COUNTIF(O$10:O124,O125)=0,P124+1,P124))</f>
        <v/>
      </c>
      <c r="Q125" s="88" t="str">
        <f t="shared" si="86"/>
        <v/>
      </c>
      <c r="R125" s="89" t="str" cm="1">
        <f t="array" ref="R125">IF(S125="","",INDEX(natjecanjeStaze_naziv,MATCH(S125,natjecanjeStaze_stazaId,0)))</f>
        <v/>
      </c>
      <c r="S125" s="53" t="str">
        <f>IF(BW125="","",INDEX(natjecanjeStaze_stazaId,MATCH(O125,natjecanjeStaze_kategorija,0)))</f>
        <v/>
      </c>
      <c r="T125" s="47" t="s">
        <v>0</v>
      </c>
      <c r="U125" s="259" t="str">
        <f>IF(O125="","",INDEX(kategorija_oznaka,MATCH(Q125,kategorija_id,0)))</f>
        <v/>
      </c>
      <c r="V125" s="260" t="str">
        <f t="shared" si="87"/>
        <v/>
      </c>
      <c r="W125" s="47" t="s">
        <v>0</v>
      </c>
      <c r="X125" s="52" t="str">
        <f t="shared" si="88"/>
        <v/>
      </c>
      <c r="Y125" s="73" t="str">
        <f t="shared" si="89"/>
        <v/>
      </c>
      <c r="Z125" s="31" t="str">
        <f t="shared" si="90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91"/>
        <v/>
      </c>
      <c r="AF125" s="47" t="s">
        <v>0</v>
      </c>
      <c r="AG125" s="151" t="str">
        <f t="shared" si="92"/>
        <v/>
      </c>
      <c r="AH125" s="47" t="s">
        <v>0</v>
      </c>
      <c r="AI125" s="52" t="str">
        <f t="shared" si="93"/>
        <v/>
      </c>
      <c r="AJ125" s="31" t="str">
        <f t="shared" si="94"/>
        <v/>
      </c>
      <c r="AK125" s="73" t="str">
        <f t="shared" si="95"/>
        <v/>
      </c>
      <c r="AL125" s="73" t="str">
        <f t="shared" si="96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IFERROR(""&amp;INDEX(registarNatjecatelji,DL125,4),"")</f>
        <v/>
      </c>
      <c r="AO125" s="73" t="str">
        <f t="shared" si="97"/>
        <v/>
      </c>
      <c r="AP125" s="66" t="str">
        <f t="shared" si="98"/>
        <v/>
      </c>
      <c r="AQ125" s="47" t="s">
        <v>0</v>
      </c>
      <c r="AR125" s="52" t="str">
        <f>IF(V125&lt;&gt;"NEMA","",IF(IFERROR(MATCH(U125,U$10:U124,0),0)&lt;&gt;0,"",U125))</f>
        <v/>
      </c>
      <c r="AS125" s="73" t="str">
        <f>IF(AR125="","",IFERROR(INDEX(klubAlias_id,MATCH(AR125,klubAlias_alias,0)),"NEMA"))</f>
        <v/>
      </c>
      <c r="AT125" s="31" t="str">
        <f>IF(OR(AS125="",AS125&lt;&gt;"NEMA"),"",MAX(AT$10:AT124)+1)</f>
        <v/>
      </c>
      <c r="AU125" s="66" t="str">
        <f>IF(OR(AS125="",AS125&lt;&gt;"NEMA"),"",INDEX(klub_id,MATCH(AR125,klub_naziv,0)))</f>
        <v/>
      </c>
      <c r="AV125" s="47" t="s">
        <v>0</v>
      </c>
      <c r="AW125" s="19" t="str">
        <f t="shared" si="99"/>
        <v/>
      </c>
      <c r="AX125" s="47" t="s">
        <v>0</v>
      </c>
      <c r="AY125" s="82" t="str">
        <f>IF(AK125&lt;&gt;"NEMA","",IF(IFERROR(MATCH(AJ125,AJ$10:AJ124,0),0)&lt;&gt;0,"",AJ125))</f>
        <v/>
      </c>
      <c r="AZ125" s="47" t="s">
        <v>0</v>
      </c>
      <c r="BA125" s="130"/>
      <c r="BB125" s="47" t="s">
        <v>0</v>
      </c>
      <c r="BC125" s="58" t="str">
        <f t="shared" si="100"/>
        <v/>
      </c>
      <c r="BD125" s="31" t="str">
        <f t="shared" si="101"/>
        <v/>
      </c>
      <c r="BE125" s="31" t="str">
        <f>IF(BD125="","",MAX(BE$10:BE124)+1)</f>
        <v/>
      </c>
      <c r="BF125" s="31" t="str">
        <f t="shared" si="102"/>
        <v/>
      </c>
      <c r="BG125" s="31" t="str">
        <f t="shared" si="103"/>
        <v/>
      </c>
      <c r="BH125" s="31" t="str">
        <f>IF(BA125="","",MAX(BH$10:BH124)+1)</f>
        <v/>
      </c>
      <c r="BI125" s="31" t="str">
        <f t="shared" si="104"/>
        <v/>
      </c>
      <c r="BJ125" s="66" t="str">
        <f t="shared" si="105"/>
        <v/>
      </c>
      <c r="BK125" s="47" t="s">
        <v>0</v>
      </c>
      <c r="BL125" s="19" t="str">
        <f t="shared" si="106"/>
        <v/>
      </c>
      <c r="BM125" s="47" t="s">
        <v>0</v>
      </c>
      <c r="BN125" s="151" t="str">
        <f>IF(AP125="","",IF(BA125="",IF(IFERROR(MATCH(AP125,natjecanje_noviKluboviAliasi,0),0)&gt;0,INDEX(natjecanje_kluboviAliasi,MATCH(AP125,natjecanje_noviKluboviAliasi,0)),AP125),BA125))</f>
        <v/>
      </c>
      <c r="BO125" s="47" t="s">
        <v>0</v>
      </c>
      <c r="BP125" s="58" t="str">
        <f t="shared" si="107"/>
        <v/>
      </c>
      <c r="BQ125" s="73" t="str">
        <f t="shared" si="108"/>
        <v/>
      </c>
      <c r="BR125" s="267" t="str">
        <f t="shared" si="109"/>
        <v/>
      </c>
      <c r="BS125" s="268" t="str">
        <f t="shared" si="110"/>
        <v/>
      </c>
      <c r="BT125" s="191" t="str">
        <f t="shared" si="111"/>
        <v/>
      </c>
      <c r="BU125" s="47" t="s">
        <v>0</v>
      </c>
      <c r="BV125" s="52" t="str">
        <f t="shared" si="112"/>
        <v/>
      </c>
      <c r="BW125" s="31" t="str">
        <f t="shared" si="113"/>
        <v/>
      </c>
      <c r="BX125" s="73" t="str">
        <f>IF(BW125="","",IFERROR(INDEX(imePrezime_id,MATCH(BV125&amp;" – "&amp;BW125,imePrezime_imePrezime,0)),"NEMA"))</f>
        <v/>
      </c>
      <c r="BY125" s="73" t="str">
        <f>IF(BX125&lt;&gt;"NEMA","",IFERROR(INDEX(imePrezimeAlias_imePrezimeId,MATCH(BV125&amp;" "&amp;BW125,imePrezimeAlias_alias,0)),"NEMA"))</f>
        <v/>
      </c>
      <c r="BZ125" s="31" t="str">
        <f>IF(BW125="","",IF(OR(BY125="",BY125="NEMA"),BV125,INDEX(imePrezime_ime,MATCH(BY125,imePrezime_id,0))))</f>
        <v/>
      </c>
      <c r="CA125" s="66" t="str">
        <f>IF(BW125="","",IF(OR(BY125="",BY125="NEMA"),BW125,INDEX(imePrezime_prezime,MATCH(BY125,imePrezime_id,0))))</f>
        <v/>
      </c>
      <c r="CB125" s="47" t="s">
        <v>0</v>
      </c>
      <c r="CC125" s="82" t="str">
        <f t="shared" si="114"/>
        <v/>
      </c>
      <c r="CD125" s="47" t="s">
        <v>0</v>
      </c>
      <c r="CE125" s="19" t="str">
        <f t="shared" si="115"/>
        <v/>
      </c>
      <c r="CF125" s="47" t="s">
        <v>0</v>
      </c>
      <c r="CG125" s="130"/>
      <c r="CH125" s="47" t="s">
        <v>0</v>
      </c>
      <c r="CI125" s="52" t="str">
        <f t="shared" si="116"/>
        <v/>
      </c>
      <c r="CJ125" s="73" t="str">
        <f>IF(CG125="","",MAX(CJ$10:CJ124)+1)</f>
        <v/>
      </c>
      <c r="CK125" s="53" t="str">
        <f t="shared" si="117"/>
        <v/>
      </c>
      <c r="CL125" s="47" t="s">
        <v>0</v>
      </c>
      <c r="CM125" s="19" t="str">
        <f t="shared" si="118"/>
        <v/>
      </c>
      <c r="CN125" s="47" t="s">
        <v>0</v>
      </c>
      <c r="CO125" s="108"/>
      <c r="CP125" s="110"/>
      <c r="CQ125" s="47"/>
      <c r="CR125" s="58" t="str">
        <f>IF(AND(BX125="NEMA",BY125="NEMA",OR(CG125="",CK125="NEMA")),MAX(CR$10:CR124)+1,"")</f>
        <v/>
      </c>
      <c r="CS125" s="53" t="str">
        <f t="shared" si="119"/>
        <v/>
      </c>
      <c r="CT125" t="s">
        <v>0</v>
      </c>
      <c r="CU125" s="133" t="str">
        <f>IF(O125="","",LEFT(INDEX(kategorija_oznaka,MATCH(Q125,kategorija_id,0)),1))</f>
        <v/>
      </c>
      <c r="CV125" t="s">
        <v>0</v>
      </c>
      <c r="CW125" s="52" t="str">
        <f>IF(CR125="","",IF(M125&lt;&gt;"CRO","","INSERT INTO osoba (id,reg_broj,oib,spol_id,dat_rodjenja) VALUES ("&amp;CR125&amp;",(SELECT max(os.reg_broj)+1 FROM osoba AS os),Null,'"&amp;CU125&amp;"',Null); INSERT INTO osoba_log (id,reg_broj,oib,spol_id,dat_rodjenja,dnevnik_id) SELECT id,reg_broj,oib,spol_id,dat_rodjenja,"&amp;dnevnik_id&amp;" FROM osoba WHERE id = "&amp;CR125&amp;";"))</f>
        <v/>
      </c>
      <c r="CX125" s="66" t="str">
        <f t="shared" si="120"/>
        <v/>
      </c>
      <c r="CY125" t="s">
        <v>0</v>
      </c>
      <c r="CZ125" s="19" t="str">
        <f t="shared" si="121"/>
        <v/>
      </c>
      <c r="DA125" s="47" t="s">
        <v>0</v>
      </c>
      <c r="DB125" s="52" t="str">
        <f t="shared" si="122"/>
        <v/>
      </c>
      <c r="DC125" s="66" t="str">
        <f t="shared" si="123"/>
        <v/>
      </c>
      <c r="DD125" s="47" t="s">
        <v>0</v>
      </c>
      <c r="DE125" s="52" t="str">
        <f t="shared" si="124"/>
        <v/>
      </c>
      <c r="DF125" s="53" t="str">
        <f>IF(DE125="","",IFERROR(MATCH(DE125,registar,0),"NEMA"))</f>
        <v/>
      </c>
      <c r="DG125" s="47" t="s">
        <v>0</v>
      </c>
      <c r="DH125" s="52" t="str">
        <f t="shared" si="125"/>
        <v/>
      </c>
      <c r="DI125" s="53" t="str">
        <f>IF(DH125="","",IFERROR(MATCH(DH125,imePrezime_imePrezimeKlub,0),"NEMA"))</f>
        <v/>
      </c>
      <c r="DJ125" s="47" t="s">
        <v>0</v>
      </c>
      <c r="DK125" s="52" t="str">
        <f t="shared" si="126"/>
        <v/>
      </c>
      <c r="DL125" s="53" t="str">
        <f>IF(DK125="","",IFERROR(MATCH(DK125,imePrezime_imePrezime,0),"NEMA"))</f>
        <v/>
      </c>
      <c r="DM125" s="47" t="s">
        <v>0</v>
      </c>
      <c r="DN125" s="58" t="str">
        <f t="shared" si="127"/>
        <v/>
      </c>
      <c r="DO125" s="53" t="str" cm="1">
        <f t="array" ref="DO125">IF(DN125&lt;&gt;"",INDEX(imePrezime_id,DN125,0),IF(CR125&lt;&gt;"",CR125,""))</f>
        <v/>
      </c>
      <c r="DP125" s="47" t="s">
        <v>0</v>
      </c>
      <c r="DQ125" s="58" t="str">
        <f t="shared" si="128"/>
        <v/>
      </c>
      <c r="DR125" s="73" t="str">
        <f>IF(BW125="","",IF(AJ125="",IF(IFERROR(INDEX(imePrezime_klub,MATCH(DO125,imePrezime_id,0)),"NEMA")="","klu",""),IF(OR(AND(AK125&lt;&gt;"",AK125&lt;&gt;"NEMA"),BI125&lt;&gt;""),"klu(ali)",IF(AND(AN125&lt;&gt;"",AN125&lt;&gt;AM125),"(raz-klu)","klu"))))</f>
        <v/>
      </c>
      <c r="DS125" s="73" t="str">
        <f t="shared" si="129"/>
        <v/>
      </c>
      <c r="DT125" s="73" t="str">
        <f t="shared" si="130"/>
        <v/>
      </c>
      <c r="DU125" s="66" t="str">
        <f t="shared" si="131"/>
        <v/>
      </c>
      <c r="DV125" s="47" t="s">
        <v>0</v>
      </c>
      <c r="DW125" s="58" t="str">
        <f>IF(BW125="","",MAX(DW$10:DW124)+1)</f>
        <v/>
      </c>
      <c r="DX125" s="73" t="str">
        <f t="shared" si="132"/>
        <v/>
      </c>
      <c r="DY125" s="73" t="str">
        <f t="shared" si="133"/>
        <v/>
      </c>
      <c r="DZ125" s="73" t="str">
        <f t="shared" si="134"/>
        <v/>
      </c>
      <c r="EA125" s="73" t="str">
        <f t="shared" si="135"/>
        <v/>
      </c>
      <c r="EB125" s="73" t="str">
        <f t="shared" si="136"/>
        <v/>
      </c>
      <c r="EC125" s="73" t="str">
        <f t="shared" si="137"/>
        <v/>
      </c>
      <c r="ED125" s="73" t="str">
        <f t="shared" si="138"/>
        <v/>
      </c>
      <c r="EE125" s="73" t="str">
        <f t="shared" si="139"/>
        <v/>
      </c>
      <c r="EF125" s="73" t="str">
        <f t="shared" si="140"/>
        <v/>
      </c>
      <c r="EG125" s="53" t="str">
        <f>IF(INDEX(natjecanjeKategorije_katAliasId,MATCH(Q125,natjecanjeKategorije_katRegId,0))="","",INDEX(natjecanjeKategorije_katAliasId,MATCH(Q125,natjecanjeKategorije_katRegId,0)))</f>
        <v/>
      </c>
      <c r="EH125" s="47" t="s">
        <v>0</v>
      </c>
      <c r="EI125" s="19" t="str">
        <f t="shared" si="141"/>
        <v/>
      </c>
      <c r="EJ125" s="47" t="s">
        <v>0</v>
      </c>
      <c r="EK125" s="19" t="str">
        <f t="shared" si="142"/>
        <v/>
      </c>
      <c r="EL125" s="47" t="s">
        <v>0</v>
      </c>
      <c r="EM125" s="208" t="str">
        <f t="shared" si="143"/>
        <v/>
      </c>
      <c r="EN125" s="47" t="s">
        <v>0</v>
      </c>
    </row>
    <row r="126" spans="1:144" x14ac:dyDescent="0.25">
      <c r="A126" t="s">
        <v>0</v>
      </c>
      <c r="B126" s="52" t="str">
        <f>IF(csv!F118="","",csv!T118)</f>
        <v/>
      </c>
      <c r="C126" s="31" t="s">
        <v>0</v>
      </c>
      <c r="D126" s="31" t="str">
        <f>IF(csv!F118="","",csv!F118)</f>
        <v/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/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85"/>
        <v/>
      </c>
      <c r="P126" s="73" t="str">
        <f>IF(O126="","",IF(COUNTIF(O$10:O125,O126)=0,P125+1,P125))</f>
        <v/>
      </c>
      <c r="Q126" s="88" t="str">
        <f t="shared" si="86"/>
        <v/>
      </c>
      <c r="R126" s="89" t="str" cm="1">
        <f t="array" ref="R126">IF(S126="","",INDEX(natjecanjeStaze_naziv,MATCH(S126,natjecanjeStaze_stazaId,0)))</f>
        <v/>
      </c>
      <c r="S126" s="53" t="str">
        <f>IF(BW126="","",INDEX(natjecanjeStaze_stazaId,MATCH(O126,natjecanjeStaze_kategorija,0)))</f>
        <v/>
      </c>
      <c r="T126" s="47" t="s">
        <v>0</v>
      </c>
      <c r="U126" s="259" t="str">
        <f>IF(O126="","",INDEX(kategorija_oznaka,MATCH(Q126,kategorija_id,0)))</f>
        <v/>
      </c>
      <c r="V126" s="260" t="str">
        <f t="shared" si="87"/>
        <v/>
      </c>
      <c r="W126" s="47" t="s">
        <v>0</v>
      </c>
      <c r="X126" s="52" t="str">
        <f t="shared" si="88"/>
        <v/>
      </c>
      <c r="Y126" s="73" t="str">
        <f t="shared" si="89"/>
        <v/>
      </c>
      <c r="Z126" s="31" t="str">
        <f t="shared" si="90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91"/>
        <v/>
      </c>
      <c r="AF126" s="47" t="s">
        <v>0</v>
      </c>
      <c r="AG126" s="151" t="str">
        <f t="shared" si="92"/>
        <v/>
      </c>
      <c r="AH126" s="47" t="s">
        <v>0</v>
      </c>
      <c r="AI126" s="52" t="str">
        <f t="shared" si="93"/>
        <v/>
      </c>
      <c r="AJ126" s="31" t="str">
        <f t="shared" si="94"/>
        <v/>
      </c>
      <c r="AK126" s="73" t="str">
        <f t="shared" si="95"/>
        <v/>
      </c>
      <c r="AL126" s="73" t="str">
        <f t="shared" si="96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IFERROR(""&amp;INDEX(registarNatjecatelji,DL126,4),"")</f>
        <v/>
      </c>
      <c r="AO126" s="73" t="str">
        <f t="shared" si="97"/>
        <v/>
      </c>
      <c r="AP126" s="66" t="str">
        <f t="shared" si="98"/>
        <v/>
      </c>
      <c r="AQ126" s="47" t="s">
        <v>0</v>
      </c>
      <c r="AR126" s="52" t="str">
        <f>IF(V126&lt;&gt;"NEMA","",IF(IFERROR(MATCH(U126,U$10:U125,0),0)&lt;&gt;0,"",U126))</f>
        <v/>
      </c>
      <c r="AS126" s="73" t="str">
        <f>IF(AR126="","",IFERROR(INDEX(klubAlias_id,MATCH(AR126,klubAlias_alias,0)),"NEMA"))</f>
        <v/>
      </c>
      <c r="AT126" s="31" t="str">
        <f>IF(OR(AS126="",AS126&lt;&gt;"NEMA"),"",MAX(AT$10:AT125)+1)</f>
        <v/>
      </c>
      <c r="AU126" s="66" t="str">
        <f>IF(OR(AS126="",AS126&lt;&gt;"NEMA"),"",INDEX(klub_id,MATCH(AR126,klub_naziv,0)))</f>
        <v/>
      </c>
      <c r="AV126" s="47" t="s">
        <v>0</v>
      </c>
      <c r="AW126" s="19" t="str">
        <f t="shared" si="99"/>
        <v/>
      </c>
      <c r="AX126" s="47" t="s">
        <v>0</v>
      </c>
      <c r="AY126" s="82" t="str">
        <f>IF(AK126&lt;&gt;"NEMA","",IF(IFERROR(MATCH(AJ126,AJ$10:AJ125,0),0)&lt;&gt;0,"",AJ126))</f>
        <v/>
      </c>
      <c r="AZ126" s="47" t="s">
        <v>0</v>
      </c>
      <c r="BA126" s="130"/>
      <c r="BB126" s="47" t="s">
        <v>0</v>
      </c>
      <c r="BC126" s="58" t="str">
        <f t="shared" si="100"/>
        <v/>
      </c>
      <c r="BD126" s="31" t="str">
        <f t="shared" si="101"/>
        <v/>
      </c>
      <c r="BE126" s="31" t="str">
        <f>IF(BD126="","",MAX(BE$10:BE125)+1)</f>
        <v/>
      </c>
      <c r="BF126" s="31" t="str">
        <f t="shared" si="102"/>
        <v/>
      </c>
      <c r="BG126" s="31" t="str">
        <f t="shared" si="103"/>
        <v/>
      </c>
      <c r="BH126" s="31" t="str">
        <f>IF(BA126="","",MAX(BH$10:BH125)+1)</f>
        <v/>
      </c>
      <c r="BI126" s="31" t="str">
        <f t="shared" si="104"/>
        <v/>
      </c>
      <c r="BJ126" s="66" t="str">
        <f t="shared" si="105"/>
        <v/>
      </c>
      <c r="BK126" s="47" t="s">
        <v>0</v>
      </c>
      <c r="BL126" s="19" t="str">
        <f t="shared" si="106"/>
        <v/>
      </c>
      <c r="BM126" s="47" t="s">
        <v>0</v>
      </c>
      <c r="BN126" s="151" t="str">
        <f>IF(AP126="","",IF(BA126="",IF(IFERROR(MATCH(AP126,natjecanje_noviKluboviAliasi,0),0)&gt;0,INDEX(natjecanje_kluboviAliasi,MATCH(AP126,natjecanje_noviKluboviAliasi,0)),AP126),BA126))</f>
        <v/>
      </c>
      <c r="BO126" s="47" t="s">
        <v>0</v>
      </c>
      <c r="BP126" s="58" t="str">
        <f t="shared" si="107"/>
        <v/>
      </c>
      <c r="BQ126" s="73" t="str">
        <f t="shared" si="108"/>
        <v/>
      </c>
      <c r="BR126" s="267" t="str">
        <f t="shared" si="109"/>
        <v/>
      </c>
      <c r="BS126" s="268" t="str">
        <f t="shared" si="110"/>
        <v/>
      </c>
      <c r="BT126" s="191" t="str">
        <f t="shared" si="111"/>
        <v/>
      </c>
      <c r="BU126" s="47" t="s">
        <v>0</v>
      </c>
      <c r="BV126" s="52" t="str">
        <f t="shared" si="112"/>
        <v/>
      </c>
      <c r="BW126" s="31" t="str">
        <f t="shared" si="113"/>
        <v/>
      </c>
      <c r="BX126" s="73" t="str">
        <f>IF(BW126="","",IFERROR(INDEX(imePrezime_id,MATCH(BV126&amp;" – "&amp;BW126,imePrezime_imePrezime,0)),"NEMA"))</f>
        <v/>
      </c>
      <c r="BY126" s="73" t="str">
        <f>IF(BX126&lt;&gt;"NEMA","",IFERROR(INDEX(imePrezimeAlias_imePrezimeId,MATCH(BV126&amp;" "&amp;BW126,imePrezimeAlias_alias,0)),"NEMA"))</f>
        <v/>
      </c>
      <c r="BZ126" s="31" t="str">
        <f>IF(BW126="","",IF(OR(BY126="",BY126="NEMA"),BV126,INDEX(imePrezime_ime,MATCH(BY126,imePrezime_id,0))))</f>
        <v/>
      </c>
      <c r="CA126" s="66" t="str">
        <f>IF(BW126="","",IF(OR(BY126="",BY126="NEMA"),BW126,INDEX(imePrezime_prezime,MATCH(BY126,imePrezime_id,0))))</f>
        <v/>
      </c>
      <c r="CB126" s="47" t="s">
        <v>0</v>
      </c>
      <c r="CC126" s="82" t="str">
        <f t="shared" si="114"/>
        <v/>
      </c>
      <c r="CD126" s="47" t="s">
        <v>0</v>
      </c>
      <c r="CE126" s="19" t="str">
        <f t="shared" si="115"/>
        <v/>
      </c>
      <c r="CF126" s="47" t="s">
        <v>0</v>
      </c>
      <c r="CG126" s="130"/>
      <c r="CH126" s="47" t="s">
        <v>0</v>
      </c>
      <c r="CI126" s="52" t="str">
        <f t="shared" si="116"/>
        <v/>
      </c>
      <c r="CJ126" s="73" t="str">
        <f>IF(CG126="","",MAX(CJ$10:CJ125)+1)</f>
        <v/>
      </c>
      <c r="CK126" s="53" t="str">
        <f t="shared" si="117"/>
        <v/>
      </c>
      <c r="CL126" s="47" t="s">
        <v>0</v>
      </c>
      <c r="CM126" s="19" t="str">
        <f t="shared" si="118"/>
        <v/>
      </c>
      <c r="CN126" s="47" t="s">
        <v>0</v>
      </c>
      <c r="CO126" s="108"/>
      <c r="CP126" s="110"/>
      <c r="CQ126" s="47"/>
      <c r="CR126" s="58" t="str">
        <f>IF(AND(BX126="NEMA",BY126="NEMA",OR(CG126="",CK126="NEMA")),MAX(CR$10:CR125)+1,"")</f>
        <v/>
      </c>
      <c r="CS126" s="53" t="str">
        <f t="shared" si="119"/>
        <v/>
      </c>
      <c r="CT126" t="s">
        <v>0</v>
      </c>
      <c r="CU126" s="133" t="str">
        <f>IF(O126="","",LEFT(INDEX(kategorija_oznaka,MATCH(Q126,kategorija_id,0)),1))</f>
        <v/>
      </c>
      <c r="CV126" t="s">
        <v>0</v>
      </c>
      <c r="CW126" s="52" t="str">
        <f>IF(CR126="","",IF(M126&lt;&gt;"CRO","","INSERT INTO osoba (id,reg_broj,oib,spol_id,dat_rodjenja) VALUES ("&amp;CR126&amp;",(SELECT max(os.reg_broj)+1 FROM osoba AS os),Null,'"&amp;CU126&amp;"',Null); INSERT INTO osoba_log (id,reg_broj,oib,spol_id,dat_rodjenja,dnevnik_id) SELECT id,reg_broj,oib,spol_id,dat_rodjenja,"&amp;dnevnik_id&amp;" FROM osoba WHERE id = "&amp;CR126&amp;";"))</f>
        <v/>
      </c>
      <c r="CX126" s="66" t="str">
        <f t="shared" si="120"/>
        <v/>
      </c>
      <c r="CY126" t="s">
        <v>0</v>
      </c>
      <c r="CZ126" s="19" t="str">
        <f t="shared" si="121"/>
        <v/>
      </c>
      <c r="DA126" s="47" t="s">
        <v>0</v>
      </c>
      <c r="DB126" s="52" t="str">
        <f t="shared" si="122"/>
        <v/>
      </c>
      <c r="DC126" s="66" t="str">
        <f t="shared" si="123"/>
        <v/>
      </c>
      <c r="DD126" s="47" t="s">
        <v>0</v>
      </c>
      <c r="DE126" s="52" t="str">
        <f t="shared" si="124"/>
        <v/>
      </c>
      <c r="DF126" s="53" t="str">
        <f>IF(DE126="","",IFERROR(MATCH(DE126,registar,0),"NEMA"))</f>
        <v/>
      </c>
      <c r="DG126" s="47" t="s">
        <v>0</v>
      </c>
      <c r="DH126" s="52" t="str">
        <f t="shared" si="125"/>
        <v/>
      </c>
      <c r="DI126" s="53" t="str">
        <f>IF(DH126="","",IFERROR(MATCH(DH126,imePrezime_imePrezimeKlub,0),"NEMA"))</f>
        <v/>
      </c>
      <c r="DJ126" s="47" t="s">
        <v>0</v>
      </c>
      <c r="DK126" s="52" t="str">
        <f t="shared" si="126"/>
        <v/>
      </c>
      <c r="DL126" s="53" t="str">
        <f>IF(DK126="","",IFERROR(MATCH(DK126,imePrezime_imePrezime,0),"NEMA"))</f>
        <v/>
      </c>
      <c r="DM126" s="47" t="s">
        <v>0</v>
      </c>
      <c r="DN126" s="58" t="str">
        <f t="shared" si="127"/>
        <v/>
      </c>
      <c r="DO126" s="53" t="str" cm="1">
        <f t="array" ref="DO126">IF(DN126&lt;&gt;"",INDEX(imePrezime_id,DN126,0),IF(CR126&lt;&gt;"",CR126,""))</f>
        <v/>
      </c>
      <c r="DP126" s="47" t="s">
        <v>0</v>
      </c>
      <c r="DQ126" s="58" t="str">
        <f t="shared" si="128"/>
        <v/>
      </c>
      <c r="DR126" s="73" t="str">
        <f>IF(BW126="","",IF(AJ126="",IF(IFERROR(INDEX(imePrezime_klub,MATCH(DO126,imePrezime_id,0)),"NEMA")="","klu",""),IF(OR(AND(AK126&lt;&gt;"",AK126&lt;&gt;"NEMA"),BI126&lt;&gt;""),"klu(ali)",IF(AND(AN126&lt;&gt;"",AN126&lt;&gt;AM126),"(raz-klu)","klu"))))</f>
        <v/>
      </c>
      <c r="DS126" s="73" t="str">
        <f t="shared" si="129"/>
        <v/>
      </c>
      <c r="DT126" s="73" t="str">
        <f t="shared" si="130"/>
        <v/>
      </c>
      <c r="DU126" s="66" t="str">
        <f t="shared" si="131"/>
        <v/>
      </c>
      <c r="DV126" s="47" t="s">
        <v>0</v>
      </c>
      <c r="DW126" s="58" t="str">
        <f>IF(BW126="","",MAX(DW$10:DW125)+1)</f>
        <v/>
      </c>
      <c r="DX126" s="73" t="str">
        <f t="shared" si="132"/>
        <v/>
      </c>
      <c r="DY126" s="73" t="str">
        <f t="shared" si="133"/>
        <v/>
      </c>
      <c r="DZ126" s="73" t="str">
        <f t="shared" si="134"/>
        <v/>
      </c>
      <c r="EA126" s="73" t="str">
        <f t="shared" si="135"/>
        <v/>
      </c>
      <c r="EB126" s="73" t="str">
        <f t="shared" si="136"/>
        <v/>
      </c>
      <c r="EC126" s="73" t="str">
        <f t="shared" si="137"/>
        <v/>
      </c>
      <c r="ED126" s="73" t="str">
        <f t="shared" si="138"/>
        <v/>
      </c>
      <c r="EE126" s="73" t="str">
        <f t="shared" si="139"/>
        <v/>
      </c>
      <c r="EF126" s="73" t="str">
        <f t="shared" si="140"/>
        <v/>
      </c>
      <c r="EG126" s="53" t="str">
        <f>IF(INDEX(natjecanjeKategorije_katAliasId,MATCH(Q126,natjecanjeKategorije_katRegId,0))="","",INDEX(natjecanjeKategorije_katAliasId,MATCH(Q126,natjecanjeKategorije_katRegId,0)))</f>
        <v/>
      </c>
      <c r="EH126" s="47" t="s">
        <v>0</v>
      </c>
      <c r="EI126" s="19" t="str">
        <f t="shared" si="141"/>
        <v/>
      </c>
      <c r="EJ126" s="47" t="s">
        <v>0</v>
      </c>
      <c r="EK126" s="19" t="str">
        <f t="shared" si="142"/>
        <v/>
      </c>
      <c r="EL126" s="47" t="s">
        <v>0</v>
      </c>
      <c r="EM126" s="208" t="str">
        <f t="shared" si="143"/>
        <v/>
      </c>
      <c r="EN126" s="47" t="s">
        <v>0</v>
      </c>
    </row>
    <row r="127" spans="1:144" x14ac:dyDescent="0.25">
      <c r="A127" t="s">
        <v>0</v>
      </c>
      <c r="B127" s="52" t="str">
        <f>IF(csv!F119="","",csv!T119)</f>
        <v/>
      </c>
      <c r="C127" s="31" t="s">
        <v>0</v>
      </c>
      <c r="D127" s="31" t="str">
        <f>IF(csv!F119="","",csv!F119)</f>
        <v/>
      </c>
      <c r="E127" s="31" t="str">
        <f>IF(csv!E119="","",csv!E119)</f>
        <v/>
      </c>
      <c r="F127" s="31" t="s">
        <v>0</v>
      </c>
      <c r="G127" s="73" t="str">
        <f>IF(csv!M119="","",csv!M119)</f>
        <v/>
      </c>
      <c r="H127" s="73" t="str">
        <f>IF(csv!N119="","",csv!N119)</f>
        <v/>
      </c>
      <c r="I127" s="31" t="s">
        <v>0</v>
      </c>
      <c r="J127" s="31" t="str">
        <f>IF(csv!P119="","",csv!P119)</f>
        <v/>
      </c>
      <c r="K127" s="31" t="str">
        <f>IF(csv!Q119="","",csv!Q119)</f>
        <v/>
      </c>
      <c r="L127" s="31" t="s">
        <v>0</v>
      </c>
      <c r="M127" s="66" t="str">
        <f>IF(csv!R119="","",csv!R119)</f>
        <v/>
      </c>
      <c r="N127" s="47" t="s">
        <v>0</v>
      </c>
      <c r="O127" s="52" t="str">
        <f t="shared" si="85"/>
        <v/>
      </c>
      <c r="P127" s="73" t="str">
        <f>IF(O127="","",IF(COUNTIF(O$10:O126,O127)=0,P126+1,P126))</f>
        <v/>
      </c>
      <c r="Q127" s="88" t="str">
        <f t="shared" si="86"/>
        <v/>
      </c>
      <c r="R127" s="89" t="str" cm="1">
        <f t="array" ref="R127">IF(S127="","",INDEX(natjecanjeStaze_naziv,MATCH(S127,natjecanjeStaze_stazaId,0)))</f>
        <v/>
      </c>
      <c r="S127" s="53" t="str">
        <f>IF(BW127="","",INDEX(natjecanjeStaze_stazaId,MATCH(O127,natjecanjeStaze_kategorija,0)))</f>
        <v/>
      </c>
      <c r="T127" s="47" t="s">
        <v>0</v>
      </c>
      <c r="U127" s="259" t="str">
        <f>IF(O127="","",INDEX(kategorija_oznaka,MATCH(Q127,kategorija_id,0)))</f>
        <v/>
      </c>
      <c r="V127" s="260" t="str">
        <f t="shared" si="87"/>
        <v/>
      </c>
      <c r="W127" s="47" t="s">
        <v>0</v>
      </c>
      <c r="X127" s="52" t="str">
        <f t="shared" si="88"/>
        <v/>
      </c>
      <c r="Y127" s="73" t="str">
        <f t="shared" si="89"/>
        <v/>
      </c>
      <c r="Z127" s="31" t="str">
        <f t="shared" si="90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91"/>
        <v/>
      </c>
      <c r="AF127" s="47" t="s">
        <v>0</v>
      </c>
      <c r="AG127" s="151" t="str">
        <f t="shared" si="92"/>
        <v/>
      </c>
      <c r="AH127" s="47" t="s">
        <v>0</v>
      </c>
      <c r="AI127" s="52" t="str">
        <f t="shared" si="93"/>
        <v/>
      </c>
      <c r="AJ127" s="31" t="str">
        <f t="shared" si="94"/>
        <v/>
      </c>
      <c r="AK127" s="73" t="str">
        <f t="shared" si="95"/>
        <v/>
      </c>
      <c r="AL127" s="73" t="str">
        <f t="shared" si="96"/>
        <v/>
      </c>
      <c r="AM127" s="31" t="str" cm="1">
        <f t="array" ref="AM127">IF(AK127="",""&amp;AJ127,IF(AK127="NEMA",AJ127,INDEX(klub_naziv,MATCH(INDEX(klubAlias_klubId,AK127),klub_id,0))))</f>
        <v/>
      </c>
      <c r="AN127" s="31" t="str" cm="1">
        <f t="array" ref="AN127">IFERROR(""&amp;INDEX(registarNatjecatelji,DL127,4),"")</f>
        <v/>
      </c>
      <c r="AO127" s="73" t="str">
        <f t="shared" si="97"/>
        <v/>
      </c>
      <c r="AP127" s="66" t="str">
        <f t="shared" si="98"/>
        <v/>
      </c>
      <c r="AQ127" s="47" t="s">
        <v>0</v>
      </c>
      <c r="AR127" s="52" t="str">
        <f>IF(V127&lt;&gt;"NEMA","",IF(IFERROR(MATCH(U127,U$10:U126,0),0)&lt;&gt;0,"",U127))</f>
        <v/>
      </c>
      <c r="AS127" s="73" t="str">
        <f>IF(AR127="","",IFERROR(INDEX(klubAlias_id,MATCH(AR127,klubAlias_alias,0)),"NEMA"))</f>
        <v/>
      </c>
      <c r="AT127" s="31" t="str">
        <f>IF(OR(AS127="",AS127&lt;&gt;"NEMA"),"",MAX(AT$10:AT126)+1)</f>
        <v/>
      </c>
      <c r="AU127" s="66" t="str">
        <f>IF(OR(AS127="",AS127&lt;&gt;"NEMA"),"",INDEX(klub_id,MATCH(AR127,klub_naziv,0)))</f>
        <v/>
      </c>
      <c r="AV127" s="47" t="s">
        <v>0</v>
      </c>
      <c r="AW127" s="19" t="str">
        <f t="shared" si="99"/>
        <v/>
      </c>
      <c r="AX127" s="47" t="s">
        <v>0</v>
      </c>
      <c r="AY127" s="82" t="str">
        <f>IF(AK127&lt;&gt;"NEMA","",IF(IFERROR(MATCH(AJ127,AJ$10:AJ126,0),0)&lt;&gt;0,"",AJ127))</f>
        <v/>
      </c>
      <c r="AZ127" s="47" t="s">
        <v>0</v>
      </c>
      <c r="BA127" s="130"/>
      <c r="BB127" s="47" t="s">
        <v>0</v>
      </c>
      <c r="BC127" s="58" t="str">
        <f t="shared" si="100"/>
        <v/>
      </c>
      <c r="BD127" s="31" t="str">
        <f t="shared" si="101"/>
        <v/>
      </c>
      <c r="BE127" s="31" t="str">
        <f>IF(BD127="","",MAX(BE$10:BE126)+1)</f>
        <v/>
      </c>
      <c r="BF127" s="31" t="str">
        <f t="shared" si="102"/>
        <v/>
      </c>
      <c r="BG127" s="31" t="str">
        <f t="shared" si="103"/>
        <v/>
      </c>
      <c r="BH127" s="31" t="str">
        <f>IF(BA127="","",MAX(BH$10:BH126)+1)</f>
        <v/>
      </c>
      <c r="BI127" s="31" t="str">
        <f t="shared" si="104"/>
        <v/>
      </c>
      <c r="BJ127" s="66" t="str">
        <f t="shared" si="105"/>
        <v/>
      </c>
      <c r="BK127" s="47" t="s">
        <v>0</v>
      </c>
      <c r="BL127" s="19" t="str">
        <f t="shared" si="106"/>
        <v/>
      </c>
      <c r="BM127" s="47" t="s">
        <v>0</v>
      </c>
      <c r="BN127" s="151" t="str">
        <f>IF(AP127="","",IF(BA127="",IF(IFERROR(MATCH(AP127,natjecanje_noviKluboviAliasi,0),0)&gt;0,INDEX(natjecanje_kluboviAliasi,MATCH(AP127,natjecanje_noviKluboviAliasi,0)),AP127),BA127))</f>
        <v/>
      </c>
      <c r="BO127" s="47" t="s">
        <v>0</v>
      </c>
      <c r="BP127" s="58" t="str">
        <f t="shared" si="107"/>
        <v/>
      </c>
      <c r="BQ127" s="73" t="str">
        <f t="shared" si="108"/>
        <v/>
      </c>
      <c r="BR127" s="267" t="str">
        <f t="shared" si="109"/>
        <v/>
      </c>
      <c r="BS127" s="268" t="str">
        <f t="shared" si="110"/>
        <v/>
      </c>
      <c r="BT127" s="191" t="str">
        <f t="shared" si="111"/>
        <v/>
      </c>
      <c r="BU127" s="47" t="s">
        <v>0</v>
      </c>
      <c r="BV127" s="52" t="str">
        <f t="shared" si="112"/>
        <v/>
      </c>
      <c r="BW127" s="31" t="str">
        <f t="shared" si="113"/>
        <v/>
      </c>
      <c r="BX127" s="73" t="str">
        <f>IF(BW127="","",IFERROR(INDEX(imePrezime_id,MATCH(BV127&amp;" – "&amp;BW127,imePrezime_imePrezime,0)),"NEMA"))</f>
        <v/>
      </c>
      <c r="BY127" s="73" t="str">
        <f>IF(BX127&lt;&gt;"NEMA","",IFERROR(INDEX(imePrezimeAlias_imePrezimeId,MATCH(BV127&amp;" "&amp;BW127,imePrezimeAlias_alias,0)),"NEMA"))</f>
        <v/>
      </c>
      <c r="BZ127" s="31" t="str">
        <f>IF(BW127="","",IF(OR(BY127="",BY127="NEMA"),BV127,INDEX(imePrezime_ime,MATCH(BY127,imePrezime_id,0))))</f>
        <v/>
      </c>
      <c r="CA127" s="66" t="str">
        <f>IF(BW127="","",IF(OR(BY127="",BY127="NEMA"),BW127,INDEX(imePrezime_prezime,MATCH(BY127,imePrezime_id,0))))</f>
        <v/>
      </c>
      <c r="CB127" s="47" t="s">
        <v>0</v>
      </c>
      <c r="CC127" s="82" t="str">
        <f t="shared" si="114"/>
        <v/>
      </c>
      <c r="CD127" s="47" t="s">
        <v>0</v>
      </c>
      <c r="CE127" s="19" t="str">
        <f t="shared" si="115"/>
        <v/>
      </c>
      <c r="CF127" s="47" t="s">
        <v>0</v>
      </c>
      <c r="CG127" s="130"/>
      <c r="CH127" s="47" t="s">
        <v>0</v>
      </c>
      <c r="CI127" s="52" t="str">
        <f t="shared" si="116"/>
        <v/>
      </c>
      <c r="CJ127" s="73" t="str">
        <f>IF(CG127="","",MAX(CJ$10:CJ126)+1)</f>
        <v/>
      </c>
      <c r="CK127" s="53" t="str">
        <f t="shared" si="117"/>
        <v/>
      </c>
      <c r="CL127" s="47" t="s">
        <v>0</v>
      </c>
      <c r="CM127" s="19" t="str">
        <f t="shared" si="118"/>
        <v/>
      </c>
      <c r="CN127" s="47" t="s">
        <v>0</v>
      </c>
      <c r="CO127" s="108"/>
      <c r="CP127" s="110"/>
      <c r="CQ127" s="47"/>
      <c r="CR127" s="58" t="str">
        <f>IF(AND(BX127="NEMA",BY127="NEMA",OR(CG127="",CK127="NEMA")),MAX(CR$10:CR126)+1,"")</f>
        <v/>
      </c>
      <c r="CS127" s="53" t="str">
        <f t="shared" si="119"/>
        <v/>
      </c>
      <c r="CT127" t="s">
        <v>0</v>
      </c>
      <c r="CU127" s="133" t="str">
        <f>IF(O127="","",LEFT(INDEX(kategorija_oznaka,MATCH(Q127,kategorija_id,0)),1))</f>
        <v/>
      </c>
      <c r="CV127" t="s">
        <v>0</v>
      </c>
      <c r="CW127" s="52" t="str">
        <f>IF(CR127="","",IF(M127&lt;&gt;"CRO","","INSERT INTO osoba (id,reg_broj,oib,spol_id,dat_rodjenja) VALUES ("&amp;CR127&amp;",(SELECT max(os.reg_broj)+1 FROM osoba AS os),Null,'"&amp;CU127&amp;"',Null); INSERT INTO osoba_log (id,reg_broj,oib,spol_id,dat_rodjenja,dnevnik_id) SELECT id,reg_broj,oib,spol_id,dat_rodjenja,"&amp;dnevnik_id&amp;" FROM osoba WHERE id = "&amp;CR127&amp;";"))</f>
        <v/>
      </c>
      <c r="CX127" s="66" t="str">
        <f t="shared" si="120"/>
        <v/>
      </c>
      <c r="CY127" t="s">
        <v>0</v>
      </c>
      <c r="CZ127" s="19" t="str">
        <f t="shared" si="121"/>
        <v/>
      </c>
      <c r="DA127" s="47" t="s">
        <v>0</v>
      </c>
      <c r="DB127" s="52" t="str">
        <f t="shared" si="122"/>
        <v/>
      </c>
      <c r="DC127" s="66" t="str">
        <f t="shared" si="123"/>
        <v/>
      </c>
      <c r="DD127" s="47" t="s">
        <v>0</v>
      </c>
      <c r="DE127" s="52" t="str">
        <f t="shared" si="124"/>
        <v/>
      </c>
      <c r="DF127" s="53" t="str">
        <f>IF(DE127="","",IFERROR(MATCH(DE127,registar,0),"NEMA"))</f>
        <v/>
      </c>
      <c r="DG127" s="47" t="s">
        <v>0</v>
      </c>
      <c r="DH127" s="52" t="str">
        <f t="shared" si="125"/>
        <v/>
      </c>
      <c r="DI127" s="53" t="str">
        <f>IF(DH127="","",IFERROR(MATCH(DH127,imePrezime_imePrezimeKlub,0),"NEMA"))</f>
        <v/>
      </c>
      <c r="DJ127" s="47" t="s">
        <v>0</v>
      </c>
      <c r="DK127" s="52" t="str">
        <f t="shared" si="126"/>
        <v/>
      </c>
      <c r="DL127" s="53" t="str">
        <f>IF(DK127="","",IFERROR(MATCH(DK127,imePrezime_imePrezime,0),"NEMA"))</f>
        <v/>
      </c>
      <c r="DM127" s="47" t="s">
        <v>0</v>
      </c>
      <c r="DN127" s="58" t="str">
        <f t="shared" si="127"/>
        <v/>
      </c>
      <c r="DO127" s="53" t="str" cm="1">
        <f t="array" ref="DO127">IF(DN127&lt;&gt;"",INDEX(imePrezime_id,DN127,0),IF(CR127&lt;&gt;"",CR127,""))</f>
        <v/>
      </c>
      <c r="DP127" s="47" t="s">
        <v>0</v>
      </c>
      <c r="DQ127" s="58" t="str">
        <f t="shared" si="128"/>
        <v/>
      </c>
      <c r="DR127" s="73" t="str">
        <f>IF(BW127="","",IF(AJ127="",IF(IFERROR(INDEX(imePrezime_klub,MATCH(DO127,imePrezime_id,0)),"NEMA")="","klu",""),IF(OR(AND(AK127&lt;&gt;"",AK127&lt;&gt;"NEMA"),BI127&lt;&gt;""),"klu(ali)",IF(AND(AN127&lt;&gt;"",AN127&lt;&gt;AM127),"(raz-klu)","klu"))))</f>
        <v/>
      </c>
      <c r="DS127" s="73" t="str">
        <f t="shared" si="129"/>
        <v/>
      </c>
      <c r="DT127" s="73" t="str">
        <f t="shared" si="130"/>
        <v/>
      </c>
      <c r="DU127" s="66" t="str">
        <f t="shared" si="131"/>
        <v/>
      </c>
      <c r="DV127" s="47" t="s">
        <v>0</v>
      </c>
      <c r="DW127" s="58" t="str">
        <f>IF(BW127="","",MAX(DW$10:DW126)+1)</f>
        <v/>
      </c>
      <c r="DX127" s="73" t="str">
        <f t="shared" si="132"/>
        <v/>
      </c>
      <c r="DY127" s="73" t="str">
        <f t="shared" si="133"/>
        <v/>
      </c>
      <c r="DZ127" s="73" t="str">
        <f t="shared" si="134"/>
        <v/>
      </c>
      <c r="EA127" s="73" t="str">
        <f t="shared" si="135"/>
        <v/>
      </c>
      <c r="EB127" s="73" t="str">
        <f t="shared" si="136"/>
        <v/>
      </c>
      <c r="EC127" s="73" t="str">
        <f t="shared" si="137"/>
        <v/>
      </c>
      <c r="ED127" s="73" t="str">
        <f t="shared" si="138"/>
        <v/>
      </c>
      <c r="EE127" s="73" t="str">
        <f t="shared" si="139"/>
        <v/>
      </c>
      <c r="EF127" s="73" t="str">
        <f t="shared" si="140"/>
        <v/>
      </c>
      <c r="EG127" s="53" t="str">
        <f>IF(INDEX(natjecanjeKategorije_katAliasId,MATCH(Q127,natjecanjeKategorije_katRegId,0))="","",INDEX(natjecanjeKategorije_katAliasId,MATCH(Q127,natjecanjeKategorije_katRegId,0)))</f>
        <v/>
      </c>
      <c r="EH127" s="47" t="s">
        <v>0</v>
      </c>
      <c r="EI127" s="19" t="str">
        <f t="shared" si="141"/>
        <v/>
      </c>
      <c r="EJ127" s="47" t="s">
        <v>0</v>
      </c>
      <c r="EK127" s="19" t="str">
        <f t="shared" si="142"/>
        <v/>
      </c>
      <c r="EL127" s="47" t="s">
        <v>0</v>
      </c>
      <c r="EM127" s="208" t="str">
        <f t="shared" si="143"/>
        <v/>
      </c>
      <c r="EN127" s="47" t="s">
        <v>0</v>
      </c>
    </row>
    <row r="128" spans="1:144" x14ac:dyDescent="0.25">
      <c r="A128" t="s">
        <v>0</v>
      </c>
      <c r="B128" s="52" t="str">
        <f>IF(csv!F120="","",csv!T120)</f>
        <v/>
      </c>
      <c r="C128" s="31" t="s">
        <v>0</v>
      </c>
      <c r="D128" s="31" t="str">
        <f>IF(csv!F120="","",csv!F120)</f>
        <v/>
      </c>
      <c r="E128" s="31" t="str">
        <f>IF(csv!E120="","",csv!E120)</f>
        <v/>
      </c>
      <c r="F128" s="31" t="s">
        <v>0</v>
      </c>
      <c r="G128" s="73" t="str">
        <f>IF(csv!M120="","",csv!M120)</f>
        <v/>
      </c>
      <c r="H128" s="73" t="str">
        <f>IF(csv!N120="","",csv!N120)</f>
        <v/>
      </c>
      <c r="I128" s="31" t="s">
        <v>0</v>
      </c>
      <c r="J128" s="31" t="str">
        <f>IF(csv!P120="","",csv!P120)</f>
        <v/>
      </c>
      <c r="K128" s="31" t="str">
        <f>IF(csv!Q120="","",csv!Q120)</f>
        <v/>
      </c>
      <c r="L128" s="31" t="s">
        <v>0</v>
      </c>
      <c r="M128" s="66" t="str">
        <f>IF(csv!R120="","",csv!R120)</f>
        <v/>
      </c>
      <c r="N128" s="47" t="s">
        <v>0</v>
      </c>
      <c r="O128" s="52" t="str">
        <f t="shared" si="85"/>
        <v/>
      </c>
      <c r="P128" s="73" t="str">
        <f>IF(O128="","",IF(COUNTIF(O$10:O127,O128)=0,P127+1,P127))</f>
        <v/>
      </c>
      <c r="Q128" s="88" t="str">
        <f t="shared" si="86"/>
        <v/>
      </c>
      <c r="R128" s="89" t="str" cm="1">
        <f t="array" ref="R128">IF(S128="","",INDEX(natjecanjeStaze_naziv,MATCH(S128,natjecanjeStaze_stazaId,0)))</f>
        <v/>
      </c>
      <c r="S128" s="53" t="str">
        <f>IF(BW128="","",INDEX(natjecanjeStaze_stazaId,MATCH(O128,natjecanjeStaze_kategorija,0)))</f>
        <v/>
      </c>
      <c r="T128" s="47" t="s">
        <v>0</v>
      </c>
      <c r="U128" s="259" t="str">
        <f>IF(O128="","",INDEX(kategorija_oznaka,MATCH(Q128,kategorija_id,0)))</f>
        <v/>
      </c>
      <c r="V128" s="260" t="str">
        <f t="shared" si="87"/>
        <v/>
      </c>
      <c r="W128" s="47" t="s">
        <v>0</v>
      </c>
      <c r="X128" s="52" t="str">
        <f t="shared" si="88"/>
        <v/>
      </c>
      <c r="Y128" s="73" t="str">
        <f t="shared" si="89"/>
        <v/>
      </c>
      <c r="Z128" s="31" t="str">
        <f t="shared" si="90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91"/>
        <v/>
      </c>
      <c r="AF128" s="47" t="s">
        <v>0</v>
      </c>
      <c r="AG128" s="151" t="str">
        <f t="shared" si="92"/>
        <v/>
      </c>
      <c r="AH128" s="47" t="s">
        <v>0</v>
      </c>
      <c r="AI128" s="52" t="str">
        <f t="shared" si="93"/>
        <v/>
      </c>
      <c r="AJ128" s="31" t="str">
        <f t="shared" si="94"/>
        <v/>
      </c>
      <c r="AK128" s="73" t="str">
        <f t="shared" si="95"/>
        <v/>
      </c>
      <c r="AL128" s="73" t="str">
        <f t="shared" si="96"/>
        <v/>
      </c>
      <c r="AM128" s="31" t="str" cm="1">
        <f t="array" ref="AM128">IF(AK128="",""&amp;AJ128,IF(AK128="NEMA",AJ128,INDEX(klub_naziv,MATCH(INDEX(klubAlias_klubId,AK128),klub_id,0))))</f>
        <v/>
      </c>
      <c r="AN128" s="31" t="str" cm="1">
        <f t="array" ref="AN128">IFERROR(""&amp;INDEX(registarNatjecatelji,DL128,4),"")</f>
        <v/>
      </c>
      <c r="AO128" s="73" t="str">
        <f t="shared" si="97"/>
        <v/>
      </c>
      <c r="AP128" s="66" t="str">
        <f t="shared" si="98"/>
        <v/>
      </c>
      <c r="AQ128" s="47" t="s">
        <v>0</v>
      </c>
      <c r="AR128" s="52" t="str">
        <f>IF(V128&lt;&gt;"NEMA","",IF(IFERROR(MATCH(U128,U$10:U127,0),0)&lt;&gt;0,"",U128))</f>
        <v/>
      </c>
      <c r="AS128" s="73" t="str">
        <f>IF(AR128="","",IFERROR(INDEX(klubAlias_id,MATCH(AR128,klubAlias_alias,0)),"NEMA"))</f>
        <v/>
      </c>
      <c r="AT128" s="31" t="str">
        <f>IF(OR(AS128="",AS128&lt;&gt;"NEMA"),"",MAX(AT$10:AT127)+1)</f>
        <v/>
      </c>
      <c r="AU128" s="66" t="str">
        <f>IF(OR(AS128="",AS128&lt;&gt;"NEMA"),"",INDEX(klub_id,MATCH(AR128,klub_naziv,0)))</f>
        <v/>
      </c>
      <c r="AV128" s="47" t="s">
        <v>0</v>
      </c>
      <c r="AW128" s="19" t="str">
        <f t="shared" si="99"/>
        <v/>
      </c>
      <c r="AX128" s="47" t="s">
        <v>0</v>
      </c>
      <c r="AY128" s="82" t="str">
        <f>IF(AK128&lt;&gt;"NEMA","",IF(IFERROR(MATCH(AJ128,AJ$10:AJ127,0),0)&lt;&gt;0,"",AJ128))</f>
        <v/>
      </c>
      <c r="AZ128" s="47" t="s">
        <v>0</v>
      </c>
      <c r="BA128" s="130"/>
      <c r="BB128" s="47" t="s">
        <v>0</v>
      </c>
      <c r="BC128" s="58" t="str">
        <f t="shared" si="100"/>
        <v/>
      </c>
      <c r="BD128" s="31" t="str">
        <f t="shared" si="101"/>
        <v/>
      </c>
      <c r="BE128" s="31" t="str">
        <f>IF(BD128="","",MAX(BE$10:BE127)+1)</f>
        <v/>
      </c>
      <c r="BF128" s="31" t="str">
        <f t="shared" si="102"/>
        <v/>
      </c>
      <c r="BG128" s="31" t="str">
        <f t="shared" si="103"/>
        <v/>
      </c>
      <c r="BH128" s="31" t="str">
        <f>IF(BA128="","",MAX(BH$10:BH127)+1)</f>
        <v/>
      </c>
      <c r="BI128" s="31" t="str">
        <f t="shared" si="104"/>
        <v/>
      </c>
      <c r="BJ128" s="66" t="str">
        <f t="shared" si="105"/>
        <v/>
      </c>
      <c r="BK128" s="47" t="s">
        <v>0</v>
      </c>
      <c r="BL128" s="19" t="str">
        <f t="shared" si="106"/>
        <v/>
      </c>
      <c r="BM128" s="47" t="s">
        <v>0</v>
      </c>
      <c r="BN128" s="151" t="str">
        <f>IF(AP128="","",IF(BA128="",IF(IFERROR(MATCH(AP128,natjecanje_noviKluboviAliasi,0),0)&gt;0,INDEX(natjecanje_kluboviAliasi,MATCH(AP128,natjecanje_noviKluboviAliasi,0)),AP128),BA128))</f>
        <v/>
      </c>
      <c r="BO128" s="47" t="s">
        <v>0</v>
      </c>
      <c r="BP128" s="58" t="str">
        <f t="shared" si="107"/>
        <v/>
      </c>
      <c r="BQ128" s="73" t="str">
        <f t="shared" si="108"/>
        <v/>
      </c>
      <c r="BR128" s="267" t="str">
        <f t="shared" si="109"/>
        <v/>
      </c>
      <c r="BS128" s="268" t="str">
        <f t="shared" si="110"/>
        <v/>
      </c>
      <c r="BT128" s="191" t="str">
        <f t="shared" si="111"/>
        <v/>
      </c>
      <c r="BU128" s="47" t="s">
        <v>0</v>
      </c>
      <c r="BV128" s="52" t="str">
        <f t="shared" si="112"/>
        <v/>
      </c>
      <c r="BW128" s="31" t="str">
        <f t="shared" si="113"/>
        <v/>
      </c>
      <c r="BX128" s="73" t="str">
        <f>IF(BW128="","",IFERROR(INDEX(imePrezime_id,MATCH(BV128&amp;" – "&amp;BW128,imePrezime_imePrezime,0)),"NEMA"))</f>
        <v/>
      </c>
      <c r="BY128" s="73" t="str">
        <f>IF(BX128&lt;&gt;"NEMA","",IFERROR(INDEX(imePrezimeAlias_imePrezimeId,MATCH(BV128&amp;" "&amp;BW128,imePrezimeAlias_alias,0)),"NEMA"))</f>
        <v/>
      </c>
      <c r="BZ128" s="31" t="str">
        <f>IF(BW128="","",IF(OR(BY128="",BY128="NEMA"),BV128,INDEX(imePrezime_ime,MATCH(BY128,imePrezime_id,0))))</f>
        <v/>
      </c>
      <c r="CA128" s="66" t="str">
        <f>IF(BW128="","",IF(OR(BY128="",BY128="NEMA"),BW128,INDEX(imePrezime_prezime,MATCH(BY128,imePrezime_id,0))))</f>
        <v/>
      </c>
      <c r="CB128" s="47" t="s">
        <v>0</v>
      </c>
      <c r="CC128" s="82" t="str">
        <f t="shared" si="114"/>
        <v/>
      </c>
      <c r="CD128" s="47" t="s">
        <v>0</v>
      </c>
      <c r="CE128" s="19" t="str">
        <f t="shared" si="115"/>
        <v/>
      </c>
      <c r="CF128" s="47" t="s">
        <v>0</v>
      </c>
      <c r="CG128" s="130"/>
      <c r="CH128" s="47" t="s">
        <v>0</v>
      </c>
      <c r="CI128" s="52" t="str">
        <f t="shared" si="116"/>
        <v/>
      </c>
      <c r="CJ128" s="73" t="str">
        <f>IF(CG128="","",MAX(CJ$10:CJ127)+1)</f>
        <v/>
      </c>
      <c r="CK128" s="53" t="str">
        <f t="shared" si="117"/>
        <v/>
      </c>
      <c r="CL128" s="47" t="s">
        <v>0</v>
      </c>
      <c r="CM128" s="19" t="str">
        <f t="shared" si="118"/>
        <v/>
      </c>
      <c r="CN128" s="47" t="s">
        <v>0</v>
      </c>
      <c r="CO128" s="108"/>
      <c r="CP128" s="110"/>
      <c r="CQ128" s="47"/>
      <c r="CR128" s="58" t="str">
        <f>IF(AND(BX128="NEMA",BY128="NEMA",OR(CG128="",CK128="NEMA")),MAX(CR$10:CR127)+1,"")</f>
        <v/>
      </c>
      <c r="CS128" s="53" t="str">
        <f t="shared" si="119"/>
        <v/>
      </c>
      <c r="CT128" t="s">
        <v>0</v>
      </c>
      <c r="CU128" s="133" t="str">
        <f>IF(O128="","",LEFT(INDEX(kategorija_oznaka,MATCH(Q128,kategorija_id,0)),1))</f>
        <v/>
      </c>
      <c r="CV128" t="s">
        <v>0</v>
      </c>
      <c r="CW128" s="52" t="str">
        <f>IF(CR128="","",IF(M128&lt;&gt;"CRO","","INSERT INTO osoba (id,reg_broj,oib,spol_id,dat_rodjenja) VALUES ("&amp;CR128&amp;",(SELECT max(os.reg_broj)+1 FROM osoba AS os),Null,'"&amp;CU128&amp;"',Null); INSERT INTO osoba_log (id,reg_broj,oib,spol_id,dat_rodjenja,dnevnik_id) SELECT id,reg_broj,oib,spol_id,dat_rodjenja,"&amp;dnevnik_id&amp;" FROM osoba WHERE id = "&amp;CR128&amp;";"))</f>
        <v/>
      </c>
      <c r="CX128" s="66" t="str">
        <f t="shared" si="120"/>
        <v/>
      </c>
      <c r="CY128" t="s">
        <v>0</v>
      </c>
      <c r="CZ128" s="19" t="str">
        <f t="shared" si="121"/>
        <v/>
      </c>
      <c r="DA128" s="47" t="s">
        <v>0</v>
      </c>
      <c r="DB128" s="52" t="str">
        <f t="shared" si="122"/>
        <v/>
      </c>
      <c r="DC128" s="66" t="str">
        <f t="shared" si="123"/>
        <v/>
      </c>
      <c r="DD128" s="47" t="s">
        <v>0</v>
      </c>
      <c r="DE128" s="52" t="str">
        <f t="shared" si="124"/>
        <v/>
      </c>
      <c r="DF128" s="53" t="str">
        <f>IF(DE128="","",IFERROR(MATCH(DE128,registar,0),"NEMA"))</f>
        <v/>
      </c>
      <c r="DG128" s="47" t="s">
        <v>0</v>
      </c>
      <c r="DH128" s="52" t="str">
        <f t="shared" si="125"/>
        <v/>
      </c>
      <c r="DI128" s="53" t="str">
        <f>IF(DH128="","",IFERROR(MATCH(DH128,imePrezime_imePrezimeKlub,0),"NEMA"))</f>
        <v/>
      </c>
      <c r="DJ128" s="47" t="s">
        <v>0</v>
      </c>
      <c r="DK128" s="52" t="str">
        <f t="shared" si="126"/>
        <v/>
      </c>
      <c r="DL128" s="53" t="str">
        <f>IF(DK128="","",IFERROR(MATCH(DK128,imePrezime_imePrezime,0),"NEMA"))</f>
        <v/>
      </c>
      <c r="DM128" s="47" t="s">
        <v>0</v>
      </c>
      <c r="DN128" s="58" t="str">
        <f t="shared" si="127"/>
        <v/>
      </c>
      <c r="DO128" s="53" t="str" cm="1">
        <f t="array" ref="DO128">IF(DN128&lt;&gt;"",INDEX(imePrezime_id,DN128,0),IF(CR128&lt;&gt;"",CR128,""))</f>
        <v/>
      </c>
      <c r="DP128" s="47" t="s">
        <v>0</v>
      </c>
      <c r="DQ128" s="58" t="str">
        <f t="shared" si="128"/>
        <v/>
      </c>
      <c r="DR128" s="73" t="str">
        <f>IF(BW128="","",IF(AJ128="",IF(IFERROR(INDEX(imePrezime_klub,MATCH(DO128,imePrezime_id,0)),"NEMA")="","klu",""),IF(OR(AND(AK128&lt;&gt;"",AK128&lt;&gt;"NEMA"),BI128&lt;&gt;""),"klu(ali)",IF(AND(AN128&lt;&gt;"",AN128&lt;&gt;AM128),"(raz-klu)","klu"))))</f>
        <v/>
      </c>
      <c r="DS128" s="73" t="str">
        <f t="shared" si="129"/>
        <v/>
      </c>
      <c r="DT128" s="73" t="str">
        <f t="shared" si="130"/>
        <v/>
      </c>
      <c r="DU128" s="66" t="str">
        <f t="shared" si="131"/>
        <v/>
      </c>
      <c r="DV128" s="47" t="s">
        <v>0</v>
      </c>
      <c r="DW128" s="58" t="str">
        <f>IF(BW128="","",MAX(DW$10:DW127)+1)</f>
        <v/>
      </c>
      <c r="DX128" s="73" t="str">
        <f t="shared" si="132"/>
        <v/>
      </c>
      <c r="DY128" s="73" t="str">
        <f t="shared" si="133"/>
        <v/>
      </c>
      <c r="DZ128" s="73" t="str">
        <f t="shared" si="134"/>
        <v/>
      </c>
      <c r="EA128" s="73" t="str">
        <f t="shared" si="135"/>
        <v/>
      </c>
      <c r="EB128" s="73" t="str">
        <f t="shared" si="136"/>
        <v/>
      </c>
      <c r="EC128" s="73" t="str">
        <f t="shared" si="137"/>
        <v/>
      </c>
      <c r="ED128" s="73" t="str">
        <f t="shared" si="138"/>
        <v/>
      </c>
      <c r="EE128" s="73" t="str">
        <f t="shared" si="139"/>
        <v/>
      </c>
      <c r="EF128" s="73" t="str">
        <f t="shared" si="140"/>
        <v/>
      </c>
      <c r="EG128" s="53" t="str">
        <f>IF(INDEX(natjecanjeKategorije_katAliasId,MATCH(Q128,natjecanjeKategorije_katRegId,0))="","",INDEX(natjecanjeKategorije_katAliasId,MATCH(Q128,natjecanjeKategorije_katRegId,0)))</f>
        <v/>
      </c>
      <c r="EH128" s="47" t="s">
        <v>0</v>
      </c>
      <c r="EI128" s="19" t="str">
        <f t="shared" si="141"/>
        <v/>
      </c>
      <c r="EJ128" s="47" t="s">
        <v>0</v>
      </c>
      <c r="EK128" s="19" t="str">
        <f t="shared" si="142"/>
        <v/>
      </c>
      <c r="EL128" s="47" t="s">
        <v>0</v>
      </c>
      <c r="EM128" s="208" t="str">
        <f t="shared" si="143"/>
        <v/>
      </c>
      <c r="EN128" s="47" t="s">
        <v>0</v>
      </c>
    </row>
    <row r="129" spans="1:144" x14ac:dyDescent="0.25">
      <c r="A129" t="s">
        <v>0</v>
      </c>
      <c r="B129" s="52" t="str">
        <f>IF(csv!F121="","",csv!T121)</f>
        <v/>
      </c>
      <c r="C129" s="31" t="s">
        <v>0</v>
      </c>
      <c r="D129" s="31" t="str">
        <f>IF(csv!F121="","",csv!F121)</f>
        <v/>
      </c>
      <c r="E129" s="31" t="str">
        <f>IF(csv!E121="","",csv!E121)</f>
        <v/>
      </c>
      <c r="F129" s="31" t="s">
        <v>0</v>
      </c>
      <c r="G129" s="73" t="str">
        <f>IF(csv!M121="","",csv!M121)</f>
        <v/>
      </c>
      <c r="H129" s="73" t="str">
        <f>IF(csv!N121="","",csv!N121)</f>
        <v/>
      </c>
      <c r="I129" s="31" t="s">
        <v>0</v>
      </c>
      <c r="J129" s="31" t="str">
        <f>IF(csv!P121="","",csv!P121)</f>
        <v/>
      </c>
      <c r="K129" s="31" t="str">
        <f>IF(csv!Q121="","",csv!Q121)</f>
        <v/>
      </c>
      <c r="L129" s="31" t="s">
        <v>0</v>
      </c>
      <c r="M129" s="66" t="str">
        <f>IF(csv!R121="","",csv!R121)</f>
        <v/>
      </c>
      <c r="N129" s="47" t="s">
        <v>0</v>
      </c>
      <c r="O129" s="52" t="str">
        <f t="shared" si="85"/>
        <v/>
      </c>
      <c r="P129" s="73" t="str">
        <f>IF(O129="","",IF(COUNTIF(O$10:O128,O129)=0,P128+1,P128))</f>
        <v/>
      </c>
      <c r="Q129" s="88" t="str">
        <f t="shared" si="86"/>
        <v/>
      </c>
      <c r="R129" s="89" t="str" cm="1">
        <f t="array" ref="R129">IF(S129="","",INDEX(natjecanjeStaze_naziv,MATCH(S129,natjecanjeStaze_stazaId,0)))</f>
        <v/>
      </c>
      <c r="S129" s="53" t="str">
        <f>IF(BW129="","",INDEX(natjecanjeStaze_stazaId,MATCH(O129,natjecanjeStaze_kategorija,0)))</f>
        <v/>
      </c>
      <c r="T129" s="47" t="s">
        <v>0</v>
      </c>
      <c r="U129" s="259" t="str">
        <f>IF(O129="","",INDEX(kategorija_oznaka,MATCH(Q129,kategorija_id,0)))</f>
        <v/>
      </c>
      <c r="V129" s="260" t="str">
        <f t="shared" si="87"/>
        <v/>
      </c>
      <c r="W129" s="47" t="s">
        <v>0</v>
      </c>
      <c r="X129" s="52" t="str">
        <f t="shared" si="88"/>
        <v/>
      </c>
      <c r="Y129" s="73" t="str">
        <f t="shared" si="89"/>
        <v/>
      </c>
      <c r="Z129" s="31" t="str">
        <f t="shared" si="90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91"/>
        <v/>
      </c>
      <c r="AF129" s="47" t="s">
        <v>0</v>
      </c>
      <c r="AG129" s="151" t="str">
        <f t="shared" si="92"/>
        <v/>
      </c>
      <c r="AH129" s="47" t="s">
        <v>0</v>
      </c>
      <c r="AI129" s="52" t="str">
        <f t="shared" si="93"/>
        <v/>
      </c>
      <c r="AJ129" s="31" t="str">
        <f t="shared" si="94"/>
        <v/>
      </c>
      <c r="AK129" s="73" t="str">
        <f t="shared" si="95"/>
        <v/>
      </c>
      <c r="AL129" s="73" t="str">
        <f t="shared" si="96"/>
        <v/>
      </c>
      <c r="AM129" s="31" t="str" cm="1">
        <f t="array" ref="AM129">IF(AK129="",""&amp;AJ129,IF(AK129="NEMA",AJ129,INDEX(klub_naziv,MATCH(INDEX(klubAlias_klubId,AK129),klub_id,0))))</f>
        <v/>
      </c>
      <c r="AN129" s="31" t="str" cm="1">
        <f t="array" ref="AN129">IFERROR(""&amp;INDEX(registarNatjecatelji,DL129,4),"")</f>
        <v/>
      </c>
      <c r="AO129" s="73" t="str">
        <f t="shared" si="97"/>
        <v/>
      </c>
      <c r="AP129" s="66" t="str">
        <f t="shared" si="98"/>
        <v/>
      </c>
      <c r="AQ129" s="47" t="s">
        <v>0</v>
      </c>
      <c r="AR129" s="52" t="str">
        <f>IF(V129&lt;&gt;"NEMA","",IF(IFERROR(MATCH(U129,U$10:U128,0),0)&lt;&gt;0,"",U129))</f>
        <v/>
      </c>
      <c r="AS129" s="73" t="str">
        <f>IF(AR129="","",IFERROR(INDEX(klubAlias_id,MATCH(AR129,klubAlias_alias,0)),"NEMA"))</f>
        <v/>
      </c>
      <c r="AT129" s="31" t="str">
        <f>IF(OR(AS129="",AS129&lt;&gt;"NEMA"),"",MAX(AT$10:AT128)+1)</f>
        <v/>
      </c>
      <c r="AU129" s="66" t="str">
        <f>IF(OR(AS129="",AS129&lt;&gt;"NEMA"),"",INDEX(klub_id,MATCH(AR129,klub_naziv,0)))</f>
        <v/>
      </c>
      <c r="AV129" s="47" t="s">
        <v>0</v>
      </c>
      <c r="AW129" s="19" t="str">
        <f t="shared" si="99"/>
        <v/>
      </c>
      <c r="AX129" s="47" t="s">
        <v>0</v>
      </c>
      <c r="AY129" s="82" t="str">
        <f>IF(AK129&lt;&gt;"NEMA","",IF(IFERROR(MATCH(AJ129,AJ$10:AJ128,0),0)&lt;&gt;0,"",AJ129))</f>
        <v/>
      </c>
      <c r="AZ129" s="47" t="s">
        <v>0</v>
      </c>
      <c r="BA129" s="130"/>
      <c r="BB129" s="47" t="s">
        <v>0</v>
      </c>
      <c r="BC129" s="58" t="str">
        <f t="shared" si="100"/>
        <v/>
      </c>
      <c r="BD129" s="31" t="str">
        <f t="shared" si="101"/>
        <v/>
      </c>
      <c r="BE129" s="31" t="str">
        <f>IF(BD129="","",MAX(BE$10:BE128)+1)</f>
        <v/>
      </c>
      <c r="BF129" s="31" t="str">
        <f t="shared" si="102"/>
        <v/>
      </c>
      <c r="BG129" s="31" t="str">
        <f t="shared" si="103"/>
        <v/>
      </c>
      <c r="BH129" s="31" t="str">
        <f>IF(BA129="","",MAX(BH$10:BH128)+1)</f>
        <v/>
      </c>
      <c r="BI129" s="31" t="str">
        <f t="shared" si="104"/>
        <v/>
      </c>
      <c r="BJ129" s="66" t="str">
        <f t="shared" si="105"/>
        <v/>
      </c>
      <c r="BK129" s="47" t="s">
        <v>0</v>
      </c>
      <c r="BL129" s="19" t="str">
        <f t="shared" si="106"/>
        <v/>
      </c>
      <c r="BM129" s="47" t="s">
        <v>0</v>
      </c>
      <c r="BN129" s="151" t="str">
        <f>IF(AP129="","",IF(BA129="",IF(IFERROR(MATCH(AP129,natjecanje_noviKluboviAliasi,0),0)&gt;0,INDEX(natjecanje_kluboviAliasi,MATCH(AP129,natjecanje_noviKluboviAliasi,0)),AP129),BA129))</f>
        <v/>
      </c>
      <c r="BO129" s="47" t="s">
        <v>0</v>
      </c>
      <c r="BP129" s="58" t="str">
        <f t="shared" si="107"/>
        <v/>
      </c>
      <c r="BQ129" s="73" t="str">
        <f t="shared" si="108"/>
        <v/>
      </c>
      <c r="BR129" s="267" t="str">
        <f t="shared" si="109"/>
        <v/>
      </c>
      <c r="BS129" s="268" t="str">
        <f t="shared" si="110"/>
        <v/>
      </c>
      <c r="BT129" s="191" t="str">
        <f t="shared" si="111"/>
        <v/>
      </c>
      <c r="BU129" s="47" t="s">
        <v>0</v>
      </c>
      <c r="BV129" s="52" t="str">
        <f t="shared" si="112"/>
        <v/>
      </c>
      <c r="BW129" s="31" t="str">
        <f t="shared" si="113"/>
        <v/>
      </c>
      <c r="BX129" s="73" t="str">
        <f>IF(BW129="","",IFERROR(INDEX(imePrezime_id,MATCH(BV129&amp;" – "&amp;BW129,imePrezime_imePrezime,0)),"NEMA"))</f>
        <v/>
      </c>
      <c r="BY129" s="73" t="str">
        <f>IF(BX129&lt;&gt;"NEMA","",IFERROR(INDEX(imePrezimeAlias_imePrezimeId,MATCH(BV129&amp;" "&amp;BW129,imePrezimeAlias_alias,0)),"NEMA"))</f>
        <v/>
      </c>
      <c r="BZ129" s="31" t="str">
        <f>IF(BW129="","",IF(OR(BY129="",BY129="NEMA"),BV129,INDEX(imePrezime_ime,MATCH(BY129,imePrezime_id,0))))</f>
        <v/>
      </c>
      <c r="CA129" s="66" t="str">
        <f>IF(BW129="","",IF(OR(BY129="",BY129="NEMA"),BW129,INDEX(imePrezime_prezime,MATCH(BY129,imePrezime_id,0))))</f>
        <v/>
      </c>
      <c r="CB129" s="47" t="s">
        <v>0</v>
      </c>
      <c r="CC129" s="82" t="str">
        <f t="shared" si="114"/>
        <v/>
      </c>
      <c r="CD129" s="47" t="s">
        <v>0</v>
      </c>
      <c r="CE129" s="19" t="str">
        <f t="shared" si="115"/>
        <v/>
      </c>
      <c r="CF129" s="47" t="s">
        <v>0</v>
      </c>
      <c r="CG129" s="130"/>
      <c r="CH129" s="47" t="s">
        <v>0</v>
      </c>
      <c r="CI129" s="52" t="str">
        <f t="shared" si="116"/>
        <v/>
      </c>
      <c r="CJ129" s="73" t="str">
        <f>IF(CG129="","",MAX(CJ$10:CJ128)+1)</f>
        <v/>
      </c>
      <c r="CK129" s="53" t="str">
        <f t="shared" si="117"/>
        <v/>
      </c>
      <c r="CL129" s="47" t="s">
        <v>0</v>
      </c>
      <c r="CM129" s="19" t="str">
        <f t="shared" si="118"/>
        <v/>
      </c>
      <c r="CN129" s="47" t="s">
        <v>0</v>
      </c>
      <c r="CO129" s="108"/>
      <c r="CP129" s="110"/>
      <c r="CQ129" s="47"/>
      <c r="CR129" s="58" t="str">
        <f>IF(AND(BX129="NEMA",BY129="NEMA",OR(CG129="",CK129="NEMA")),MAX(CR$10:CR128)+1,"")</f>
        <v/>
      </c>
      <c r="CS129" s="53" t="str">
        <f t="shared" si="119"/>
        <v/>
      </c>
      <c r="CT129" t="s">
        <v>0</v>
      </c>
      <c r="CU129" s="133" t="str">
        <f>IF(O129="","",LEFT(INDEX(kategorija_oznaka,MATCH(Q129,kategorija_id,0)),1))</f>
        <v/>
      </c>
      <c r="CV129" t="s">
        <v>0</v>
      </c>
      <c r="CW129" s="52" t="str">
        <f>IF(CR129="","",IF(M129&lt;&gt;"CRO","","INSERT INTO osoba (id,reg_broj,oib,spol_id,dat_rodjenja) VALUES ("&amp;CR129&amp;",(SELECT max(os.reg_broj)+1 FROM osoba AS os),Null,'"&amp;CU129&amp;"',Null); INSERT INTO osoba_log (id,reg_broj,oib,spol_id,dat_rodjenja,dnevnik_id) SELECT id,reg_broj,oib,spol_id,dat_rodjenja,"&amp;dnevnik_id&amp;" FROM osoba WHERE id = "&amp;CR129&amp;";"))</f>
        <v/>
      </c>
      <c r="CX129" s="66" t="str">
        <f t="shared" si="120"/>
        <v/>
      </c>
      <c r="CY129" t="s">
        <v>0</v>
      </c>
      <c r="CZ129" s="19" t="str">
        <f t="shared" si="121"/>
        <v/>
      </c>
      <c r="DA129" s="47" t="s">
        <v>0</v>
      </c>
      <c r="DB129" s="52" t="str">
        <f t="shared" si="122"/>
        <v/>
      </c>
      <c r="DC129" s="66" t="str">
        <f t="shared" si="123"/>
        <v/>
      </c>
      <c r="DD129" s="47" t="s">
        <v>0</v>
      </c>
      <c r="DE129" s="52" t="str">
        <f t="shared" si="124"/>
        <v/>
      </c>
      <c r="DF129" s="53" t="str">
        <f>IF(DE129="","",IFERROR(MATCH(DE129,registar,0),"NEMA"))</f>
        <v/>
      </c>
      <c r="DG129" s="47" t="s">
        <v>0</v>
      </c>
      <c r="DH129" s="52" t="str">
        <f t="shared" si="125"/>
        <v/>
      </c>
      <c r="DI129" s="53" t="str">
        <f>IF(DH129="","",IFERROR(MATCH(DH129,imePrezime_imePrezimeKlub,0),"NEMA"))</f>
        <v/>
      </c>
      <c r="DJ129" s="47" t="s">
        <v>0</v>
      </c>
      <c r="DK129" s="52" t="str">
        <f t="shared" si="126"/>
        <v/>
      </c>
      <c r="DL129" s="53" t="str">
        <f>IF(DK129="","",IFERROR(MATCH(DK129,imePrezime_imePrezime,0),"NEMA"))</f>
        <v/>
      </c>
      <c r="DM129" s="47" t="s">
        <v>0</v>
      </c>
      <c r="DN129" s="58" t="str">
        <f t="shared" si="127"/>
        <v/>
      </c>
      <c r="DO129" s="53" t="str" cm="1">
        <f t="array" ref="DO129">IF(DN129&lt;&gt;"",INDEX(imePrezime_id,DN129,0),IF(CR129&lt;&gt;"",CR129,""))</f>
        <v/>
      </c>
      <c r="DP129" s="47" t="s">
        <v>0</v>
      </c>
      <c r="DQ129" s="58" t="str">
        <f t="shared" si="128"/>
        <v/>
      </c>
      <c r="DR129" s="73" t="str">
        <f>IF(BW129="","",IF(AJ129="",IF(IFERROR(INDEX(imePrezime_klub,MATCH(DO129,imePrezime_id,0)),"NEMA")="","klu",""),IF(OR(AND(AK129&lt;&gt;"",AK129&lt;&gt;"NEMA"),BI129&lt;&gt;""),"klu(ali)",IF(AND(AN129&lt;&gt;"",AN129&lt;&gt;AM129),"(raz-klu)","klu"))))</f>
        <v/>
      </c>
      <c r="DS129" s="73" t="str">
        <f t="shared" si="129"/>
        <v/>
      </c>
      <c r="DT129" s="73" t="str">
        <f t="shared" si="130"/>
        <v/>
      </c>
      <c r="DU129" s="66" t="str">
        <f t="shared" si="131"/>
        <v/>
      </c>
      <c r="DV129" s="47" t="s">
        <v>0</v>
      </c>
      <c r="DW129" s="58" t="str">
        <f>IF(BW129="","",MAX(DW$10:DW128)+1)</f>
        <v/>
      </c>
      <c r="DX129" s="73" t="str">
        <f t="shared" si="132"/>
        <v/>
      </c>
      <c r="DY129" s="73" t="str">
        <f t="shared" si="133"/>
        <v/>
      </c>
      <c r="DZ129" s="73" t="str">
        <f t="shared" si="134"/>
        <v/>
      </c>
      <c r="EA129" s="73" t="str">
        <f t="shared" si="135"/>
        <v/>
      </c>
      <c r="EB129" s="73" t="str">
        <f t="shared" si="136"/>
        <v/>
      </c>
      <c r="EC129" s="73" t="str">
        <f t="shared" si="137"/>
        <v/>
      </c>
      <c r="ED129" s="73" t="str">
        <f t="shared" si="138"/>
        <v/>
      </c>
      <c r="EE129" s="73" t="str">
        <f t="shared" si="139"/>
        <v/>
      </c>
      <c r="EF129" s="73" t="str">
        <f t="shared" si="140"/>
        <v/>
      </c>
      <c r="EG129" s="53" t="str">
        <f>IF(INDEX(natjecanjeKategorije_katAliasId,MATCH(Q129,natjecanjeKategorije_katRegId,0))="","",INDEX(natjecanjeKategorije_katAliasId,MATCH(Q129,natjecanjeKategorije_katRegId,0)))</f>
        <v/>
      </c>
      <c r="EH129" s="47" t="s">
        <v>0</v>
      </c>
      <c r="EI129" s="19" t="str">
        <f t="shared" si="141"/>
        <v/>
      </c>
      <c r="EJ129" s="47" t="s">
        <v>0</v>
      </c>
      <c r="EK129" s="19" t="str">
        <f t="shared" si="142"/>
        <v/>
      </c>
      <c r="EL129" s="47" t="s">
        <v>0</v>
      </c>
      <c r="EM129" s="208" t="str">
        <f t="shared" si="143"/>
        <v/>
      </c>
      <c r="EN129" s="47" t="s">
        <v>0</v>
      </c>
    </row>
    <row r="130" spans="1:144" x14ac:dyDescent="0.25">
      <c r="A130" t="s">
        <v>0</v>
      </c>
      <c r="B130" s="52" t="str">
        <f>IF(csv!F122="","",csv!T122)</f>
        <v/>
      </c>
      <c r="C130" s="31" t="s">
        <v>0</v>
      </c>
      <c r="D130" s="31" t="str">
        <f>IF(csv!F122="","",csv!F122)</f>
        <v/>
      </c>
      <c r="E130" s="31" t="str">
        <f>IF(csv!E122="","",csv!E122)</f>
        <v/>
      </c>
      <c r="F130" s="31" t="s">
        <v>0</v>
      </c>
      <c r="G130" s="73" t="str">
        <f>IF(csv!M122="","",csv!M122)</f>
        <v/>
      </c>
      <c r="H130" s="73" t="str">
        <f>IF(csv!N122="","",csv!N122)</f>
        <v/>
      </c>
      <c r="I130" s="31" t="s">
        <v>0</v>
      </c>
      <c r="J130" s="31" t="str">
        <f>IF(csv!P122="","",csv!P122)</f>
        <v/>
      </c>
      <c r="K130" s="31" t="str">
        <f>IF(csv!Q122="","",csv!Q122)</f>
        <v/>
      </c>
      <c r="L130" s="31" t="s">
        <v>0</v>
      </c>
      <c r="M130" s="66" t="str">
        <f>IF(csv!R122="","",csv!R122)</f>
        <v/>
      </c>
      <c r="N130" s="47" t="s">
        <v>0</v>
      </c>
      <c r="O130" s="52" t="str">
        <f t="shared" si="85"/>
        <v/>
      </c>
      <c r="P130" s="73" t="str">
        <f>IF(O130="","",IF(COUNTIF(O$10:O129,O130)=0,P129+1,P129))</f>
        <v/>
      </c>
      <c r="Q130" s="88" t="str">
        <f t="shared" si="86"/>
        <v/>
      </c>
      <c r="R130" s="89" t="str" cm="1">
        <f t="array" ref="R130">IF(S130="","",INDEX(natjecanjeStaze_naziv,MATCH(S130,natjecanjeStaze_stazaId,0)))</f>
        <v/>
      </c>
      <c r="S130" s="53" t="str">
        <f>IF(BW130="","",INDEX(natjecanjeStaze_stazaId,MATCH(O130,natjecanjeStaze_kategorija,0)))</f>
        <v/>
      </c>
      <c r="T130" s="47" t="s">
        <v>0</v>
      </c>
      <c r="U130" s="259" t="str">
        <f>IF(O130="","",INDEX(kategorija_oznaka,MATCH(Q130,kategorija_id,0)))</f>
        <v/>
      </c>
      <c r="V130" s="260" t="str">
        <f t="shared" si="87"/>
        <v/>
      </c>
      <c r="W130" s="47" t="s">
        <v>0</v>
      </c>
      <c r="X130" s="52" t="str">
        <f t="shared" si="88"/>
        <v/>
      </c>
      <c r="Y130" s="73" t="str">
        <f t="shared" si="89"/>
        <v/>
      </c>
      <c r="Z130" s="31" t="str">
        <f t="shared" si="90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91"/>
        <v/>
      </c>
      <c r="AF130" s="47" t="s">
        <v>0</v>
      </c>
      <c r="AG130" s="151" t="str">
        <f t="shared" si="92"/>
        <v/>
      </c>
      <c r="AH130" s="47" t="s">
        <v>0</v>
      </c>
      <c r="AI130" s="52" t="str">
        <f t="shared" si="93"/>
        <v/>
      </c>
      <c r="AJ130" s="31" t="str">
        <f t="shared" si="94"/>
        <v/>
      </c>
      <c r="AK130" s="73" t="str">
        <f t="shared" si="95"/>
        <v/>
      </c>
      <c r="AL130" s="73" t="str">
        <f t="shared" si="96"/>
        <v/>
      </c>
      <c r="AM130" s="31" t="str" cm="1">
        <f t="array" ref="AM130">IF(AK130="",""&amp;AJ130,IF(AK130="NEMA",AJ130,INDEX(klub_naziv,MATCH(INDEX(klubAlias_klubId,AK130),klub_id,0))))</f>
        <v/>
      </c>
      <c r="AN130" s="31" t="str" cm="1">
        <f t="array" ref="AN130">IFERROR(""&amp;INDEX(registarNatjecatelji,DL130,4),"")</f>
        <v/>
      </c>
      <c r="AO130" s="73" t="str">
        <f t="shared" si="97"/>
        <v/>
      </c>
      <c r="AP130" s="66" t="str">
        <f t="shared" si="98"/>
        <v/>
      </c>
      <c r="AQ130" s="47" t="s">
        <v>0</v>
      </c>
      <c r="AR130" s="52" t="str">
        <f>IF(V130&lt;&gt;"NEMA","",IF(IFERROR(MATCH(U130,U$10:U129,0),0)&lt;&gt;0,"",U130))</f>
        <v/>
      </c>
      <c r="AS130" s="73" t="str">
        <f>IF(AR130="","",IFERROR(INDEX(klubAlias_id,MATCH(AR130,klubAlias_alias,0)),"NEMA"))</f>
        <v/>
      </c>
      <c r="AT130" s="31" t="str">
        <f>IF(OR(AS130="",AS130&lt;&gt;"NEMA"),"",MAX(AT$10:AT129)+1)</f>
        <v/>
      </c>
      <c r="AU130" s="66" t="str">
        <f>IF(OR(AS130="",AS130&lt;&gt;"NEMA"),"",INDEX(klub_id,MATCH(AR130,klub_naziv,0)))</f>
        <v/>
      </c>
      <c r="AV130" s="47" t="s">
        <v>0</v>
      </c>
      <c r="AW130" s="19" t="str">
        <f t="shared" si="99"/>
        <v/>
      </c>
      <c r="AX130" s="47" t="s">
        <v>0</v>
      </c>
      <c r="AY130" s="82" t="str">
        <f>IF(AK130&lt;&gt;"NEMA","",IF(IFERROR(MATCH(AJ130,AJ$10:AJ129,0),0)&lt;&gt;0,"",AJ130))</f>
        <v/>
      </c>
      <c r="AZ130" s="47" t="s">
        <v>0</v>
      </c>
      <c r="BA130" s="130"/>
      <c r="BB130" s="47" t="s">
        <v>0</v>
      </c>
      <c r="BC130" s="58" t="str">
        <f t="shared" si="100"/>
        <v/>
      </c>
      <c r="BD130" s="31" t="str">
        <f t="shared" si="101"/>
        <v/>
      </c>
      <c r="BE130" s="31" t="str">
        <f>IF(BD130="","",MAX(BE$10:BE129)+1)</f>
        <v/>
      </c>
      <c r="BF130" s="31" t="str">
        <f t="shared" si="102"/>
        <v/>
      </c>
      <c r="BG130" s="31" t="str">
        <f t="shared" si="103"/>
        <v/>
      </c>
      <c r="BH130" s="31" t="str">
        <f>IF(BA130="","",MAX(BH$10:BH129)+1)</f>
        <v/>
      </c>
      <c r="BI130" s="31" t="str">
        <f t="shared" si="104"/>
        <v/>
      </c>
      <c r="BJ130" s="66" t="str">
        <f t="shared" si="105"/>
        <v/>
      </c>
      <c r="BK130" s="47" t="s">
        <v>0</v>
      </c>
      <c r="BL130" s="19" t="str">
        <f t="shared" si="106"/>
        <v/>
      </c>
      <c r="BM130" s="47" t="s">
        <v>0</v>
      </c>
      <c r="BN130" s="151" t="str">
        <f>IF(AP130="","",IF(BA130="",IF(IFERROR(MATCH(AP130,natjecanje_noviKluboviAliasi,0),0)&gt;0,INDEX(natjecanje_kluboviAliasi,MATCH(AP130,natjecanje_noviKluboviAliasi,0)),AP130),BA130))</f>
        <v/>
      </c>
      <c r="BO130" s="47" t="s">
        <v>0</v>
      </c>
      <c r="BP130" s="58" t="str">
        <f t="shared" si="107"/>
        <v/>
      </c>
      <c r="BQ130" s="73" t="str">
        <f t="shared" si="108"/>
        <v/>
      </c>
      <c r="BR130" s="267" t="str">
        <f t="shared" si="109"/>
        <v/>
      </c>
      <c r="BS130" s="268" t="str">
        <f t="shared" si="110"/>
        <v/>
      </c>
      <c r="BT130" s="191" t="str">
        <f t="shared" si="111"/>
        <v/>
      </c>
      <c r="BU130" s="47" t="s">
        <v>0</v>
      </c>
      <c r="BV130" s="52" t="str">
        <f t="shared" si="112"/>
        <v/>
      </c>
      <c r="BW130" s="31" t="str">
        <f t="shared" si="113"/>
        <v/>
      </c>
      <c r="BX130" s="73" t="str">
        <f>IF(BW130="","",IFERROR(INDEX(imePrezime_id,MATCH(BV130&amp;" – "&amp;BW130,imePrezime_imePrezime,0)),"NEMA"))</f>
        <v/>
      </c>
      <c r="BY130" s="73" t="str">
        <f>IF(BX130&lt;&gt;"NEMA","",IFERROR(INDEX(imePrezimeAlias_imePrezimeId,MATCH(BV130&amp;" "&amp;BW130,imePrezimeAlias_alias,0)),"NEMA"))</f>
        <v/>
      </c>
      <c r="BZ130" s="31" t="str">
        <f>IF(BW130="","",IF(OR(BY130="",BY130="NEMA"),BV130,INDEX(imePrezime_ime,MATCH(BY130,imePrezime_id,0))))</f>
        <v/>
      </c>
      <c r="CA130" s="66" t="str">
        <f>IF(BW130="","",IF(OR(BY130="",BY130="NEMA"),BW130,INDEX(imePrezime_prezime,MATCH(BY130,imePrezime_id,0))))</f>
        <v/>
      </c>
      <c r="CB130" s="47" t="s">
        <v>0</v>
      </c>
      <c r="CC130" s="82" t="str">
        <f t="shared" si="114"/>
        <v/>
      </c>
      <c r="CD130" s="47" t="s">
        <v>0</v>
      </c>
      <c r="CE130" s="19" t="str">
        <f t="shared" si="115"/>
        <v/>
      </c>
      <c r="CF130" s="47" t="s">
        <v>0</v>
      </c>
      <c r="CG130" s="130"/>
      <c r="CH130" s="47" t="s">
        <v>0</v>
      </c>
      <c r="CI130" s="52" t="str">
        <f t="shared" si="116"/>
        <v/>
      </c>
      <c r="CJ130" s="73" t="str">
        <f>IF(CG130="","",MAX(CJ$10:CJ129)+1)</f>
        <v/>
      </c>
      <c r="CK130" s="53" t="str">
        <f t="shared" si="117"/>
        <v/>
      </c>
      <c r="CL130" s="47" t="s">
        <v>0</v>
      </c>
      <c r="CM130" s="19" t="str">
        <f t="shared" si="118"/>
        <v/>
      </c>
      <c r="CN130" s="47" t="s">
        <v>0</v>
      </c>
      <c r="CO130" s="108"/>
      <c r="CP130" s="110"/>
      <c r="CQ130" s="47"/>
      <c r="CR130" s="58" t="str">
        <f>IF(AND(BX130="NEMA",BY130="NEMA",OR(CG130="",CK130="NEMA")),MAX(CR$10:CR129)+1,"")</f>
        <v/>
      </c>
      <c r="CS130" s="53" t="str">
        <f t="shared" si="119"/>
        <v/>
      </c>
      <c r="CT130" t="s">
        <v>0</v>
      </c>
      <c r="CU130" s="133" t="str">
        <f>IF(O130="","",LEFT(INDEX(kategorija_oznaka,MATCH(Q130,kategorija_id,0)),1))</f>
        <v/>
      </c>
      <c r="CV130" t="s">
        <v>0</v>
      </c>
      <c r="CW130" s="52" t="str">
        <f>IF(CR130="","",IF(M130&lt;&gt;"CRO","","INSERT INTO osoba (id,reg_broj,oib,spol_id,dat_rodjenja) VALUES ("&amp;CR130&amp;",(SELECT max(os.reg_broj)+1 FROM osoba AS os),Null,'"&amp;CU130&amp;"',Null); INSERT INTO osoba_log (id,reg_broj,oib,spol_id,dat_rodjenja,dnevnik_id) SELECT id,reg_broj,oib,spol_id,dat_rodjenja,"&amp;dnevnik_id&amp;" FROM osoba WHERE id = "&amp;CR130&amp;";"))</f>
        <v/>
      </c>
      <c r="CX130" s="66" t="str">
        <f t="shared" si="120"/>
        <v/>
      </c>
      <c r="CY130" t="s">
        <v>0</v>
      </c>
      <c r="CZ130" s="19" t="str">
        <f t="shared" si="121"/>
        <v/>
      </c>
      <c r="DA130" s="47" t="s">
        <v>0</v>
      </c>
      <c r="DB130" s="52" t="str">
        <f t="shared" si="122"/>
        <v/>
      </c>
      <c r="DC130" s="66" t="str">
        <f t="shared" si="123"/>
        <v/>
      </c>
      <c r="DD130" s="47" t="s">
        <v>0</v>
      </c>
      <c r="DE130" s="52" t="str">
        <f t="shared" si="124"/>
        <v/>
      </c>
      <c r="DF130" s="53" t="str">
        <f>IF(DE130="","",IFERROR(MATCH(DE130,registar,0),"NEMA"))</f>
        <v/>
      </c>
      <c r="DG130" s="47" t="s">
        <v>0</v>
      </c>
      <c r="DH130" s="52" t="str">
        <f t="shared" si="125"/>
        <v/>
      </c>
      <c r="DI130" s="53" t="str">
        <f>IF(DH130="","",IFERROR(MATCH(DH130,imePrezime_imePrezimeKlub,0),"NEMA"))</f>
        <v/>
      </c>
      <c r="DJ130" s="47" t="s">
        <v>0</v>
      </c>
      <c r="DK130" s="52" t="str">
        <f t="shared" si="126"/>
        <v/>
      </c>
      <c r="DL130" s="53" t="str">
        <f>IF(DK130="","",IFERROR(MATCH(DK130,imePrezime_imePrezime,0),"NEMA"))</f>
        <v/>
      </c>
      <c r="DM130" s="47" t="s">
        <v>0</v>
      </c>
      <c r="DN130" s="58" t="str">
        <f t="shared" si="127"/>
        <v/>
      </c>
      <c r="DO130" s="53" t="str" cm="1">
        <f t="array" ref="DO130">IF(DN130&lt;&gt;"",INDEX(imePrezime_id,DN130,0),IF(CR130&lt;&gt;"",CR130,""))</f>
        <v/>
      </c>
      <c r="DP130" s="47" t="s">
        <v>0</v>
      </c>
      <c r="DQ130" s="58" t="str">
        <f t="shared" si="128"/>
        <v/>
      </c>
      <c r="DR130" s="73" t="str">
        <f>IF(BW130="","",IF(AJ130="",IF(IFERROR(INDEX(imePrezime_klub,MATCH(DO130,imePrezime_id,0)),"NEMA")="","klu",""),IF(OR(AND(AK130&lt;&gt;"",AK130&lt;&gt;"NEMA"),BI130&lt;&gt;""),"klu(ali)",IF(AND(AN130&lt;&gt;"",AN130&lt;&gt;AM130),"(raz-klu)","klu"))))</f>
        <v/>
      </c>
      <c r="DS130" s="73" t="str">
        <f t="shared" si="129"/>
        <v/>
      </c>
      <c r="DT130" s="73" t="str">
        <f t="shared" si="130"/>
        <v/>
      </c>
      <c r="DU130" s="66" t="str">
        <f t="shared" si="131"/>
        <v/>
      </c>
      <c r="DV130" s="47" t="s">
        <v>0</v>
      </c>
      <c r="DW130" s="58" t="str">
        <f>IF(BW130="","",MAX(DW$10:DW129)+1)</f>
        <v/>
      </c>
      <c r="DX130" s="73" t="str">
        <f t="shared" si="132"/>
        <v/>
      </c>
      <c r="DY130" s="73" t="str">
        <f t="shared" si="133"/>
        <v/>
      </c>
      <c r="DZ130" s="73" t="str">
        <f t="shared" si="134"/>
        <v/>
      </c>
      <c r="EA130" s="73" t="str">
        <f t="shared" si="135"/>
        <v/>
      </c>
      <c r="EB130" s="73" t="str">
        <f t="shared" si="136"/>
        <v/>
      </c>
      <c r="EC130" s="73" t="str">
        <f t="shared" si="137"/>
        <v/>
      </c>
      <c r="ED130" s="73" t="str">
        <f t="shared" si="138"/>
        <v/>
      </c>
      <c r="EE130" s="73" t="str">
        <f t="shared" si="139"/>
        <v/>
      </c>
      <c r="EF130" s="73" t="str">
        <f t="shared" si="140"/>
        <v/>
      </c>
      <c r="EG130" s="53" t="str">
        <f>IF(INDEX(natjecanjeKategorije_katAliasId,MATCH(Q130,natjecanjeKategorije_katRegId,0))="","",INDEX(natjecanjeKategorije_katAliasId,MATCH(Q130,natjecanjeKategorije_katRegId,0)))</f>
        <v/>
      </c>
      <c r="EH130" s="47" t="s">
        <v>0</v>
      </c>
      <c r="EI130" s="19" t="str">
        <f t="shared" si="141"/>
        <v/>
      </c>
      <c r="EJ130" s="47" t="s">
        <v>0</v>
      </c>
      <c r="EK130" s="19" t="str">
        <f t="shared" si="142"/>
        <v/>
      </c>
      <c r="EL130" s="47" t="s">
        <v>0</v>
      </c>
      <c r="EM130" s="208" t="str">
        <f t="shared" si="143"/>
        <v/>
      </c>
      <c r="EN130" s="47" t="s">
        <v>0</v>
      </c>
    </row>
    <row r="131" spans="1:144" x14ac:dyDescent="0.25">
      <c r="A131" t="s">
        <v>0</v>
      </c>
      <c r="B131" s="52" t="str">
        <f>IF(csv!F123="","",csv!T123)</f>
        <v/>
      </c>
      <c r="C131" s="31" t="s">
        <v>0</v>
      </c>
      <c r="D131" s="31" t="str">
        <f>IF(csv!F123="","",csv!F123)</f>
        <v/>
      </c>
      <c r="E131" s="31" t="str">
        <f>IF(csv!E123="","",csv!E123)</f>
        <v/>
      </c>
      <c r="F131" s="31" t="s">
        <v>0</v>
      </c>
      <c r="G131" s="73" t="str">
        <f>IF(csv!M123="","",csv!M123)</f>
        <v/>
      </c>
      <c r="H131" s="73" t="str">
        <f>IF(csv!N123="","",csv!N123)</f>
        <v/>
      </c>
      <c r="I131" s="31" t="s">
        <v>0</v>
      </c>
      <c r="J131" s="31" t="str">
        <f>IF(csv!P123="","",csv!P123)</f>
        <v/>
      </c>
      <c r="K131" s="31" t="str">
        <f>IF(csv!Q123="","",csv!Q123)</f>
        <v/>
      </c>
      <c r="L131" s="31" t="s">
        <v>0</v>
      </c>
      <c r="M131" s="66" t="str">
        <f>IF(csv!R123="","",csv!R123)</f>
        <v/>
      </c>
      <c r="N131" s="47" t="s">
        <v>0</v>
      </c>
      <c r="O131" s="52" t="str">
        <f t="shared" si="85"/>
        <v/>
      </c>
      <c r="P131" s="73" t="str">
        <f>IF(O131="","",IF(COUNTIF(O$10:O130,O131)=0,P130+1,P130))</f>
        <v/>
      </c>
      <c r="Q131" s="88" t="str">
        <f t="shared" si="86"/>
        <v/>
      </c>
      <c r="R131" s="89" t="str" cm="1">
        <f t="array" ref="R131">IF(S131="","",INDEX(natjecanjeStaze_naziv,MATCH(S131,natjecanjeStaze_stazaId,0)))</f>
        <v/>
      </c>
      <c r="S131" s="53" t="str">
        <f>IF(BW131="","",INDEX(natjecanjeStaze_stazaId,MATCH(O131,natjecanjeStaze_kategorija,0)))</f>
        <v/>
      </c>
      <c r="T131" s="47" t="s">
        <v>0</v>
      </c>
      <c r="U131" s="259" t="str">
        <f>IF(O131="","",INDEX(kategorija_oznaka,MATCH(Q131,kategorija_id,0)))</f>
        <v/>
      </c>
      <c r="V131" s="260" t="str">
        <f t="shared" si="87"/>
        <v/>
      </c>
      <c r="W131" s="47" t="s">
        <v>0</v>
      </c>
      <c r="X131" s="52" t="str">
        <f t="shared" si="88"/>
        <v/>
      </c>
      <c r="Y131" s="73" t="str">
        <f t="shared" si="89"/>
        <v/>
      </c>
      <c r="Z131" s="31" t="str">
        <f t="shared" si="90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91"/>
        <v/>
      </c>
      <c r="AF131" s="47" t="s">
        <v>0</v>
      </c>
      <c r="AG131" s="151" t="str">
        <f t="shared" si="92"/>
        <v/>
      </c>
      <c r="AH131" s="47" t="s">
        <v>0</v>
      </c>
      <c r="AI131" s="52" t="str">
        <f t="shared" si="93"/>
        <v/>
      </c>
      <c r="AJ131" s="31" t="str">
        <f t="shared" si="94"/>
        <v/>
      </c>
      <c r="AK131" s="73" t="str">
        <f t="shared" si="95"/>
        <v/>
      </c>
      <c r="AL131" s="73" t="str">
        <f t="shared" si="96"/>
        <v/>
      </c>
      <c r="AM131" s="31" t="str" cm="1">
        <f t="array" ref="AM131">IF(AK131="",""&amp;AJ131,IF(AK131="NEMA",AJ131,INDEX(klub_naziv,MATCH(INDEX(klubAlias_klubId,AK131),klub_id,0))))</f>
        <v/>
      </c>
      <c r="AN131" s="31" t="str" cm="1">
        <f t="array" ref="AN131">IFERROR(""&amp;INDEX(registarNatjecatelji,DL131,4),"")</f>
        <v/>
      </c>
      <c r="AO131" s="73" t="str">
        <f t="shared" si="97"/>
        <v/>
      </c>
      <c r="AP131" s="66" t="str">
        <f t="shared" si="98"/>
        <v/>
      </c>
      <c r="AQ131" s="47" t="s">
        <v>0</v>
      </c>
      <c r="AR131" s="52" t="str">
        <f>IF(V131&lt;&gt;"NEMA","",IF(IFERROR(MATCH(U131,U$10:U130,0),0)&lt;&gt;0,"",U131))</f>
        <v/>
      </c>
      <c r="AS131" s="73" t="str">
        <f>IF(AR131="","",IFERROR(INDEX(klubAlias_id,MATCH(AR131,klubAlias_alias,0)),"NEMA"))</f>
        <v/>
      </c>
      <c r="AT131" s="31" t="str">
        <f>IF(OR(AS131="",AS131&lt;&gt;"NEMA"),"",MAX(AT$10:AT130)+1)</f>
        <v/>
      </c>
      <c r="AU131" s="66" t="str">
        <f>IF(OR(AS131="",AS131&lt;&gt;"NEMA"),"",INDEX(klub_id,MATCH(AR131,klub_naziv,0)))</f>
        <v/>
      </c>
      <c r="AV131" s="47" t="s">
        <v>0</v>
      </c>
      <c r="AW131" s="19" t="str">
        <f t="shared" si="99"/>
        <v/>
      </c>
      <c r="AX131" s="47" t="s">
        <v>0</v>
      </c>
      <c r="AY131" s="82" t="str">
        <f>IF(AK131&lt;&gt;"NEMA","",IF(IFERROR(MATCH(AJ131,AJ$10:AJ130,0),0)&lt;&gt;0,"",AJ131))</f>
        <v/>
      </c>
      <c r="AZ131" s="47" t="s">
        <v>0</v>
      </c>
      <c r="BA131" s="130"/>
      <c r="BB131" s="47" t="s">
        <v>0</v>
      </c>
      <c r="BC131" s="58" t="str">
        <f t="shared" si="100"/>
        <v/>
      </c>
      <c r="BD131" s="31" t="str">
        <f t="shared" si="101"/>
        <v/>
      </c>
      <c r="BE131" s="31" t="str">
        <f>IF(BD131="","",MAX(BE$10:BE130)+1)</f>
        <v/>
      </c>
      <c r="BF131" s="31" t="str">
        <f t="shared" si="102"/>
        <v/>
      </c>
      <c r="BG131" s="31" t="str">
        <f t="shared" si="103"/>
        <v/>
      </c>
      <c r="BH131" s="31" t="str">
        <f>IF(BA131="","",MAX(BH$10:BH130)+1)</f>
        <v/>
      </c>
      <c r="BI131" s="31" t="str">
        <f t="shared" si="104"/>
        <v/>
      </c>
      <c r="BJ131" s="66" t="str">
        <f t="shared" si="105"/>
        <v/>
      </c>
      <c r="BK131" s="47" t="s">
        <v>0</v>
      </c>
      <c r="BL131" s="19" t="str">
        <f t="shared" si="106"/>
        <v/>
      </c>
      <c r="BM131" s="47" t="s">
        <v>0</v>
      </c>
      <c r="BN131" s="151" t="str">
        <f>IF(AP131="","",IF(BA131="",IF(IFERROR(MATCH(AP131,natjecanje_noviKluboviAliasi,0),0)&gt;0,INDEX(natjecanje_kluboviAliasi,MATCH(AP131,natjecanje_noviKluboviAliasi,0)),AP131),BA131))</f>
        <v/>
      </c>
      <c r="BO131" s="47" t="s">
        <v>0</v>
      </c>
      <c r="BP131" s="58" t="str">
        <f t="shared" si="107"/>
        <v/>
      </c>
      <c r="BQ131" s="73" t="str">
        <f t="shared" si="108"/>
        <v/>
      </c>
      <c r="BR131" s="267" t="str">
        <f t="shared" si="109"/>
        <v/>
      </c>
      <c r="BS131" s="268" t="str">
        <f t="shared" si="110"/>
        <v/>
      </c>
      <c r="BT131" s="191" t="str">
        <f t="shared" si="111"/>
        <v/>
      </c>
      <c r="BU131" s="47" t="s">
        <v>0</v>
      </c>
      <c r="BV131" s="52" t="str">
        <f t="shared" si="112"/>
        <v/>
      </c>
      <c r="BW131" s="31" t="str">
        <f t="shared" si="113"/>
        <v/>
      </c>
      <c r="BX131" s="73" t="str">
        <f>IF(BW131="","",IFERROR(INDEX(imePrezime_id,MATCH(BV131&amp;" – "&amp;BW131,imePrezime_imePrezime,0)),"NEMA"))</f>
        <v/>
      </c>
      <c r="BY131" s="73" t="str">
        <f>IF(BX131&lt;&gt;"NEMA","",IFERROR(INDEX(imePrezimeAlias_imePrezimeId,MATCH(BV131&amp;" "&amp;BW131,imePrezimeAlias_alias,0)),"NEMA"))</f>
        <v/>
      </c>
      <c r="BZ131" s="31" t="str">
        <f>IF(BW131="","",IF(OR(BY131="",BY131="NEMA"),BV131,INDEX(imePrezime_ime,MATCH(BY131,imePrezime_id,0))))</f>
        <v/>
      </c>
      <c r="CA131" s="66" t="str">
        <f>IF(BW131="","",IF(OR(BY131="",BY131="NEMA"),BW131,INDEX(imePrezime_prezime,MATCH(BY131,imePrezime_id,0))))</f>
        <v/>
      </c>
      <c r="CB131" s="47" t="s">
        <v>0</v>
      </c>
      <c r="CC131" s="82" t="str">
        <f t="shared" si="114"/>
        <v/>
      </c>
      <c r="CD131" s="47" t="s">
        <v>0</v>
      </c>
      <c r="CE131" s="19" t="str">
        <f t="shared" si="115"/>
        <v/>
      </c>
      <c r="CF131" s="47" t="s">
        <v>0</v>
      </c>
      <c r="CG131" s="130"/>
      <c r="CH131" s="47" t="s">
        <v>0</v>
      </c>
      <c r="CI131" s="52" t="str">
        <f t="shared" si="116"/>
        <v/>
      </c>
      <c r="CJ131" s="73" t="str">
        <f>IF(CG131="","",MAX(CJ$10:CJ130)+1)</f>
        <v/>
      </c>
      <c r="CK131" s="53" t="str">
        <f t="shared" si="117"/>
        <v/>
      </c>
      <c r="CL131" s="47" t="s">
        <v>0</v>
      </c>
      <c r="CM131" s="19" t="str">
        <f t="shared" si="118"/>
        <v/>
      </c>
      <c r="CN131" s="47" t="s">
        <v>0</v>
      </c>
      <c r="CO131" s="108"/>
      <c r="CP131" s="110"/>
      <c r="CQ131" s="47"/>
      <c r="CR131" s="58" t="str">
        <f>IF(AND(BX131="NEMA",BY131="NEMA",OR(CG131="",CK131="NEMA")),MAX(CR$10:CR130)+1,"")</f>
        <v/>
      </c>
      <c r="CS131" s="53" t="str">
        <f t="shared" si="119"/>
        <v/>
      </c>
      <c r="CT131" t="s">
        <v>0</v>
      </c>
      <c r="CU131" s="133" t="str">
        <f>IF(O131="","",LEFT(INDEX(kategorija_oznaka,MATCH(Q131,kategorija_id,0)),1))</f>
        <v/>
      </c>
      <c r="CV131" t="s">
        <v>0</v>
      </c>
      <c r="CW131" s="52" t="str">
        <f>IF(CR131="","",IF(M131&lt;&gt;"CRO","","INSERT INTO osoba (id,reg_broj,oib,spol_id,dat_rodjenja) VALUES ("&amp;CR131&amp;",(SELECT max(os.reg_broj)+1 FROM osoba AS os),Null,'"&amp;CU131&amp;"',Null); INSERT INTO osoba_log (id,reg_broj,oib,spol_id,dat_rodjenja,dnevnik_id) SELECT id,reg_broj,oib,spol_id,dat_rodjenja,"&amp;dnevnik_id&amp;" FROM osoba WHERE id = "&amp;CR131&amp;";"))</f>
        <v/>
      </c>
      <c r="CX131" s="66" t="str">
        <f t="shared" si="120"/>
        <v/>
      </c>
      <c r="CY131" t="s">
        <v>0</v>
      </c>
      <c r="CZ131" s="19" t="str">
        <f t="shared" si="121"/>
        <v/>
      </c>
      <c r="DA131" s="47" t="s">
        <v>0</v>
      </c>
      <c r="DB131" s="52" t="str">
        <f t="shared" si="122"/>
        <v/>
      </c>
      <c r="DC131" s="66" t="str">
        <f t="shared" si="123"/>
        <v/>
      </c>
      <c r="DD131" s="47" t="s">
        <v>0</v>
      </c>
      <c r="DE131" s="52" t="str">
        <f t="shared" si="124"/>
        <v/>
      </c>
      <c r="DF131" s="53" t="str">
        <f>IF(DE131="","",IFERROR(MATCH(DE131,registar,0),"NEMA"))</f>
        <v/>
      </c>
      <c r="DG131" s="47" t="s">
        <v>0</v>
      </c>
      <c r="DH131" s="52" t="str">
        <f t="shared" si="125"/>
        <v/>
      </c>
      <c r="DI131" s="53" t="str">
        <f>IF(DH131="","",IFERROR(MATCH(DH131,imePrezime_imePrezimeKlub,0),"NEMA"))</f>
        <v/>
      </c>
      <c r="DJ131" s="47" t="s">
        <v>0</v>
      </c>
      <c r="DK131" s="52" t="str">
        <f t="shared" si="126"/>
        <v/>
      </c>
      <c r="DL131" s="53" t="str">
        <f>IF(DK131="","",IFERROR(MATCH(DK131,imePrezime_imePrezime,0),"NEMA"))</f>
        <v/>
      </c>
      <c r="DM131" s="47" t="s">
        <v>0</v>
      </c>
      <c r="DN131" s="58" t="str">
        <f t="shared" si="127"/>
        <v/>
      </c>
      <c r="DO131" s="53" t="str" cm="1">
        <f t="array" ref="DO131">IF(DN131&lt;&gt;"",INDEX(imePrezime_id,DN131,0),IF(CR131&lt;&gt;"",CR131,""))</f>
        <v/>
      </c>
      <c r="DP131" s="47" t="s">
        <v>0</v>
      </c>
      <c r="DQ131" s="58" t="str">
        <f t="shared" si="128"/>
        <v/>
      </c>
      <c r="DR131" s="73" t="str">
        <f>IF(BW131="","",IF(AJ131="",IF(IFERROR(INDEX(imePrezime_klub,MATCH(DO131,imePrezime_id,0)),"NEMA")="","klu",""),IF(OR(AND(AK131&lt;&gt;"",AK131&lt;&gt;"NEMA"),BI131&lt;&gt;""),"klu(ali)",IF(AND(AN131&lt;&gt;"",AN131&lt;&gt;AM131),"(raz-klu)","klu"))))</f>
        <v/>
      </c>
      <c r="DS131" s="73" t="str">
        <f t="shared" si="129"/>
        <v/>
      </c>
      <c r="DT131" s="73" t="str">
        <f t="shared" si="130"/>
        <v/>
      </c>
      <c r="DU131" s="66" t="str">
        <f t="shared" si="131"/>
        <v/>
      </c>
      <c r="DV131" s="47" t="s">
        <v>0</v>
      </c>
      <c r="DW131" s="58" t="str">
        <f>IF(BW131="","",MAX(DW$10:DW130)+1)</f>
        <v/>
      </c>
      <c r="DX131" s="73" t="str">
        <f t="shared" si="132"/>
        <v/>
      </c>
      <c r="DY131" s="73" t="str">
        <f t="shared" si="133"/>
        <v/>
      </c>
      <c r="DZ131" s="73" t="str">
        <f t="shared" si="134"/>
        <v/>
      </c>
      <c r="EA131" s="73" t="str">
        <f t="shared" si="135"/>
        <v/>
      </c>
      <c r="EB131" s="73" t="str">
        <f t="shared" si="136"/>
        <v/>
      </c>
      <c r="EC131" s="73" t="str">
        <f t="shared" si="137"/>
        <v/>
      </c>
      <c r="ED131" s="73" t="str">
        <f t="shared" si="138"/>
        <v/>
      </c>
      <c r="EE131" s="73" t="str">
        <f t="shared" si="139"/>
        <v/>
      </c>
      <c r="EF131" s="73" t="str">
        <f t="shared" si="140"/>
        <v/>
      </c>
      <c r="EG131" s="53" t="str">
        <f>IF(INDEX(natjecanjeKategorije_katAliasId,MATCH(Q131,natjecanjeKategorije_katRegId,0))="","",INDEX(natjecanjeKategorije_katAliasId,MATCH(Q131,natjecanjeKategorije_katRegId,0)))</f>
        <v/>
      </c>
      <c r="EH131" s="47" t="s">
        <v>0</v>
      </c>
      <c r="EI131" s="19" t="str">
        <f t="shared" si="141"/>
        <v/>
      </c>
      <c r="EJ131" s="47" t="s">
        <v>0</v>
      </c>
      <c r="EK131" s="19" t="str">
        <f t="shared" si="142"/>
        <v/>
      </c>
      <c r="EL131" s="47" t="s">
        <v>0</v>
      </c>
      <c r="EM131" s="208" t="str">
        <f t="shared" si="143"/>
        <v/>
      </c>
      <c r="EN131" s="47" t="s">
        <v>0</v>
      </c>
    </row>
    <row r="132" spans="1:144" x14ac:dyDescent="0.25">
      <c r="A132" t="s">
        <v>0</v>
      </c>
      <c r="B132" s="52" t="str">
        <f>IF(csv!F124="","",csv!T124)</f>
        <v/>
      </c>
      <c r="C132" s="31" t="s">
        <v>0</v>
      </c>
      <c r="D132" s="31" t="str">
        <f>IF(csv!F124="","",csv!F124)</f>
        <v/>
      </c>
      <c r="E132" s="31" t="str">
        <f>IF(csv!E124="","",csv!E124)</f>
        <v/>
      </c>
      <c r="F132" s="31" t="s">
        <v>0</v>
      </c>
      <c r="G132" s="73" t="str">
        <f>IF(csv!M124="","",csv!M124)</f>
        <v/>
      </c>
      <c r="H132" s="73" t="str">
        <f>IF(csv!N124="","",csv!N124)</f>
        <v/>
      </c>
      <c r="I132" s="31" t="s">
        <v>0</v>
      </c>
      <c r="J132" s="31" t="str">
        <f>IF(csv!P124="","",csv!P124)</f>
        <v/>
      </c>
      <c r="K132" s="31" t="str">
        <f>IF(csv!Q124="","",csv!Q124)</f>
        <v/>
      </c>
      <c r="L132" s="31" t="s">
        <v>0</v>
      </c>
      <c r="M132" s="66" t="str">
        <f>IF(csv!R124="","",csv!R124)</f>
        <v/>
      </c>
      <c r="N132" s="47" t="s">
        <v>0</v>
      </c>
      <c r="O132" s="52" t="str">
        <f t="shared" si="85"/>
        <v/>
      </c>
      <c r="P132" s="73" t="str">
        <f>IF(O132="","",IF(COUNTIF(O$10:O131,O132)=0,P131+1,P131))</f>
        <v/>
      </c>
      <c r="Q132" s="88" t="str">
        <f t="shared" si="86"/>
        <v/>
      </c>
      <c r="R132" s="89" t="str" cm="1">
        <f t="array" ref="R132">IF(S132="","",INDEX(natjecanjeStaze_naziv,MATCH(S132,natjecanjeStaze_stazaId,0)))</f>
        <v/>
      </c>
      <c r="S132" s="53" t="str">
        <f>IF(BW132="","",INDEX(natjecanjeStaze_stazaId,MATCH(O132,natjecanjeStaze_kategorija,0)))</f>
        <v/>
      </c>
      <c r="T132" s="47" t="s">
        <v>0</v>
      </c>
      <c r="U132" s="259" t="str">
        <f>IF(O132="","",INDEX(kategorija_oznaka,MATCH(Q132,kategorija_id,0)))</f>
        <v/>
      </c>
      <c r="V132" s="260" t="str">
        <f t="shared" si="87"/>
        <v/>
      </c>
      <c r="W132" s="47" t="s">
        <v>0</v>
      </c>
      <c r="X132" s="52" t="str">
        <f t="shared" si="88"/>
        <v/>
      </c>
      <c r="Y132" s="73" t="str">
        <f t="shared" si="89"/>
        <v/>
      </c>
      <c r="Z132" s="31" t="str">
        <f t="shared" si="90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91"/>
        <v/>
      </c>
      <c r="AF132" s="47" t="s">
        <v>0</v>
      </c>
      <c r="AG132" s="151" t="str">
        <f t="shared" si="92"/>
        <v/>
      </c>
      <c r="AH132" s="47" t="s">
        <v>0</v>
      </c>
      <c r="AI132" s="52" t="str">
        <f t="shared" si="93"/>
        <v/>
      </c>
      <c r="AJ132" s="31" t="str">
        <f t="shared" si="94"/>
        <v/>
      </c>
      <c r="AK132" s="73" t="str">
        <f t="shared" si="95"/>
        <v/>
      </c>
      <c r="AL132" s="73" t="str">
        <f t="shared" si="96"/>
        <v/>
      </c>
      <c r="AM132" s="31" t="str" cm="1">
        <f t="array" ref="AM132">IF(AK132="",""&amp;AJ132,IF(AK132="NEMA",AJ132,INDEX(klub_naziv,MATCH(INDEX(klubAlias_klubId,AK132),klub_id,0))))</f>
        <v/>
      </c>
      <c r="AN132" s="31" t="str" cm="1">
        <f t="array" ref="AN132">IFERROR(""&amp;INDEX(registarNatjecatelji,DL132,4),"")</f>
        <v/>
      </c>
      <c r="AO132" s="73" t="str">
        <f t="shared" si="97"/>
        <v/>
      </c>
      <c r="AP132" s="66" t="str">
        <f t="shared" si="98"/>
        <v/>
      </c>
      <c r="AQ132" s="47" t="s">
        <v>0</v>
      </c>
      <c r="AR132" s="52" t="str">
        <f>IF(V132&lt;&gt;"NEMA","",IF(IFERROR(MATCH(U132,U$10:U131,0),0)&lt;&gt;0,"",U132))</f>
        <v/>
      </c>
      <c r="AS132" s="73" t="str">
        <f>IF(AR132="","",IFERROR(INDEX(klubAlias_id,MATCH(AR132,klubAlias_alias,0)),"NEMA"))</f>
        <v/>
      </c>
      <c r="AT132" s="31" t="str">
        <f>IF(OR(AS132="",AS132&lt;&gt;"NEMA"),"",MAX(AT$10:AT131)+1)</f>
        <v/>
      </c>
      <c r="AU132" s="66" t="str">
        <f>IF(OR(AS132="",AS132&lt;&gt;"NEMA"),"",INDEX(klub_id,MATCH(AR132,klub_naziv,0)))</f>
        <v/>
      </c>
      <c r="AV132" s="47" t="s">
        <v>0</v>
      </c>
      <c r="AW132" s="19" t="str">
        <f t="shared" si="99"/>
        <v/>
      </c>
      <c r="AX132" s="47" t="s">
        <v>0</v>
      </c>
      <c r="AY132" s="82" t="str">
        <f>IF(AK132&lt;&gt;"NEMA","",IF(IFERROR(MATCH(AJ132,AJ$10:AJ131,0),0)&lt;&gt;0,"",AJ132))</f>
        <v/>
      </c>
      <c r="AZ132" s="47" t="s">
        <v>0</v>
      </c>
      <c r="BA132" s="130"/>
      <c r="BB132" s="47" t="s">
        <v>0</v>
      </c>
      <c r="BC132" s="58" t="str">
        <f t="shared" si="100"/>
        <v/>
      </c>
      <c r="BD132" s="31" t="str">
        <f t="shared" si="101"/>
        <v/>
      </c>
      <c r="BE132" s="31" t="str">
        <f>IF(BD132="","",MAX(BE$10:BE131)+1)</f>
        <v/>
      </c>
      <c r="BF132" s="31" t="str">
        <f t="shared" si="102"/>
        <v/>
      </c>
      <c r="BG132" s="31" t="str">
        <f t="shared" si="103"/>
        <v/>
      </c>
      <c r="BH132" s="31" t="str">
        <f>IF(BA132="","",MAX(BH$10:BH131)+1)</f>
        <v/>
      </c>
      <c r="BI132" s="31" t="str">
        <f t="shared" si="104"/>
        <v/>
      </c>
      <c r="BJ132" s="66" t="str">
        <f t="shared" si="105"/>
        <v/>
      </c>
      <c r="BK132" s="47" t="s">
        <v>0</v>
      </c>
      <c r="BL132" s="19" t="str">
        <f t="shared" si="106"/>
        <v/>
      </c>
      <c r="BM132" s="47" t="s">
        <v>0</v>
      </c>
      <c r="BN132" s="151" t="str">
        <f>IF(AP132="","",IF(BA132="",IF(IFERROR(MATCH(AP132,natjecanje_noviKluboviAliasi,0),0)&gt;0,INDEX(natjecanje_kluboviAliasi,MATCH(AP132,natjecanje_noviKluboviAliasi,0)),AP132),BA132))</f>
        <v/>
      </c>
      <c r="BO132" s="47" t="s">
        <v>0</v>
      </c>
      <c r="BP132" s="58" t="str">
        <f t="shared" si="107"/>
        <v/>
      </c>
      <c r="BQ132" s="73" t="str">
        <f t="shared" si="108"/>
        <v/>
      </c>
      <c r="BR132" s="267" t="str">
        <f t="shared" si="109"/>
        <v/>
      </c>
      <c r="BS132" s="268" t="str">
        <f t="shared" si="110"/>
        <v/>
      </c>
      <c r="BT132" s="191" t="str">
        <f t="shared" si="111"/>
        <v/>
      </c>
      <c r="BU132" s="47" t="s">
        <v>0</v>
      </c>
      <c r="BV132" s="52" t="str">
        <f t="shared" si="112"/>
        <v/>
      </c>
      <c r="BW132" s="31" t="str">
        <f t="shared" si="113"/>
        <v/>
      </c>
      <c r="BX132" s="73" t="str">
        <f>IF(BW132="","",IFERROR(INDEX(imePrezime_id,MATCH(BV132&amp;" – "&amp;BW132,imePrezime_imePrezime,0)),"NEMA"))</f>
        <v/>
      </c>
      <c r="BY132" s="73" t="str">
        <f>IF(BX132&lt;&gt;"NEMA","",IFERROR(INDEX(imePrezimeAlias_imePrezimeId,MATCH(BV132&amp;" "&amp;BW132,imePrezimeAlias_alias,0)),"NEMA"))</f>
        <v/>
      </c>
      <c r="BZ132" s="31" t="str">
        <f>IF(BW132="","",IF(OR(BY132="",BY132="NEMA"),BV132,INDEX(imePrezime_ime,MATCH(BY132,imePrezime_id,0))))</f>
        <v/>
      </c>
      <c r="CA132" s="66" t="str">
        <f>IF(BW132="","",IF(OR(BY132="",BY132="NEMA"),BW132,INDEX(imePrezime_prezime,MATCH(BY132,imePrezime_id,0))))</f>
        <v/>
      </c>
      <c r="CB132" s="47" t="s">
        <v>0</v>
      </c>
      <c r="CC132" s="82" t="str">
        <f t="shared" si="114"/>
        <v/>
      </c>
      <c r="CD132" s="47" t="s">
        <v>0</v>
      </c>
      <c r="CE132" s="19" t="str">
        <f t="shared" si="115"/>
        <v/>
      </c>
      <c r="CF132" s="47" t="s">
        <v>0</v>
      </c>
      <c r="CG132" s="130"/>
      <c r="CH132" s="47" t="s">
        <v>0</v>
      </c>
      <c r="CI132" s="52" t="str">
        <f t="shared" si="116"/>
        <v/>
      </c>
      <c r="CJ132" s="73" t="str">
        <f>IF(CG132="","",MAX(CJ$10:CJ131)+1)</f>
        <v/>
      </c>
      <c r="CK132" s="53" t="str">
        <f t="shared" si="117"/>
        <v/>
      </c>
      <c r="CL132" s="47" t="s">
        <v>0</v>
      </c>
      <c r="CM132" s="19" t="str">
        <f t="shared" si="118"/>
        <v/>
      </c>
      <c r="CN132" s="47" t="s">
        <v>0</v>
      </c>
      <c r="CO132" s="108"/>
      <c r="CP132" s="110"/>
      <c r="CQ132" s="47"/>
      <c r="CR132" s="58" t="str">
        <f>IF(AND(BX132="NEMA",BY132="NEMA",OR(CG132="",CK132="NEMA")),MAX(CR$10:CR131)+1,"")</f>
        <v/>
      </c>
      <c r="CS132" s="53" t="str">
        <f t="shared" si="119"/>
        <v/>
      </c>
      <c r="CT132" t="s">
        <v>0</v>
      </c>
      <c r="CU132" s="133" t="str">
        <f>IF(O132="","",LEFT(INDEX(kategorija_oznaka,MATCH(Q132,kategorija_id,0)),1))</f>
        <v/>
      </c>
      <c r="CV132" t="s">
        <v>0</v>
      </c>
      <c r="CW132" s="52" t="str">
        <f>IF(CR132="","",IF(M132&lt;&gt;"CRO","","INSERT INTO osoba (id,reg_broj,oib,spol_id,dat_rodjenja) VALUES ("&amp;CR132&amp;",(SELECT max(os.reg_broj)+1 FROM osoba AS os),Null,'"&amp;CU132&amp;"',Null); INSERT INTO osoba_log (id,reg_broj,oib,spol_id,dat_rodjenja,dnevnik_id) SELECT id,reg_broj,oib,spol_id,dat_rodjenja,"&amp;dnevnik_id&amp;" FROM osoba WHERE id = "&amp;CR132&amp;";"))</f>
        <v/>
      </c>
      <c r="CX132" s="66" t="str">
        <f t="shared" si="120"/>
        <v/>
      </c>
      <c r="CY132" t="s">
        <v>0</v>
      </c>
      <c r="CZ132" s="19" t="str">
        <f t="shared" si="121"/>
        <v/>
      </c>
      <c r="DA132" s="47" t="s">
        <v>0</v>
      </c>
      <c r="DB132" s="52" t="str">
        <f t="shared" si="122"/>
        <v/>
      </c>
      <c r="DC132" s="66" t="str">
        <f t="shared" si="123"/>
        <v/>
      </c>
      <c r="DD132" s="47" t="s">
        <v>0</v>
      </c>
      <c r="DE132" s="52" t="str">
        <f t="shared" si="124"/>
        <v/>
      </c>
      <c r="DF132" s="53" t="str">
        <f>IF(DE132="","",IFERROR(MATCH(DE132,registar,0),"NEMA"))</f>
        <v/>
      </c>
      <c r="DG132" s="47" t="s">
        <v>0</v>
      </c>
      <c r="DH132" s="52" t="str">
        <f t="shared" si="125"/>
        <v/>
      </c>
      <c r="DI132" s="53" t="str">
        <f>IF(DH132="","",IFERROR(MATCH(DH132,imePrezime_imePrezimeKlub,0),"NEMA"))</f>
        <v/>
      </c>
      <c r="DJ132" s="47" t="s">
        <v>0</v>
      </c>
      <c r="DK132" s="52" t="str">
        <f t="shared" si="126"/>
        <v/>
      </c>
      <c r="DL132" s="53" t="str">
        <f>IF(DK132="","",IFERROR(MATCH(DK132,imePrezime_imePrezime,0),"NEMA"))</f>
        <v/>
      </c>
      <c r="DM132" s="47" t="s">
        <v>0</v>
      </c>
      <c r="DN132" s="58" t="str">
        <f t="shared" si="127"/>
        <v/>
      </c>
      <c r="DO132" s="53" t="str" cm="1">
        <f t="array" ref="DO132">IF(DN132&lt;&gt;"",INDEX(imePrezime_id,DN132,0),IF(CR132&lt;&gt;"",CR132,""))</f>
        <v/>
      </c>
      <c r="DP132" s="47" t="s">
        <v>0</v>
      </c>
      <c r="DQ132" s="58" t="str">
        <f t="shared" si="128"/>
        <v/>
      </c>
      <c r="DR132" s="73" t="str">
        <f>IF(BW132="","",IF(AJ132="",IF(IFERROR(INDEX(imePrezime_klub,MATCH(DO132,imePrezime_id,0)),"NEMA")="","klu",""),IF(OR(AND(AK132&lt;&gt;"",AK132&lt;&gt;"NEMA"),BI132&lt;&gt;""),"klu(ali)",IF(AND(AN132&lt;&gt;"",AN132&lt;&gt;AM132),"(raz-klu)","klu"))))</f>
        <v/>
      </c>
      <c r="DS132" s="73" t="str">
        <f t="shared" si="129"/>
        <v/>
      </c>
      <c r="DT132" s="73" t="str">
        <f t="shared" si="130"/>
        <v/>
      </c>
      <c r="DU132" s="66" t="str">
        <f t="shared" si="131"/>
        <v/>
      </c>
      <c r="DV132" s="47" t="s">
        <v>0</v>
      </c>
      <c r="DW132" s="58" t="str">
        <f>IF(BW132="","",MAX(DW$10:DW131)+1)</f>
        <v/>
      </c>
      <c r="DX132" s="73" t="str">
        <f t="shared" si="132"/>
        <v/>
      </c>
      <c r="DY132" s="73" t="str">
        <f t="shared" si="133"/>
        <v/>
      </c>
      <c r="DZ132" s="73" t="str">
        <f t="shared" si="134"/>
        <v/>
      </c>
      <c r="EA132" s="73" t="str">
        <f t="shared" si="135"/>
        <v/>
      </c>
      <c r="EB132" s="73" t="str">
        <f t="shared" si="136"/>
        <v/>
      </c>
      <c r="EC132" s="73" t="str">
        <f t="shared" si="137"/>
        <v/>
      </c>
      <c r="ED132" s="73" t="str">
        <f t="shared" si="138"/>
        <v/>
      </c>
      <c r="EE132" s="73" t="str">
        <f t="shared" si="139"/>
        <v/>
      </c>
      <c r="EF132" s="73" t="str">
        <f t="shared" si="140"/>
        <v/>
      </c>
      <c r="EG132" s="53" t="str">
        <f>IF(INDEX(natjecanjeKategorije_katAliasId,MATCH(Q132,natjecanjeKategorije_katRegId,0))="","",INDEX(natjecanjeKategorije_katAliasId,MATCH(Q132,natjecanjeKategorije_katRegId,0)))</f>
        <v/>
      </c>
      <c r="EH132" s="47" t="s">
        <v>0</v>
      </c>
      <c r="EI132" s="19" t="str">
        <f t="shared" si="141"/>
        <v/>
      </c>
      <c r="EJ132" s="47" t="s">
        <v>0</v>
      </c>
      <c r="EK132" s="19" t="str">
        <f t="shared" si="142"/>
        <v/>
      </c>
      <c r="EL132" s="47" t="s">
        <v>0</v>
      </c>
      <c r="EM132" s="208" t="str">
        <f t="shared" si="143"/>
        <v/>
      </c>
      <c r="EN132" s="47" t="s">
        <v>0</v>
      </c>
    </row>
    <row r="133" spans="1:144" x14ac:dyDescent="0.25">
      <c r="A133" t="s">
        <v>0</v>
      </c>
      <c r="B133" s="52" t="str">
        <f>IF(csv!F125="","",csv!T125)</f>
        <v/>
      </c>
      <c r="C133" s="31" t="s">
        <v>0</v>
      </c>
      <c r="D133" s="31" t="str">
        <f>IF(csv!F125="","",csv!F125)</f>
        <v/>
      </c>
      <c r="E133" s="31" t="str">
        <f>IF(csv!E125="","",csv!E125)</f>
        <v/>
      </c>
      <c r="F133" s="31" t="s">
        <v>0</v>
      </c>
      <c r="G133" s="73" t="str">
        <f>IF(csv!M125="","",csv!M125)</f>
        <v/>
      </c>
      <c r="H133" s="73" t="str">
        <f>IF(csv!N125="","",csv!N125)</f>
        <v/>
      </c>
      <c r="I133" s="31" t="s">
        <v>0</v>
      </c>
      <c r="J133" s="31" t="str">
        <f>IF(csv!P125="","",csv!P125)</f>
        <v/>
      </c>
      <c r="K133" s="31" t="str">
        <f>IF(csv!Q125="","",csv!Q125)</f>
        <v/>
      </c>
      <c r="L133" s="31" t="s">
        <v>0</v>
      </c>
      <c r="M133" s="66" t="str">
        <f>IF(csv!R125="","",csv!R125)</f>
        <v/>
      </c>
      <c r="N133" s="47" t="s">
        <v>0</v>
      </c>
      <c r="O133" s="52" t="str">
        <f t="shared" si="85"/>
        <v/>
      </c>
      <c r="P133" s="73" t="str">
        <f>IF(O133="","",IF(COUNTIF(O$10:O132,O133)=0,P132+1,P132))</f>
        <v/>
      </c>
      <c r="Q133" s="88" t="str">
        <f t="shared" si="86"/>
        <v/>
      </c>
      <c r="R133" s="89" t="str" cm="1">
        <f t="array" ref="R133">IF(S133="","",INDEX(natjecanjeStaze_naziv,MATCH(S133,natjecanjeStaze_stazaId,0)))</f>
        <v/>
      </c>
      <c r="S133" s="53" t="str">
        <f>IF(BW133="","",INDEX(natjecanjeStaze_stazaId,MATCH(O133,natjecanjeStaze_kategorija,0)))</f>
        <v/>
      </c>
      <c r="T133" s="47" t="s">
        <v>0</v>
      </c>
      <c r="U133" s="259" t="str">
        <f>IF(O133="","",INDEX(kategorija_oznaka,MATCH(Q133,kategorija_id,0)))</f>
        <v/>
      </c>
      <c r="V133" s="260" t="str">
        <f t="shared" si="87"/>
        <v/>
      </c>
      <c r="W133" s="47" t="s">
        <v>0</v>
      </c>
      <c r="X133" s="52" t="str">
        <f t="shared" si="88"/>
        <v/>
      </c>
      <c r="Y133" s="73" t="str">
        <f t="shared" si="89"/>
        <v/>
      </c>
      <c r="Z133" s="31" t="str">
        <f t="shared" si="90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91"/>
        <v/>
      </c>
      <c r="AF133" s="47" t="s">
        <v>0</v>
      </c>
      <c r="AG133" s="151" t="str">
        <f t="shared" si="92"/>
        <v/>
      </c>
      <c r="AH133" s="47" t="s">
        <v>0</v>
      </c>
      <c r="AI133" s="52" t="str">
        <f t="shared" si="93"/>
        <v/>
      </c>
      <c r="AJ133" s="31" t="str">
        <f t="shared" si="94"/>
        <v/>
      </c>
      <c r="AK133" s="73" t="str">
        <f t="shared" si="95"/>
        <v/>
      </c>
      <c r="AL133" s="73" t="str">
        <f t="shared" si="96"/>
        <v/>
      </c>
      <c r="AM133" s="31" t="str" cm="1">
        <f t="array" ref="AM133">IF(AK133="",""&amp;AJ133,IF(AK133="NEMA",AJ133,INDEX(klub_naziv,MATCH(INDEX(klubAlias_klubId,AK133),klub_id,0))))</f>
        <v/>
      </c>
      <c r="AN133" s="31" t="str" cm="1">
        <f t="array" ref="AN133">IFERROR(""&amp;INDEX(registarNatjecatelji,DL133,4),"")</f>
        <v/>
      </c>
      <c r="AO133" s="73" t="str">
        <f t="shared" si="97"/>
        <v/>
      </c>
      <c r="AP133" s="66" t="str">
        <f t="shared" si="98"/>
        <v/>
      </c>
      <c r="AQ133" s="47" t="s">
        <v>0</v>
      </c>
      <c r="AR133" s="52" t="str">
        <f>IF(V133&lt;&gt;"NEMA","",IF(IFERROR(MATCH(U133,U$10:U132,0),0)&lt;&gt;0,"",U133))</f>
        <v/>
      </c>
      <c r="AS133" s="73" t="str">
        <f>IF(AR133="","",IFERROR(INDEX(klubAlias_id,MATCH(AR133,klubAlias_alias,0)),"NEMA"))</f>
        <v/>
      </c>
      <c r="AT133" s="31" t="str">
        <f>IF(OR(AS133="",AS133&lt;&gt;"NEMA"),"",MAX(AT$10:AT132)+1)</f>
        <v/>
      </c>
      <c r="AU133" s="66" t="str">
        <f>IF(OR(AS133="",AS133&lt;&gt;"NEMA"),"",INDEX(klub_id,MATCH(AR133,klub_naziv,0)))</f>
        <v/>
      </c>
      <c r="AV133" s="47" t="s">
        <v>0</v>
      </c>
      <c r="AW133" s="19" t="str">
        <f t="shared" si="99"/>
        <v/>
      </c>
      <c r="AX133" s="47" t="s">
        <v>0</v>
      </c>
      <c r="AY133" s="82" t="str">
        <f>IF(AK133&lt;&gt;"NEMA","",IF(IFERROR(MATCH(AJ133,AJ$10:AJ132,0),0)&lt;&gt;0,"",AJ133))</f>
        <v/>
      </c>
      <c r="AZ133" s="47" t="s">
        <v>0</v>
      </c>
      <c r="BA133" s="130"/>
      <c r="BB133" s="47" t="s">
        <v>0</v>
      </c>
      <c r="BC133" s="58" t="str">
        <f t="shared" si="100"/>
        <v/>
      </c>
      <c r="BD133" s="31" t="str">
        <f t="shared" si="101"/>
        <v/>
      </c>
      <c r="BE133" s="31" t="str">
        <f>IF(BD133="","",MAX(BE$10:BE132)+1)</f>
        <v/>
      </c>
      <c r="BF133" s="31" t="str">
        <f t="shared" si="102"/>
        <v/>
      </c>
      <c r="BG133" s="31" t="str">
        <f t="shared" si="103"/>
        <v/>
      </c>
      <c r="BH133" s="31" t="str">
        <f>IF(BA133="","",MAX(BH$10:BH132)+1)</f>
        <v/>
      </c>
      <c r="BI133" s="31" t="str">
        <f t="shared" si="104"/>
        <v/>
      </c>
      <c r="BJ133" s="66" t="str">
        <f t="shared" si="105"/>
        <v/>
      </c>
      <c r="BK133" s="47" t="s">
        <v>0</v>
      </c>
      <c r="BL133" s="19" t="str">
        <f t="shared" si="106"/>
        <v/>
      </c>
      <c r="BM133" s="47" t="s">
        <v>0</v>
      </c>
      <c r="BN133" s="151" t="str">
        <f>IF(AP133="","",IF(BA133="",IF(IFERROR(MATCH(AP133,natjecanje_noviKluboviAliasi,0),0)&gt;0,INDEX(natjecanje_kluboviAliasi,MATCH(AP133,natjecanje_noviKluboviAliasi,0)),AP133),BA133))</f>
        <v/>
      </c>
      <c r="BO133" s="47" t="s">
        <v>0</v>
      </c>
      <c r="BP133" s="58" t="str">
        <f t="shared" si="107"/>
        <v/>
      </c>
      <c r="BQ133" s="73" t="str">
        <f t="shared" si="108"/>
        <v/>
      </c>
      <c r="BR133" s="267" t="str">
        <f t="shared" si="109"/>
        <v/>
      </c>
      <c r="BS133" s="268" t="str">
        <f t="shared" si="110"/>
        <v/>
      </c>
      <c r="BT133" s="191" t="str">
        <f t="shared" si="111"/>
        <v/>
      </c>
      <c r="BU133" s="47" t="s">
        <v>0</v>
      </c>
      <c r="BV133" s="52" t="str">
        <f t="shared" si="112"/>
        <v/>
      </c>
      <c r="BW133" s="31" t="str">
        <f t="shared" si="113"/>
        <v/>
      </c>
      <c r="BX133" s="73" t="str">
        <f>IF(BW133="","",IFERROR(INDEX(imePrezime_id,MATCH(BV133&amp;" – "&amp;BW133,imePrezime_imePrezime,0)),"NEMA"))</f>
        <v/>
      </c>
      <c r="BY133" s="73" t="str">
        <f>IF(BX133&lt;&gt;"NEMA","",IFERROR(INDEX(imePrezimeAlias_imePrezimeId,MATCH(BV133&amp;" "&amp;BW133,imePrezimeAlias_alias,0)),"NEMA"))</f>
        <v/>
      </c>
      <c r="BZ133" s="31" t="str">
        <f>IF(BW133="","",IF(OR(BY133="",BY133="NEMA"),BV133,INDEX(imePrezime_ime,MATCH(BY133,imePrezime_id,0))))</f>
        <v/>
      </c>
      <c r="CA133" s="66" t="str">
        <f>IF(BW133="","",IF(OR(BY133="",BY133="NEMA"),BW133,INDEX(imePrezime_prezime,MATCH(BY133,imePrezime_id,0))))</f>
        <v/>
      </c>
      <c r="CB133" s="47" t="s">
        <v>0</v>
      </c>
      <c r="CC133" s="82" t="str">
        <f t="shared" si="114"/>
        <v/>
      </c>
      <c r="CD133" s="47" t="s">
        <v>0</v>
      </c>
      <c r="CE133" s="19" t="str">
        <f t="shared" si="115"/>
        <v/>
      </c>
      <c r="CF133" s="47" t="s">
        <v>0</v>
      </c>
      <c r="CG133" s="130"/>
      <c r="CH133" s="47" t="s">
        <v>0</v>
      </c>
      <c r="CI133" s="52" t="str">
        <f t="shared" si="116"/>
        <v/>
      </c>
      <c r="CJ133" s="73" t="str">
        <f>IF(CG133="","",MAX(CJ$10:CJ132)+1)</f>
        <v/>
      </c>
      <c r="CK133" s="53" t="str">
        <f t="shared" si="117"/>
        <v/>
      </c>
      <c r="CL133" s="47" t="s">
        <v>0</v>
      </c>
      <c r="CM133" s="19" t="str">
        <f t="shared" si="118"/>
        <v/>
      </c>
      <c r="CN133" s="47" t="s">
        <v>0</v>
      </c>
      <c r="CO133" s="108"/>
      <c r="CP133" s="110"/>
      <c r="CQ133" s="47"/>
      <c r="CR133" s="58" t="str">
        <f>IF(AND(BX133="NEMA",BY133="NEMA",OR(CG133="",CK133="NEMA")),MAX(CR$10:CR132)+1,"")</f>
        <v/>
      </c>
      <c r="CS133" s="53" t="str">
        <f t="shared" si="119"/>
        <v/>
      </c>
      <c r="CT133" t="s">
        <v>0</v>
      </c>
      <c r="CU133" s="133" t="str">
        <f>IF(O133="","",LEFT(INDEX(kategorija_oznaka,MATCH(Q133,kategorija_id,0)),1))</f>
        <v/>
      </c>
      <c r="CV133" t="s">
        <v>0</v>
      </c>
      <c r="CW133" s="52" t="str">
        <f>IF(CR133="","",IF(M133&lt;&gt;"CRO","","INSERT INTO osoba (id,reg_broj,oib,spol_id,dat_rodjenja) VALUES ("&amp;CR133&amp;",(SELECT max(os.reg_broj)+1 FROM osoba AS os),Null,'"&amp;CU133&amp;"',Null); INSERT INTO osoba_log (id,reg_broj,oib,spol_id,dat_rodjenja,dnevnik_id) SELECT id,reg_broj,oib,spol_id,dat_rodjenja,"&amp;dnevnik_id&amp;" FROM osoba WHERE id = "&amp;CR133&amp;";"))</f>
        <v/>
      </c>
      <c r="CX133" s="66" t="str">
        <f t="shared" si="120"/>
        <v/>
      </c>
      <c r="CY133" t="s">
        <v>0</v>
      </c>
      <c r="CZ133" s="19" t="str">
        <f t="shared" si="121"/>
        <v/>
      </c>
      <c r="DA133" s="47" t="s">
        <v>0</v>
      </c>
      <c r="DB133" s="52" t="str">
        <f t="shared" si="122"/>
        <v/>
      </c>
      <c r="DC133" s="66" t="str">
        <f t="shared" si="123"/>
        <v/>
      </c>
      <c r="DD133" s="47" t="s">
        <v>0</v>
      </c>
      <c r="DE133" s="52" t="str">
        <f t="shared" si="124"/>
        <v/>
      </c>
      <c r="DF133" s="53" t="str">
        <f>IF(DE133="","",IFERROR(MATCH(DE133,registar,0),"NEMA"))</f>
        <v/>
      </c>
      <c r="DG133" s="47" t="s">
        <v>0</v>
      </c>
      <c r="DH133" s="52" t="str">
        <f t="shared" si="125"/>
        <v/>
      </c>
      <c r="DI133" s="53" t="str">
        <f>IF(DH133="","",IFERROR(MATCH(DH133,imePrezime_imePrezimeKlub,0),"NEMA"))</f>
        <v/>
      </c>
      <c r="DJ133" s="47" t="s">
        <v>0</v>
      </c>
      <c r="DK133" s="52" t="str">
        <f t="shared" si="126"/>
        <v/>
      </c>
      <c r="DL133" s="53" t="str">
        <f>IF(DK133="","",IFERROR(MATCH(DK133,imePrezime_imePrezime,0),"NEMA"))</f>
        <v/>
      </c>
      <c r="DM133" s="47" t="s">
        <v>0</v>
      </c>
      <c r="DN133" s="58" t="str">
        <f t="shared" si="127"/>
        <v/>
      </c>
      <c r="DO133" s="53" t="str" cm="1">
        <f t="array" ref="DO133">IF(DN133&lt;&gt;"",INDEX(imePrezime_id,DN133,0),IF(CR133&lt;&gt;"",CR133,""))</f>
        <v/>
      </c>
      <c r="DP133" s="47" t="s">
        <v>0</v>
      </c>
      <c r="DQ133" s="58" t="str">
        <f t="shared" si="128"/>
        <v/>
      </c>
      <c r="DR133" s="73" t="str">
        <f>IF(BW133="","",IF(AJ133="",IF(IFERROR(INDEX(imePrezime_klub,MATCH(DO133,imePrezime_id,0)),"NEMA")="","klu",""),IF(OR(AND(AK133&lt;&gt;"",AK133&lt;&gt;"NEMA"),BI133&lt;&gt;""),"klu(ali)",IF(AND(AN133&lt;&gt;"",AN133&lt;&gt;AM133),"(raz-klu)","klu"))))</f>
        <v/>
      </c>
      <c r="DS133" s="73" t="str">
        <f t="shared" si="129"/>
        <v/>
      </c>
      <c r="DT133" s="73" t="str">
        <f t="shared" si="130"/>
        <v/>
      </c>
      <c r="DU133" s="66" t="str">
        <f t="shared" si="131"/>
        <v/>
      </c>
      <c r="DV133" s="47" t="s">
        <v>0</v>
      </c>
      <c r="DW133" s="58" t="str">
        <f>IF(BW133="","",MAX(DW$10:DW132)+1)</f>
        <v/>
      </c>
      <c r="DX133" s="73" t="str">
        <f t="shared" si="132"/>
        <v/>
      </c>
      <c r="DY133" s="73" t="str">
        <f t="shared" si="133"/>
        <v/>
      </c>
      <c r="DZ133" s="73" t="str">
        <f t="shared" si="134"/>
        <v/>
      </c>
      <c r="EA133" s="73" t="str">
        <f t="shared" si="135"/>
        <v/>
      </c>
      <c r="EB133" s="73" t="str">
        <f t="shared" si="136"/>
        <v/>
      </c>
      <c r="EC133" s="73" t="str">
        <f t="shared" si="137"/>
        <v/>
      </c>
      <c r="ED133" s="73" t="str">
        <f t="shared" si="138"/>
        <v/>
      </c>
      <c r="EE133" s="73" t="str">
        <f t="shared" si="139"/>
        <v/>
      </c>
      <c r="EF133" s="73" t="str">
        <f t="shared" si="140"/>
        <v/>
      </c>
      <c r="EG133" s="53" t="str">
        <f>IF(INDEX(natjecanjeKategorije_katAliasId,MATCH(Q133,natjecanjeKategorije_katRegId,0))="","",INDEX(natjecanjeKategorije_katAliasId,MATCH(Q133,natjecanjeKategorije_katRegId,0)))</f>
        <v/>
      </c>
      <c r="EH133" s="47" t="s">
        <v>0</v>
      </c>
      <c r="EI133" s="19" t="str">
        <f t="shared" si="141"/>
        <v/>
      </c>
      <c r="EJ133" s="47" t="s">
        <v>0</v>
      </c>
      <c r="EK133" s="19" t="str">
        <f t="shared" si="142"/>
        <v/>
      </c>
      <c r="EL133" s="47" t="s">
        <v>0</v>
      </c>
      <c r="EM133" s="208" t="str">
        <f t="shared" si="143"/>
        <v/>
      </c>
      <c r="EN133" s="47" t="s">
        <v>0</v>
      </c>
    </row>
    <row r="134" spans="1:144" x14ac:dyDescent="0.25">
      <c r="A134" t="s">
        <v>0</v>
      </c>
      <c r="B134" s="52" t="str">
        <f>IF(csv!F126="","",csv!T126)</f>
        <v/>
      </c>
      <c r="C134" s="31" t="s">
        <v>0</v>
      </c>
      <c r="D134" s="31" t="str">
        <f>IF(csv!F126="","",csv!F126)</f>
        <v/>
      </c>
      <c r="E134" s="31" t="str">
        <f>IF(csv!E126="","",csv!E126)</f>
        <v/>
      </c>
      <c r="F134" s="31" t="s">
        <v>0</v>
      </c>
      <c r="G134" s="73" t="str">
        <f>IF(csv!M126="","",csv!M126)</f>
        <v/>
      </c>
      <c r="H134" s="73" t="str">
        <f>IF(csv!N126="","",csv!N126)</f>
        <v/>
      </c>
      <c r="I134" s="31" t="s">
        <v>0</v>
      </c>
      <c r="J134" s="31" t="str">
        <f>IF(csv!P126="","",csv!P126)</f>
        <v/>
      </c>
      <c r="K134" s="31" t="str">
        <f>IF(csv!Q126="","",csv!Q126)</f>
        <v/>
      </c>
      <c r="L134" s="31" t="s">
        <v>0</v>
      </c>
      <c r="M134" s="66" t="str">
        <f>IF(csv!R126="","",csv!R126)</f>
        <v/>
      </c>
      <c r="N134" s="47" t="s">
        <v>0</v>
      </c>
      <c r="O134" s="52" t="str">
        <f t="shared" si="85"/>
        <v/>
      </c>
      <c r="P134" s="73" t="str">
        <f>IF(O134="","",IF(COUNTIF(O$10:O133,O134)=0,P133+1,P133))</f>
        <v/>
      </c>
      <c r="Q134" s="88" t="str">
        <f t="shared" si="86"/>
        <v/>
      </c>
      <c r="R134" s="89" t="str" cm="1">
        <f t="array" ref="R134">IF(S134="","",INDEX(natjecanjeStaze_naziv,MATCH(S134,natjecanjeStaze_stazaId,0)))</f>
        <v/>
      </c>
      <c r="S134" s="53" t="str">
        <f>IF(BW134="","",INDEX(natjecanjeStaze_stazaId,MATCH(O134,natjecanjeStaze_kategorija,0)))</f>
        <v/>
      </c>
      <c r="T134" s="47" t="s">
        <v>0</v>
      </c>
      <c r="U134" s="259" t="str">
        <f>IF(O134="","",INDEX(kategorija_oznaka,MATCH(Q134,kategorija_id,0)))</f>
        <v/>
      </c>
      <c r="V134" s="260" t="str">
        <f t="shared" si="87"/>
        <v/>
      </c>
      <c r="W134" s="47" t="s">
        <v>0</v>
      </c>
      <c r="X134" s="52" t="str">
        <f t="shared" si="88"/>
        <v/>
      </c>
      <c r="Y134" s="73" t="str">
        <f t="shared" si="89"/>
        <v/>
      </c>
      <c r="Z134" s="31" t="str">
        <f t="shared" si="90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91"/>
        <v/>
      </c>
      <c r="AF134" s="47" t="s">
        <v>0</v>
      </c>
      <c r="AG134" s="151" t="str">
        <f t="shared" si="92"/>
        <v/>
      </c>
      <c r="AH134" s="47" t="s">
        <v>0</v>
      </c>
      <c r="AI134" s="52" t="str">
        <f t="shared" si="93"/>
        <v/>
      </c>
      <c r="AJ134" s="31" t="str">
        <f t="shared" si="94"/>
        <v/>
      </c>
      <c r="AK134" s="73" t="str">
        <f t="shared" si="95"/>
        <v/>
      </c>
      <c r="AL134" s="73" t="str">
        <f t="shared" si="96"/>
        <v/>
      </c>
      <c r="AM134" s="31" t="str" cm="1">
        <f t="array" ref="AM134">IF(AK134="",""&amp;AJ134,IF(AK134="NEMA",AJ134,INDEX(klub_naziv,MATCH(INDEX(klubAlias_klubId,AK134),klub_id,0))))</f>
        <v/>
      </c>
      <c r="AN134" s="31" t="str" cm="1">
        <f t="array" ref="AN134">IFERROR(""&amp;INDEX(registarNatjecatelji,DL134,4),"")</f>
        <v/>
      </c>
      <c r="AO134" s="73" t="str">
        <f t="shared" si="97"/>
        <v/>
      </c>
      <c r="AP134" s="66" t="str">
        <f t="shared" si="98"/>
        <v/>
      </c>
      <c r="AQ134" s="47" t="s">
        <v>0</v>
      </c>
      <c r="AR134" s="52" t="str">
        <f>IF(V134&lt;&gt;"NEMA","",IF(IFERROR(MATCH(U134,U$10:U133,0),0)&lt;&gt;0,"",U134))</f>
        <v/>
      </c>
      <c r="AS134" s="73" t="str">
        <f>IF(AR134="","",IFERROR(INDEX(klubAlias_id,MATCH(AR134,klubAlias_alias,0)),"NEMA"))</f>
        <v/>
      </c>
      <c r="AT134" s="31" t="str">
        <f>IF(OR(AS134="",AS134&lt;&gt;"NEMA"),"",MAX(AT$10:AT133)+1)</f>
        <v/>
      </c>
      <c r="AU134" s="66" t="str">
        <f>IF(OR(AS134="",AS134&lt;&gt;"NEMA"),"",INDEX(klub_id,MATCH(AR134,klub_naziv,0)))</f>
        <v/>
      </c>
      <c r="AV134" s="47" t="s">
        <v>0</v>
      </c>
      <c r="AW134" s="19" t="str">
        <f t="shared" si="99"/>
        <v/>
      </c>
      <c r="AX134" s="47" t="s">
        <v>0</v>
      </c>
      <c r="AY134" s="82" t="str">
        <f>IF(AK134&lt;&gt;"NEMA","",IF(IFERROR(MATCH(AJ134,AJ$10:AJ133,0),0)&lt;&gt;0,"",AJ134))</f>
        <v/>
      </c>
      <c r="AZ134" s="47" t="s">
        <v>0</v>
      </c>
      <c r="BA134" s="130"/>
      <c r="BB134" s="47" t="s">
        <v>0</v>
      </c>
      <c r="BC134" s="58" t="str">
        <f t="shared" si="100"/>
        <v/>
      </c>
      <c r="BD134" s="31" t="str">
        <f t="shared" si="101"/>
        <v/>
      </c>
      <c r="BE134" s="31" t="str">
        <f>IF(BD134="","",MAX(BE$10:BE133)+1)</f>
        <v/>
      </c>
      <c r="BF134" s="31" t="str">
        <f t="shared" si="102"/>
        <v/>
      </c>
      <c r="BG134" s="31" t="str">
        <f t="shared" si="103"/>
        <v/>
      </c>
      <c r="BH134" s="31" t="str">
        <f>IF(BA134="","",MAX(BH$10:BH133)+1)</f>
        <v/>
      </c>
      <c r="BI134" s="31" t="str">
        <f t="shared" si="104"/>
        <v/>
      </c>
      <c r="BJ134" s="66" t="str">
        <f t="shared" si="105"/>
        <v/>
      </c>
      <c r="BK134" s="47" t="s">
        <v>0</v>
      </c>
      <c r="BL134" s="19" t="str">
        <f t="shared" si="106"/>
        <v/>
      </c>
      <c r="BM134" s="47" t="s">
        <v>0</v>
      </c>
      <c r="BN134" s="151" t="str">
        <f>IF(AP134="","",IF(BA134="",IF(IFERROR(MATCH(AP134,natjecanje_noviKluboviAliasi,0),0)&gt;0,INDEX(natjecanje_kluboviAliasi,MATCH(AP134,natjecanje_noviKluboviAliasi,0)),AP134),BA134))</f>
        <v/>
      </c>
      <c r="BO134" s="47" t="s">
        <v>0</v>
      </c>
      <c r="BP134" s="58" t="str">
        <f t="shared" si="107"/>
        <v/>
      </c>
      <c r="BQ134" s="73" t="str">
        <f t="shared" si="108"/>
        <v/>
      </c>
      <c r="BR134" s="267" t="str">
        <f t="shared" si="109"/>
        <v/>
      </c>
      <c r="BS134" s="268" t="str">
        <f t="shared" si="110"/>
        <v/>
      </c>
      <c r="BT134" s="191" t="str">
        <f t="shared" si="111"/>
        <v/>
      </c>
      <c r="BU134" s="47" t="s">
        <v>0</v>
      </c>
      <c r="BV134" s="52" t="str">
        <f t="shared" si="112"/>
        <v/>
      </c>
      <c r="BW134" s="31" t="str">
        <f t="shared" si="113"/>
        <v/>
      </c>
      <c r="BX134" s="73" t="str">
        <f>IF(BW134="","",IFERROR(INDEX(imePrezime_id,MATCH(BV134&amp;" – "&amp;BW134,imePrezime_imePrezime,0)),"NEMA"))</f>
        <v/>
      </c>
      <c r="BY134" s="73" t="str">
        <f>IF(BX134&lt;&gt;"NEMA","",IFERROR(INDEX(imePrezimeAlias_imePrezimeId,MATCH(BV134&amp;" "&amp;BW134,imePrezimeAlias_alias,0)),"NEMA"))</f>
        <v/>
      </c>
      <c r="BZ134" s="31" t="str">
        <f>IF(BW134="","",IF(OR(BY134="",BY134="NEMA"),BV134,INDEX(imePrezime_ime,MATCH(BY134,imePrezime_id,0))))</f>
        <v/>
      </c>
      <c r="CA134" s="66" t="str">
        <f>IF(BW134="","",IF(OR(BY134="",BY134="NEMA"),BW134,INDEX(imePrezime_prezime,MATCH(BY134,imePrezime_id,0))))</f>
        <v/>
      </c>
      <c r="CB134" s="47" t="s">
        <v>0</v>
      </c>
      <c r="CC134" s="82" t="str">
        <f t="shared" si="114"/>
        <v/>
      </c>
      <c r="CD134" s="47" t="s">
        <v>0</v>
      </c>
      <c r="CE134" s="19" t="str">
        <f t="shared" si="115"/>
        <v/>
      </c>
      <c r="CF134" s="47" t="s">
        <v>0</v>
      </c>
      <c r="CG134" s="130"/>
      <c r="CH134" s="47" t="s">
        <v>0</v>
      </c>
      <c r="CI134" s="52" t="str">
        <f t="shared" si="116"/>
        <v/>
      </c>
      <c r="CJ134" s="73" t="str">
        <f>IF(CG134="","",MAX(CJ$10:CJ133)+1)</f>
        <v/>
      </c>
      <c r="CK134" s="53" t="str">
        <f t="shared" si="117"/>
        <v/>
      </c>
      <c r="CL134" s="47" t="s">
        <v>0</v>
      </c>
      <c r="CM134" s="19" t="str">
        <f t="shared" si="118"/>
        <v/>
      </c>
      <c r="CN134" s="47" t="s">
        <v>0</v>
      </c>
      <c r="CO134" s="108"/>
      <c r="CP134" s="110"/>
      <c r="CQ134" s="47"/>
      <c r="CR134" s="58" t="str">
        <f>IF(AND(BX134="NEMA",BY134="NEMA",OR(CG134="",CK134="NEMA")),MAX(CR$10:CR133)+1,"")</f>
        <v/>
      </c>
      <c r="CS134" s="53" t="str">
        <f t="shared" si="119"/>
        <v/>
      </c>
      <c r="CT134" t="s">
        <v>0</v>
      </c>
      <c r="CU134" s="133" t="str">
        <f>IF(O134="","",LEFT(INDEX(kategorija_oznaka,MATCH(Q134,kategorija_id,0)),1))</f>
        <v/>
      </c>
      <c r="CV134" t="s">
        <v>0</v>
      </c>
      <c r="CW134" s="52" t="str">
        <f>IF(CR134="","",IF(M134&lt;&gt;"CRO","","INSERT INTO osoba (id,reg_broj,oib,spol_id,dat_rodjenja) VALUES ("&amp;CR134&amp;",(SELECT max(os.reg_broj)+1 FROM osoba AS os),Null,'"&amp;CU134&amp;"',Null); INSERT INTO osoba_log (id,reg_broj,oib,spol_id,dat_rodjenja,dnevnik_id) SELECT id,reg_broj,oib,spol_id,dat_rodjenja,"&amp;dnevnik_id&amp;" FROM osoba WHERE id = "&amp;CR134&amp;";"))</f>
        <v/>
      </c>
      <c r="CX134" s="66" t="str">
        <f t="shared" si="120"/>
        <v/>
      </c>
      <c r="CY134" t="s">
        <v>0</v>
      </c>
      <c r="CZ134" s="19" t="str">
        <f t="shared" si="121"/>
        <v/>
      </c>
      <c r="DA134" s="47" t="s">
        <v>0</v>
      </c>
      <c r="DB134" s="52" t="str">
        <f t="shared" si="122"/>
        <v/>
      </c>
      <c r="DC134" s="66" t="str">
        <f t="shared" si="123"/>
        <v/>
      </c>
      <c r="DD134" s="47" t="s">
        <v>0</v>
      </c>
      <c r="DE134" s="52" t="str">
        <f t="shared" si="124"/>
        <v/>
      </c>
      <c r="DF134" s="53" t="str">
        <f>IF(DE134="","",IFERROR(MATCH(DE134,registar,0),"NEMA"))</f>
        <v/>
      </c>
      <c r="DG134" s="47" t="s">
        <v>0</v>
      </c>
      <c r="DH134" s="52" t="str">
        <f t="shared" si="125"/>
        <v/>
      </c>
      <c r="DI134" s="53" t="str">
        <f>IF(DH134="","",IFERROR(MATCH(DH134,imePrezime_imePrezimeKlub,0),"NEMA"))</f>
        <v/>
      </c>
      <c r="DJ134" s="47" t="s">
        <v>0</v>
      </c>
      <c r="DK134" s="52" t="str">
        <f t="shared" si="126"/>
        <v/>
      </c>
      <c r="DL134" s="53" t="str">
        <f>IF(DK134="","",IFERROR(MATCH(DK134,imePrezime_imePrezime,0),"NEMA"))</f>
        <v/>
      </c>
      <c r="DM134" s="47" t="s">
        <v>0</v>
      </c>
      <c r="DN134" s="58" t="str">
        <f t="shared" si="127"/>
        <v/>
      </c>
      <c r="DO134" s="53" t="str" cm="1">
        <f t="array" ref="DO134">IF(DN134&lt;&gt;"",INDEX(imePrezime_id,DN134,0),IF(CR134&lt;&gt;"",CR134,""))</f>
        <v/>
      </c>
      <c r="DP134" s="47" t="s">
        <v>0</v>
      </c>
      <c r="DQ134" s="58" t="str">
        <f t="shared" si="128"/>
        <v/>
      </c>
      <c r="DR134" s="73" t="str">
        <f>IF(BW134="","",IF(AJ134="",IF(IFERROR(INDEX(imePrezime_klub,MATCH(DO134,imePrezime_id,0)),"NEMA")="","klu",""),IF(OR(AND(AK134&lt;&gt;"",AK134&lt;&gt;"NEMA"),BI134&lt;&gt;""),"klu(ali)",IF(AND(AN134&lt;&gt;"",AN134&lt;&gt;AM134),"(raz-klu)","klu"))))</f>
        <v/>
      </c>
      <c r="DS134" s="73" t="str">
        <f t="shared" si="129"/>
        <v/>
      </c>
      <c r="DT134" s="73" t="str">
        <f t="shared" si="130"/>
        <v/>
      </c>
      <c r="DU134" s="66" t="str">
        <f t="shared" si="131"/>
        <v/>
      </c>
      <c r="DV134" s="47" t="s">
        <v>0</v>
      </c>
      <c r="DW134" s="58" t="str">
        <f>IF(BW134="","",MAX(DW$10:DW133)+1)</f>
        <v/>
      </c>
      <c r="DX134" s="73" t="str">
        <f t="shared" si="132"/>
        <v/>
      </c>
      <c r="DY134" s="73" t="str">
        <f t="shared" si="133"/>
        <v/>
      </c>
      <c r="DZ134" s="73" t="str">
        <f t="shared" si="134"/>
        <v/>
      </c>
      <c r="EA134" s="73" t="str">
        <f t="shared" si="135"/>
        <v/>
      </c>
      <c r="EB134" s="73" t="str">
        <f t="shared" si="136"/>
        <v/>
      </c>
      <c r="EC134" s="73" t="str">
        <f t="shared" si="137"/>
        <v/>
      </c>
      <c r="ED134" s="73" t="str">
        <f t="shared" si="138"/>
        <v/>
      </c>
      <c r="EE134" s="73" t="str">
        <f t="shared" si="139"/>
        <v/>
      </c>
      <c r="EF134" s="73" t="str">
        <f t="shared" si="140"/>
        <v/>
      </c>
      <c r="EG134" s="53" t="str">
        <f>IF(INDEX(natjecanjeKategorije_katAliasId,MATCH(Q134,natjecanjeKategorije_katRegId,0))="","",INDEX(natjecanjeKategorije_katAliasId,MATCH(Q134,natjecanjeKategorije_katRegId,0)))</f>
        <v/>
      </c>
      <c r="EH134" s="47" t="s">
        <v>0</v>
      </c>
      <c r="EI134" s="19" t="str">
        <f t="shared" si="141"/>
        <v/>
      </c>
      <c r="EJ134" s="47" t="s">
        <v>0</v>
      </c>
      <c r="EK134" s="19" t="str">
        <f t="shared" si="142"/>
        <v/>
      </c>
      <c r="EL134" s="47" t="s">
        <v>0</v>
      </c>
      <c r="EM134" s="208" t="str">
        <f t="shared" si="143"/>
        <v/>
      </c>
      <c r="EN134" s="47" t="s">
        <v>0</v>
      </c>
    </row>
    <row r="135" spans="1:144" x14ac:dyDescent="0.25">
      <c r="A135" t="s">
        <v>0</v>
      </c>
      <c r="B135" s="52" t="str">
        <f>IF(csv!F127="","",csv!T127)</f>
        <v/>
      </c>
      <c r="C135" s="31" t="s">
        <v>0</v>
      </c>
      <c r="D135" s="31" t="str">
        <f>IF(csv!F127="","",csv!F127)</f>
        <v/>
      </c>
      <c r="E135" s="31" t="str">
        <f>IF(csv!E127="","",csv!E127)</f>
        <v/>
      </c>
      <c r="F135" s="31" t="s">
        <v>0</v>
      </c>
      <c r="G135" s="73" t="str">
        <f>IF(csv!M127="","",csv!M127)</f>
        <v/>
      </c>
      <c r="H135" s="73" t="str">
        <f>IF(csv!N127="","",csv!N127)</f>
        <v/>
      </c>
      <c r="I135" s="31" t="s">
        <v>0</v>
      </c>
      <c r="J135" s="31" t="str">
        <f>IF(csv!P127="","",csv!P127)</f>
        <v/>
      </c>
      <c r="K135" s="31" t="str">
        <f>IF(csv!Q127="","",csv!Q127)</f>
        <v/>
      </c>
      <c r="L135" s="31" t="s">
        <v>0</v>
      </c>
      <c r="M135" s="66" t="str">
        <f>IF(csv!R127="","",csv!R127)</f>
        <v/>
      </c>
      <c r="N135" s="47" t="s">
        <v>0</v>
      </c>
      <c r="O135" s="52" t="str">
        <f t="shared" si="85"/>
        <v/>
      </c>
      <c r="P135" s="73" t="str">
        <f>IF(O135="","",IF(COUNTIF(O$10:O134,O135)=0,P134+1,P134))</f>
        <v/>
      </c>
      <c r="Q135" s="88" t="str">
        <f t="shared" si="86"/>
        <v/>
      </c>
      <c r="R135" s="89" t="str" cm="1">
        <f t="array" ref="R135">IF(S135="","",INDEX(natjecanjeStaze_naziv,MATCH(S135,natjecanjeStaze_stazaId,0)))</f>
        <v/>
      </c>
      <c r="S135" s="53" t="str">
        <f>IF(BW135="","",INDEX(natjecanjeStaze_stazaId,MATCH(O135,natjecanjeStaze_kategorija,0)))</f>
        <v/>
      </c>
      <c r="T135" s="47" t="s">
        <v>0</v>
      </c>
      <c r="U135" s="259" t="str">
        <f>IF(O135="","",INDEX(kategorija_oznaka,MATCH(Q135,kategorija_id,0)))</f>
        <v/>
      </c>
      <c r="V135" s="260" t="str">
        <f t="shared" si="87"/>
        <v/>
      </c>
      <c r="W135" s="47" t="s">
        <v>0</v>
      </c>
      <c r="X135" s="52" t="str">
        <f t="shared" si="88"/>
        <v/>
      </c>
      <c r="Y135" s="73" t="str">
        <f t="shared" si="89"/>
        <v/>
      </c>
      <c r="Z135" s="31" t="str">
        <f t="shared" si="90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91"/>
        <v/>
      </c>
      <c r="AF135" s="47" t="s">
        <v>0</v>
      </c>
      <c r="AG135" s="151" t="str">
        <f t="shared" si="92"/>
        <v/>
      </c>
      <c r="AH135" s="47" t="s">
        <v>0</v>
      </c>
      <c r="AI135" s="52" t="str">
        <f t="shared" si="93"/>
        <v/>
      </c>
      <c r="AJ135" s="31" t="str">
        <f t="shared" si="94"/>
        <v/>
      </c>
      <c r="AK135" s="73" t="str">
        <f t="shared" si="95"/>
        <v/>
      </c>
      <c r="AL135" s="73" t="str">
        <f t="shared" si="96"/>
        <v/>
      </c>
      <c r="AM135" s="31" t="str" cm="1">
        <f t="array" ref="AM135">IF(AK135="",""&amp;AJ135,IF(AK135="NEMA",AJ135,INDEX(klub_naziv,MATCH(INDEX(klubAlias_klubId,AK135),klub_id,0))))</f>
        <v/>
      </c>
      <c r="AN135" s="31" t="str" cm="1">
        <f t="array" ref="AN135">IFERROR(""&amp;INDEX(registarNatjecatelji,DL135,4),"")</f>
        <v/>
      </c>
      <c r="AO135" s="73" t="str">
        <f t="shared" si="97"/>
        <v/>
      </c>
      <c r="AP135" s="66" t="str">
        <f t="shared" si="98"/>
        <v/>
      </c>
      <c r="AQ135" s="47" t="s">
        <v>0</v>
      </c>
      <c r="AR135" s="52" t="str">
        <f>IF(V135&lt;&gt;"NEMA","",IF(IFERROR(MATCH(U135,U$10:U134,0),0)&lt;&gt;0,"",U135))</f>
        <v/>
      </c>
      <c r="AS135" s="73" t="str">
        <f>IF(AR135="","",IFERROR(INDEX(klubAlias_id,MATCH(AR135,klubAlias_alias,0)),"NEMA"))</f>
        <v/>
      </c>
      <c r="AT135" s="31" t="str">
        <f>IF(OR(AS135="",AS135&lt;&gt;"NEMA"),"",MAX(AT$10:AT134)+1)</f>
        <v/>
      </c>
      <c r="AU135" s="66" t="str">
        <f>IF(OR(AS135="",AS135&lt;&gt;"NEMA"),"",INDEX(klub_id,MATCH(AR135,klub_naziv,0)))</f>
        <v/>
      </c>
      <c r="AV135" s="47" t="s">
        <v>0</v>
      </c>
      <c r="AW135" s="19" t="str">
        <f t="shared" si="99"/>
        <v/>
      </c>
      <c r="AX135" s="47" t="s">
        <v>0</v>
      </c>
      <c r="AY135" s="82" t="str">
        <f>IF(AK135&lt;&gt;"NEMA","",IF(IFERROR(MATCH(AJ135,AJ$10:AJ134,0),0)&lt;&gt;0,"",AJ135))</f>
        <v/>
      </c>
      <c r="AZ135" s="47" t="s">
        <v>0</v>
      </c>
      <c r="BA135" s="130"/>
      <c r="BB135" s="47" t="s">
        <v>0</v>
      </c>
      <c r="BC135" s="58" t="str">
        <f t="shared" si="100"/>
        <v/>
      </c>
      <c r="BD135" s="31" t="str">
        <f t="shared" si="101"/>
        <v/>
      </c>
      <c r="BE135" s="31" t="str">
        <f>IF(BD135="","",MAX(BE$10:BE134)+1)</f>
        <v/>
      </c>
      <c r="BF135" s="31" t="str">
        <f t="shared" si="102"/>
        <v/>
      </c>
      <c r="BG135" s="31" t="str">
        <f t="shared" si="103"/>
        <v/>
      </c>
      <c r="BH135" s="31" t="str">
        <f>IF(BA135="","",MAX(BH$10:BH134)+1)</f>
        <v/>
      </c>
      <c r="BI135" s="31" t="str">
        <f t="shared" si="104"/>
        <v/>
      </c>
      <c r="BJ135" s="66" t="str">
        <f t="shared" si="105"/>
        <v/>
      </c>
      <c r="BK135" s="47" t="s">
        <v>0</v>
      </c>
      <c r="BL135" s="19" t="str">
        <f t="shared" si="106"/>
        <v/>
      </c>
      <c r="BM135" s="47" t="s">
        <v>0</v>
      </c>
      <c r="BN135" s="151" t="str">
        <f>IF(AP135="","",IF(BA135="",IF(IFERROR(MATCH(AP135,natjecanje_noviKluboviAliasi,0),0)&gt;0,INDEX(natjecanje_kluboviAliasi,MATCH(AP135,natjecanje_noviKluboviAliasi,0)),AP135),BA135))</f>
        <v/>
      </c>
      <c r="BO135" s="47" t="s">
        <v>0</v>
      </c>
      <c r="BP135" s="58" t="str">
        <f t="shared" si="107"/>
        <v/>
      </c>
      <c r="BQ135" s="73" t="str">
        <f t="shared" si="108"/>
        <v/>
      </c>
      <c r="BR135" s="267" t="str">
        <f t="shared" si="109"/>
        <v/>
      </c>
      <c r="BS135" s="268" t="str">
        <f t="shared" si="110"/>
        <v/>
      </c>
      <c r="BT135" s="191" t="str">
        <f t="shared" si="111"/>
        <v/>
      </c>
      <c r="BU135" s="47" t="s">
        <v>0</v>
      </c>
      <c r="BV135" s="52" t="str">
        <f t="shared" si="112"/>
        <v/>
      </c>
      <c r="BW135" s="31" t="str">
        <f t="shared" si="113"/>
        <v/>
      </c>
      <c r="BX135" s="73" t="str">
        <f>IF(BW135="","",IFERROR(INDEX(imePrezime_id,MATCH(BV135&amp;" – "&amp;BW135,imePrezime_imePrezime,0)),"NEMA"))</f>
        <v/>
      </c>
      <c r="BY135" s="73" t="str">
        <f>IF(BX135&lt;&gt;"NEMA","",IFERROR(INDEX(imePrezimeAlias_imePrezimeId,MATCH(BV135&amp;" "&amp;BW135,imePrezimeAlias_alias,0)),"NEMA"))</f>
        <v/>
      </c>
      <c r="BZ135" s="31" t="str">
        <f>IF(BW135="","",IF(OR(BY135="",BY135="NEMA"),BV135,INDEX(imePrezime_ime,MATCH(BY135,imePrezime_id,0))))</f>
        <v/>
      </c>
      <c r="CA135" s="66" t="str">
        <f>IF(BW135="","",IF(OR(BY135="",BY135="NEMA"),BW135,INDEX(imePrezime_prezime,MATCH(BY135,imePrezime_id,0))))</f>
        <v/>
      </c>
      <c r="CB135" s="47" t="s">
        <v>0</v>
      </c>
      <c r="CC135" s="82" t="str">
        <f t="shared" si="114"/>
        <v/>
      </c>
      <c r="CD135" s="47" t="s">
        <v>0</v>
      </c>
      <c r="CE135" s="19" t="str">
        <f t="shared" si="115"/>
        <v/>
      </c>
      <c r="CF135" s="47" t="s">
        <v>0</v>
      </c>
      <c r="CG135" s="130"/>
      <c r="CH135" s="47" t="s">
        <v>0</v>
      </c>
      <c r="CI135" s="52" t="str">
        <f t="shared" si="116"/>
        <v/>
      </c>
      <c r="CJ135" s="73" t="str">
        <f>IF(CG135="","",MAX(CJ$10:CJ134)+1)</f>
        <v/>
      </c>
      <c r="CK135" s="53" t="str">
        <f t="shared" si="117"/>
        <v/>
      </c>
      <c r="CL135" s="47" t="s">
        <v>0</v>
      </c>
      <c r="CM135" s="19" t="str">
        <f t="shared" si="118"/>
        <v/>
      </c>
      <c r="CN135" s="47" t="s">
        <v>0</v>
      </c>
      <c r="CO135" s="108"/>
      <c r="CP135" s="110"/>
      <c r="CQ135" s="47"/>
      <c r="CR135" s="58" t="str">
        <f>IF(AND(BX135="NEMA",BY135="NEMA",OR(CG135="",CK135="NEMA")),MAX(CR$10:CR134)+1,"")</f>
        <v/>
      </c>
      <c r="CS135" s="53" t="str">
        <f t="shared" si="119"/>
        <v/>
      </c>
      <c r="CT135" t="s">
        <v>0</v>
      </c>
      <c r="CU135" s="133" t="str">
        <f>IF(O135="","",LEFT(INDEX(kategorija_oznaka,MATCH(Q135,kategorija_id,0)),1))</f>
        <v/>
      </c>
      <c r="CV135" t="s">
        <v>0</v>
      </c>
      <c r="CW135" s="52" t="str">
        <f>IF(CR135="","",IF(M135&lt;&gt;"CRO","","INSERT INTO osoba (id,reg_broj,oib,spol_id,dat_rodjenja) VALUES ("&amp;CR135&amp;",(SELECT max(os.reg_broj)+1 FROM osoba AS os),Null,'"&amp;CU135&amp;"',Null); INSERT INTO osoba_log (id,reg_broj,oib,spol_id,dat_rodjenja,dnevnik_id) SELECT id,reg_broj,oib,spol_id,dat_rodjenja,"&amp;dnevnik_id&amp;" FROM osoba WHERE id = "&amp;CR135&amp;";"))</f>
        <v/>
      </c>
      <c r="CX135" s="66" t="str">
        <f t="shared" si="120"/>
        <v/>
      </c>
      <c r="CY135" t="s">
        <v>0</v>
      </c>
      <c r="CZ135" s="19" t="str">
        <f t="shared" si="121"/>
        <v/>
      </c>
      <c r="DA135" s="47" t="s">
        <v>0</v>
      </c>
      <c r="DB135" s="52" t="str">
        <f t="shared" si="122"/>
        <v/>
      </c>
      <c r="DC135" s="66" t="str">
        <f t="shared" si="123"/>
        <v/>
      </c>
      <c r="DD135" s="47" t="s">
        <v>0</v>
      </c>
      <c r="DE135" s="52" t="str">
        <f t="shared" si="124"/>
        <v/>
      </c>
      <c r="DF135" s="53" t="str">
        <f>IF(DE135="","",IFERROR(MATCH(DE135,registar,0),"NEMA"))</f>
        <v/>
      </c>
      <c r="DG135" s="47" t="s">
        <v>0</v>
      </c>
      <c r="DH135" s="52" t="str">
        <f t="shared" si="125"/>
        <v/>
      </c>
      <c r="DI135" s="53" t="str">
        <f>IF(DH135="","",IFERROR(MATCH(DH135,imePrezime_imePrezimeKlub,0),"NEMA"))</f>
        <v/>
      </c>
      <c r="DJ135" s="47" t="s">
        <v>0</v>
      </c>
      <c r="DK135" s="52" t="str">
        <f t="shared" si="126"/>
        <v/>
      </c>
      <c r="DL135" s="53" t="str">
        <f>IF(DK135="","",IFERROR(MATCH(DK135,imePrezime_imePrezime,0),"NEMA"))</f>
        <v/>
      </c>
      <c r="DM135" s="47" t="s">
        <v>0</v>
      </c>
      <c r="DN135" s="58" t="str">
        <f t="shared" si="127"/>
        <v/>
      </c>
      <c r="DO135" s="53" t="str" cm="1">
        <f t="array" ref="DO135">IF(DN135&lt;&gt;"",INDEX(imePrezime_id,DN135,0),IF(CR135&lt;&gt;"",CR135,""))</f>
        <v/>
      </c>
      <c r="DP135" s="47" t="s">
        <v>0</v>
      </c>
      <c r="DQ135" s="58" t="str">
        <f t="shared" si="128"/>
        <v/>
      </c>
      <c r="DR135" s="73" t="str">
        <f>IF(BW135="","",IF(AJ135="",IF(IFERROR(INDEX(imePrezime_klub,MATCH(DO135,imePrezime_id,0)),"NEMA")="","klu",""),IF(OR(AND(AK135&lt;&gt;"",AK135&lt;&gt;"NEMA"),BI135&lt;&gt;""),"klu(ali)",IF(AND(AN135&lt;&gt;"",AN135&lt;&gt;AM135),"(raz-klu)","klu"))))</f>
        <v/>
      </c>
      <c r="DS135" s="73" t="str">
        <f t="shared" si="129"/>
        <v/>
      </c>
      <c r="DT135" s="73" t="str">
        <f t="shared" si="130"/>
        <v/>
      </c>
      <c r="DU135" s="66" t="str">
        <f t="shared" si="131"/>
        <v/>
      </c>
      <c r="DV135" s="47" t="s">
        <v>0</v>
      </c>
      <c r="DW135" s="58" t="str">
        <f>IF(BW135="","",MAX(DW$10:DW134)+1)</f>
        <v/>
      </c>
      <c r="DX135" s="73" t="str">
        <f t="shared" si="132"/>
        <v/>
      </c>
      <c r="DY135" s="73" t="str">
        <f t="shared" si="133"/>
        <v/>
      </c>
      <c r="DZ135" s="73" t="str">
        <f t="shared" si="134"/>
        <v/>
      </c>
      <c r="EA135" s="73" t="str">
        <f t="shared" si="135"/>
        <v/>
      </c>
      <c r="EB135" s="73" t="str">
        <f t="shared" si="136"/>
        <v/>
      </c>
      <c r="EC135" s="73" t="str">
        <f t="shared" si="137"/>
        <v/>
      </c>
      <c r="ED135" s="73" t="str">
        <f t="shared" si="138"/>
        <v/>
      </c>
      <c r="EE135" s="73" t="str">
        <f t="shared" si="139"/>
        <v/>
      </c>
      <c r="EF135" s="73" t="str">
        <f t="shared" si="140"/>
        <v/>
      </c>
      <c r="EG135" s="53" t="str">
        <f>IF(INDEX(natjecanjeKategorije_katAliasId,MATCH(Q135,natjecanjeKategorije_katRegId,0))="","",INDEX(natjecanjeKategorije_katAliasId,MATCH(Q135,natjecanjeKategorije_katRegId,0)))</f>
        <v/>
      </c>
      <c r="EH135" s="47" t="s">
        <v>0</v>
      </c>
      <c r="EI135" s="19" t="str">
        <f t="shared" si="141"/>
        <v/>
      </c>
      <c r="EJ135" s="47" t="s">
        <v>0</v>
      </c>
      <c r="EK135" s="19" t="str">
        <f t="shared" si="142"/>
        <v/>
      </c>
      <c r="EL135" s="47" t="s">
        <v>0</v>
      </c>
      <c r="EM135" s="208" t="str">
        <f t="shared" si="143"/>
        <v/>
      </c>
      <c r="EN135" s="47" t="s">
        <v>0</v>
      </c>
    </row>
    <row r="136" spans="1:144" x14ac:dyDescent="0.25">
      <c r="A136" t="s">
        <v>0</v>
      </c>
      <c r="B136" s="52" t="str">
        <f>IF(csv!F128="","",csv!T128)</f>
        <v/>
      </c>
      <c r="C136" s="31" t="s">
        <v>0</v>
      </c>
      <c r="D136" s="31" t="str">
        <f>IF(csv!F128="","",csv!F128)</f>
        <v/>
      </c>
      <c r="E136" s="31" t="str">
        <f>IF(csv!E128="","",csv!E128)</f>
        <v/>
      </c>
      <c r="F136" s="31" t="s">
        <v>0</v>
      </c>
      <c r="G136" s="73" t="str">
        <f>IF(csv!M128="","",csv!M128)</f>
        <v/>
      </c>
      <c r="H136" s="73" t="str">
        <f>IF(csv!N128="","",csv!N128)</f>
        <v/>
      </c>
      <c r="I136" s="31" t="s">
        <v>0</v>
      </c>
      <c r="J136" s="31" t="str">
        <f>IF(csv!P128="","",csv!P128)</f>
        <v/>
      </c>
      <c r="K136" s="31" t="str">
        <f>IF(csv!Q128="","",csv!Q128)</f>
        <v/>
      </c>
      <c r="L136" s="31" t="s">
        <v>0</v>
      </c>
      <c r="M136" s="66" t="str">
        <f>IF(csv!R128="","",csv!R128)</f>
        <v/>
      </c>
      <c r="N136" s="47" t="s">
        <v>0</v>
      </c>
      <c r="O136" s="52" t="str">
        <f t="shared" si="85"/>
        <v/>
      </c>
      <c r="P136" s="73" t="str">
        <f>IF(O136="","",IF(COUNTIF(O$10:O135,O136)=0,P135+1,P135))</f>
        <v/>
      </c>
      <c r="Q136" s="88" t="str">
        <f t="shared" si="86"/>
        <v/>
      </c>
      <c r="R136" s="89" t="str" cm="1">
        <f t="array" ref="R136">IF(S136="","",INDEX(natjecanjeStaze_naziv,MATCH(S136,natjecanjeStaze_stazaId,0)))</f>
        <v/>
      </c>
      <c r="S136" s="53" t="str">
        <f>IF(BW136="","",INDEX(natjecanjeStaze_stazaId,MATCH(O136,natjecanjeStaze_kategorija,0)))</f>
        <v/>
      </c>
      <c r="T136" s="47" t="s">
        <v>0</v>
      </c>
      <c r="U136" s="259" t="str">
        <f>IF(O136="","",INDEX(kategorija_oznaka,MATCH(Q136,kategorija_id,0)))</f>
        <v/>
      </c>
      <c r="V136" s="260" t="str">
        <f t="shared" si="87"/>
        <v/>
      </c>
      <c r="W136" s="47" t="s">
        <v>0</v>
      </c>
      <c r="X136" s="52" t="str">
        <f t="shared" si="88"/>
        <v/>
      </c>
      <c r="Y136" s="73" t="str">
        <f t="shared" si="89"/>
        <v/>
      </c>
      <c r="Z136" s="31" t="str">
        <f t="shared" si="90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91"/>
        <v/>
      </c>
      <c r="AF136" s="47" t="s">
        <v>0</v>
      </c>
      <c r="AG136" s="151" t="str">
        <f t="shared" si="92"/>
        <v/>
      </c>
      <c r="AH136" s="47" t="s">
        <v>0</v>
      </c>
      <c r="AI136" s="52" t="str">
        <f t="shared" si="93"/>
        <v/>
      </c>
      <c r="AJ136" s="31" t="str">
        <f t="shared" si="94"/>
        <v/>
      </c>
      <c r="AK136" s="73" t="str">
        <f t="shared" si="95"/>
        <v/>
      </c>
      <c r="AL136" s="73" t="str">
        <f t="shared" si="96"/>
        <v/>
      </c>
      <c r="AM136" s="31" t="str" cm="1">
        <f t="array" ref="AM136">IF(AK136="",""&amp;AJ136,IF(AK136="NEMA",AJ136,INDEX(klub_naziv,MATCH(INDEX(klubAlias_klubId,AK136),klub_id,0))))</f>
        <v/>
      </c>
      <c r="AN136" s="31" t="str" cm="1">
        <f t="array" ref="AN136">IFERROR(""&amp;INDEX(registarNatjecatelji,DL136,4),"")</f>
        <v/>
      </c>
      <c r="AO136" s="73" t="str">
        <f t="shared" si="97"/>
        <v/>
      </c>
      <c r="AP136" s="66" t="str">
        <f t="shared" si="98"/>
        <v/>
      </c>
      <c r="AQ136" s="47" t="s">
        <v>0</v>
      </c>
      <c r="AR136" s="52" t="str">
        <f>IF(V136&lt;&gt;"NEMA","",IF(IFERROR(MATCH(U136,U$10:U135,0),0)&lt;&gt;0,"",U136))</f>
        <v/>
      </c>
      <c r="AS136" s="73" t="str">
        <f>IF(AR136="","",IFERROR(INDEX(klubAlias_id,MATCH(AR136,klubAlias_alias,0)),"NEMA"))</f>
        <v/>
      </c>
      <c r="AT136" s="31" t="str">
        <f>IF(OR(AS136="",AS136&lt;&gt;"NEMA"),"",MAX(AT$10:AT135)+1)</f>
        <v/>
      </c>
      <c r="AU136" s="66" t="str">
        <f>IF(OR(AS136="",AS136&lt;&gt;"NEMA"),"",INDEX(klub_id,MATCH(AR136,klub_naziv,0)))</f>
        <v/>
      </c>
      <c r="AV136" s="47" t="s">
        <v>0</v>
      </c>
      <c r="AW136" s="19" t="str">
        <f t="shared" si="99"/>
        <v/>
      </c>
      <c r="AX136" s="47" t="s">
        <v>0</v>
      </c>
      <c r="AY136" s="82" t="str">
        <f>IF(AK136&lt;&gt;"NEMA","",IF(IFERROR(MATCH(AJ136,AJ$10:AJ135,0),0)&lt;&gt;0,"",AJ136))</f>
        <v/>
      </c>
      <c r="AZ136" s="47" t="s">
        <v>0</v>
      </c>
      <c r="BA136" s="130"/>
      <c r="BB136" s="47" t="s">
        <v>0</v>
      </c>
      <c r="BC136" s="58" t="str">
        <f t="shared" si="100"/>
        <v/>
      </c>
      <c r="BD136" s="31" t="str">
        <f t="shared" si="101"/>
        <v/>
      </c>
      <c r="BE136" s="31" t="str">
        <f>IF(BD136="","",MAX(BE$10:BE135)+1)</f>
        <v/>
      </c>
      <c r="BF136" s="31" t="str">
        <f t="shared" si="102"/>
        <v/>
      </c>
      <c r="BG136" s="31" t="str">
        <f t="shared" si="103"/>
        <v/>
      </c>
      <c r="BH136" s="31" t="str">
        <f>IF(BA136="","",MAX(BH$10:BH135)+1)</f>
        <v/>
      </c>
      <c r="BI136" s="31" t="str">
        <f t="shared" si="104"/>
        <v/>
      </c>
      <c r="BJ136" s="66" t="str">
        <f t="shared" si="105"/>
        <v/>
      </c>
      <c r="BK136" s="47" t="s">
        <v>0</v>
      </c>
      <c r="BL136" s="19" t="str">
        <f t="shared" si="106"/>
        <v/>
      </c>
      <c r="BM136" s="47" t="s">
        <v>0</v>
      </c>
      <c r="BN136" s="151" t="str">
        <f>IF(AP136="","",IF(BA136="",IF(IFERROR(MATCH(AP136,natjecanje_noviKluboviAliasi,0),0)&gt;0,INDEX(natjecanje_kluboviAliasi,MATCH(AP136,natjecanje_noviKluboviAliasi,0)),AP136),BA136))</f>
        <v/>
      </c>
      <c r="BO136" s="47" t="s">
        <v>0</v>
      </c>
      <c r="BP136" s="58" t="str">
        <f t="shared" si="107"/>
        <v/>
      </c>
      <c r="BQ136" s="73" t="str">
        <f t="shared" si="108"/>
        <v/>
      </c>
      <c r="BR136" s="267" t="str">
        <f t="shared" si="109"/>
        <v/>
      </c>
      <c r="BS136" s="268" t="str">
        <f t="shared" si="110"/>
        <v/>
      </c>
      <c r="BT136" s="191" t="str">
        <f t="shared" si="111"/>
        <v/>
      </c>
      <c r="BU136" s="47" t="s">
        <v>0</v>
      </c>
      <c r="BV136" s="52" t="str">
        <f t="shared" si="112"/>
        <v/>
      </c>
      <c r="BW136" s="31" t="str">
        <f t="shared" si="113"/>
        <v/>
      </c>
      <c r="BX136" s="73" t="str">
        <f>IF(BW136="","",IFERROR(INDEX(imePrezime_id,MATCH(BV136&amp;" – "&amp;BW136,imePrezime_imePrezime,0)),"NEMA"))</f>
        <v/>
      </c>
      <c r="BY136" s="73" t="str">
        <f>IF(BX136&lt;&gt;"NEMA","",IFERROR(INDEX(imePrezimeAlias_imePrezimeId,MATCH(BV136&amp;" "&amp;BW136,imePrezimeAlias_alias,0)),"NEMA"))</f>
        <v/>
      </c>
      <c r="BZ136" s="31" t="str">
        <f>IF(BW136="","",IF(OR(BY136="",BY136="NEMA"),BV136,INDEX(imePrezime_ime,MATCH(BY136,imePrezime_id,0))))</f>
        <v/>
      </c>
      <c r="CA136" s="66" t="str">
        <f>IF(BW136="","",IF(OR(BY136="",BY136="NEMA"),BW136,INDEX(imePrezime_prezime,MATCH(BY136,imePrezime_id,0))))</f>
        <v/>
      </c>
      <c r="CB136" s="47" t="s">
        <v>0</v>
      </c>
      <c r="CC136" s="82" t="str">
        <f t="shared" si="114"/>
        <v/>
      </c>
      <c r="CD136" s="47" t="s">
        <v>0</v>
      </c>
      <c r="CE136" s="19" t="str">
        <f t="shared" si="115"/>
        <v/>
      </c>
      <c r="CF136" s="47" t="s">
        <v>0</v>
      </c>
      <c r="CG136" s="130"/>
      <c r="CH136" s="47" t="s">
        <v>0</v>
      </c>
      <c r="CI136" s="52" t="str">
        <f t="shared" si="116"/>
        <v/>
      </c>
      <c r="CJ136" s="73" t="str">
        <f>IF(CG136="","",MAX(CJ$10:CJ135)+1)</f>
        <v/>
      </c>
      <c r="CK136" s="53" t="str">
        <f t="shared" si="117"/>
        <v/>
      </c>
      <c r="CL136" s="47" t="s">
        <v>0</v>
      </c>
      <c r="CM136" s="19" t="str">
        <f t="shared" si="118"/>
        <v/>
      </c>
      <c r="CN136" s="47" t="s">
        <v>0</v>
      </c>
      <c r="CO136" s="108"/>
      <c r="CP136" s="110"/>
      <c r="CQ136" s="47"/>
      <c r="CR136" s="58" t="str">
        <f>IF(AND(BX136="NEMA",BY136="NEMA",OR(CG136="",CK136="NEMA")),MAX(CR$10:CR135)+1,"")</f>
        <v/>
      </c>
      <c r="CS136" s="53" t="str">
        <f t="shared" si="119"/>
        <v/>
      </c>
      <c r="CT136" t="s">
        <v>0</v>
      </c>
      <c r="CU136" s="133" t="str">
        <f>IF(O136="","",LEFT(INDEX(kategorija_oznaka,MATCH(Q136,kategorija_id,0)),1))</f>
        <v/>
      </c>
      <c r="CV136" t="s">
        <v>0</v>
      </c>
      <c r="CW136" s="52" t="str">
        <f>IF(CR136="","",IF(M136&lt;&gt;"CRO","","INSERT INTO osoba (id,reg_broj,oib,spol_id,dat_rodjenja) VALUES ("&amp;CR136&amp;",(SELECT max(os.reg_broj)+1 FROM osoba AS os),Null,'"&amp;CU136&amp;"',Null); INSERT INTO osoba_log (id,reg_broj,oib,spol_id,dat_rodjenja,dnevnik_id) SELECT id,reg_broj,oib,spol_id,dat_rodjenja,"&amp;dnevnik_id&amp;" FROM osoba WHERE id = "&amp;CR136&amp;";"))</f>
        <v/>
      </c>
      <c r="CX136" s="66" t="str">
        <f t="shared" si="120"/>
        <v/>
      </c>
      <c r="CY136" t="s">
        <v>0</v>
      </c>
      <c r="CZ136" s="19" t="str">
        <f t="shared" si="121"/>
        <v/>
      </c>
      <c r="DA136" s="47" t="s">
        <v>0</v>
      </c>
      <c r="DB136" s="52" t="str">
        <f t="shared" si="122"/>
        <v/>
      </c>
      <c r="DC136" s="66" t="str">
        <f t="shared" si="123"/>
        <v/>
      </c>
      <c r="DD136" s="47" t="s">
        <v>0</v>
      </c>
      <c r="DE136" s="52" t="str">
        <f t="shared" si="124"/>
        <v/>
      </c>
      <c r="DF136" s="53" t="str">
        <f>IF(DE136="","",IFERROR(MATCH(DE136,registar,0),"NEMA"))</f>
        <v/>
      </c>
      <c r="DG136" s="47" t="s">
        <v>0</v>
      </c>
      <c r="DH136" s="52" t="str">
        <f t="shared" si="125"/>
        <v/>
      </c>
      <c r="DI136" s="53" t="str">
        <f>IF(DH136="","",IFERROR(MATCH(DH136,imePrezime_imePrezimeKlub,0),"NEMA"))</f>
        <v/>
      </c>
      <c r="DJ136" s="47" t="s">
        <v>0</v>
      </c>
      <c r="DK136" s="52" t="str">
        <f t="shared" si="126"/>
        <v/>
      </c>
      <c r="DL136" s="53" t="str">
        <f>IF(DK136="","",IFERROR(MATCH(DK136,imePrezime_imePrezime,0),"NEMA"))</f>
        <v/>
      </c>
      <c r="DM136" s="47" t="s">
        <v>0</v>
      </c>
      <c r="DN136" s="58" t="str">
        <f t="shared" si="127"/>
        <v/>
      </c>
      <c r="DO136" s="53" t="str" cm="1">
        <f t="array" ref="DO136">IF(DN136&lt;&gt;"",INDEX(imePrezime_id,DN136,0),IF(CR136&lt;&gt;"",CR136,""))</f>
        <v/>
      </c>
      <c r="DP136" s="47" t="s">
        <v>0</v>
      </c>
      <c r="DQ136" s="58" t="str">
        <f t="shared" si="128"/>
        <v/>
      </c>
      <c r="DR136" s="73" t="str">
        <f>IF(BW136="","",IF(AJ136="",IF(IFERROR(INDEX(imePrezime_klub,MATCH(DO136,imePrezime_id,0)),"NEMA")="","klu",""),IF(OR(AND(AK136&lt;&gt;"",AK136&lt;&gt;"NEMA"),BI136&lt;&gt;""),"klu(ali)",IF(AND(AN136&lt;&gt;"",AN136&lt;&gt;AM136),"(raz-klu)","klu"))))</f>
        <v/>
      </c>
      <c r="DS136" s="73" t="str">
        <f t="shared" si="129"/>
        <v/>
      </c>
      <c r="DT136" s="73" t="str">
        <f t="shared" si="130"/>
        <v/>
      </c>
      <c r="DU136" s="66" t="str">
        <f t="shared" si="131"/>
        <v/>
      </c>
      <c r="DV136" s="47" t="s">
        <v>0</v>
      </c>
      <c r="DW136" s="58" t="str">
        <f>IF(BW136="","",MAX(DW$10:DW135)+1)</f>
        <v/>
      </c>
      <c r="DX136" s="73" t="str">
        <f t="shared" si="132"/>
        <v/>
      </c>
      <c r="DY136" s="73" t="str">
        <f t="shared" si="133"/>
        <v/>
      </c>
      <c r="DZ136" s="73" t="str">
        <f t="shared" si="134"/>
        <v/>
      </c>
      <c r="EA136" s="73" t="str">
        <f t="shared" si="135"/>
        <v/>
      </c>
      <c r="EB136" s="73" t="str">
        <f t="shared" si="136"/>
        <v/>
      </c>
      <c r="EC136" s="73" t="str">
        <f t="shared" si="137"/>
        <v/>
      </c>
      <c r="ED136" s="73" t="str">
        <f t="shared" si="138"/>
        <v/>
      </c>
      <c r="EE136" s="73" t="str">
        <f t="shared" si="139"/>
        <v/>
      </c>
      <c r="EF136" s="73" t="str">
        <f t="shared" si="140"/>
        <v/>
      </c>
      <c r="EG136" s="53" t="str">
        <f>IF(INDEX(natjecanjeKategorije_katAliasId,MATCH(Q136,natjecanjeKategorije_katRegId,0))="","",INDEX(natjecanjeKategorije_katAliasId,MATCH(Q136,natjecanjeKategorije_katRegId,0)))</f>
        <v/>
      </c>
      <c r="EH136" s="47" t="s">
        <v>0</v>
      </c>
      <c r="EI136" s="19" t="str">
        <f t="shared" si="141"/>
        <v/>
      </c>
      <c r="EJ136" s="47" t="s">
        <v>0</v>
      </c>
      <c r="EK136" s="19" t="str">
        <f t="shared" si="142"/>
        <v/>
      </c>
      <c r="EL136" s="47" t="s">
        <v>0</v>
      </c>
      <c r="EM136" s="208" t="str">
        <f t="shared" si="143"/>
        <v/>
      </c>
      <c r="EN136" s="47" t="s">
        <v>0</v>
      </c>
    </row>
    <row r="137" spans="1:144" x14ac:dyDescent="0.25">
      <c r="A137" t="s">
        <v>0</v>
      </c>
      <c r="B137" s="52" t="str">
        <f>IF(csv!F129="","",csv!T129)</f>
        <v/>
      </c>
      <c r="C137" s="31" t="s">
        <v>0</v>
      </c>
      <c r="D137" s="31" t="str">
        <f>IF(csv!F129="","",csv!F129)</f>
        <v/>
      </c>
      <c r="E137" s="31" t="str">
        <f>IF(csv!E129="","",csv!E129)</f>
        <v/>
      </c>
      <c r="F137" s="31" t="s">
        <v>0</v>
      </c>
      <c r="G137" s="73" t="str">
        <f>IF(csv!M129="","",csv!M129)</f>
        <v/>
      </c>
      <c r="H137" s="73" t="str">
        <f>IF(csv!N129="","",csv!N129)</f>
        <v/>
      </c>
      <c r="I137" s="31" t="s">
        <v>0</v>
      </c>
      <c r="J137" s="31" t="str">
        <f>IF(csv!P129="","",csv!P129)</f>
        <v/>
      </c>
      <c r="K137" s="31" t="str">
        <f>IF(csv!Q129="","",csv!Q129)</f>
        <v/>
      </c>
      <c r="L137" s="31" t="s">
        <v>0</v>
      </c>
      <c r="M137" s="66" t="str">
        <f>IF(csv!R129="","",csv!R129)</f>
        <v/>
      </c>
      <c r="N137" s="47" t="s">
        <v>0</v>
      </c>
      <c r="O137" s="52" t="str">
        <f t="shared" si="85"/>
        <v/>
      </c>
      <c r="P137" s="73" t="str">
        <f>IF(O137="","",IF(COUNTIF(O$10:O136,O137)=0,P136+1,P136))</f>
        <v/>
      </c>
      <c r="Q137" s="88" t="str">
        <f t="shared" si="86"/>
        <v/>
      </c>
      <c r="R137" s="89" t="str" cm="1">
        <f t="array" ref="R137">IF(S137="","",INDEX(natjecanjeStaze_naziv,MATCH(S137,natjecanjeStaze_stazaId,0)))</f>
        <v/>
      </c>
      <c r="S137" s="53" t="str">
        <f>IF(BW137="","",INDEX(natjecanjeStaze_stazaId,MATCH(O137,natjecanjeStaze_kategorija,0)))</f>
        <v/>
      </c>
      <c r="T137" s="47" t="s">
        <v>0</v>
      </c>
      <c r="U137" s="259" t="str">
        <f>IF(O137="","",INDEX(kategorija_oznaka,MATCH(Q137,kategorija_id,0)))</f>
        <v/>
      </c>
      <c r="V137" s="260" t="str">
        <f t="shared" si="87"/>
        <v/>
      </c>
      <c r="W137" s="47" t="s">
        <v>0</v>
      </c>
      <c r="X137" s="52" t="str">
        <f t="shared" si="88"/>
        <v/>
      </c>
      <c r="Y137" s="73" t="str">
        <f t="shared" si="89"/>
        <v/>
      </c>
      <c r="Z137" s="31" t="str">
        <f t="shared" si="90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91"/>
        <v/>
      </c>
      <c r="AF137" s="47" t="s">
        <v>0</v>
      </c>
      <c r="AG137" s="151" t="str">
        <f t="shared" si="92"/>
        <v/>
      </c>
      <c r="AH137" s="47" t="s">
        <v>0</v>
      </c>
      <c r="AI137" s="52" t="str">
        <f t="shared" si="93"/>
        <v/>
      </c>
      <c r="AJ137" s="31" t="str">
        <f t="shared" si="94"/>
        <v/>
      </c>
      <c r="AK137" s="73" t="str">
        <f t="shared" si="95"/>
        <v/>
      </c>
      <c r="AL137" s="73" t="str">
        <f t="shared" si="96"/>
        <v/>
      </c>
      <c r="AM137" s="31" t="str" cm="1">
        <f t="array" ref="AM137">IF(AK137="",""&amp;AJ137,IF(AK137="NEMA",AJ137,INDEX(klub_naziv,MATCH(INDEX(klubAlias_klubId,AK137),klub_id,0))))</f>
        <v/>
      </c>
      <c r="AN137" s="31" t="str" cm="1">
        <f t="array" ref="AN137">IFERROR(""&amp;INDEX(registarNatjecatelji,DL137,4),"")</f>
        <v/>
      </c>
      <c r="AO137" s="73" t="str">
        <f t="shared" si="97"/>
        <v/>
      </c>
      <c r="AP137" s="66" t="str">
        <f t="shared" si="98"/>
        <v/>
      </c>
      <c r="AQ137" s="47" t="s">
        <v>0</v>
      </c>
      <c r="AR137" s="52" t="str">
        <f>IF(V137&lt;&gt;"NEMA","",IF(IFERROR(MATCH(U137,U$10:U136,0),0)&lt;&gt;0,"",U137))</f>
        <v/>
      </c>
      <c r="AS137" s="73" t="str">
        <f>IF(AR137="","",IFERROR(INDEX(klubAlias_id,MATCH(AR137,klubAlias_alias,0)),"NEMA"))</f>
        <v/>
      </c>
      <c r="AT137" s="31" t="str">
        <f>IF(OR(AS137="",AS137&lt;&gt;"NEMA"),"",MAX(AT$10:AT136)+1)</f>
        <v/>
      </c>
      <c r="AU137" s="66" t="str">
        <f>IF(OR(AS137="",AS137&lt;&gt;"NEMA"),"",INDEX(klub_id,MATCH(AR137,klub_naziv,0)))</f>
        <v/>
      </c>
      <c r="AV137" s="47" t="s">
        <v>0</v>
      </c>
      <c r="AW137" s="19" t="str">
        <f t="shared" si="99"/>
        <v/>
      </c>
      <c r="AX137" s="47" t="s">
        <v>0</v>
      </c>
      <c r="AY137" s="82" t="str">
        <f>IF(AK137&lt;&gt;"NEMA","",IF(IFERROR(MATCH(AJ137,AJ$10:AJ136,0),0)&lt;&gt;0,"",AJ137))</f>
        <v/>
      </c>
      <c r="AZ137" s="47" t="s">
        <v>0</v>
      </c>
      <c r="BA137" s="130"/>
      <c r="BB137" s="47" t="s">
        <v>0</v>
      </c>
      <c r="BC137" s="58" t="str">
        <f t="shared" si="100"/>
        <v/>
      </c>
      <c r="BD137" s="31" t="str">
        <f t="shared" si="101"/>
        <v/>
      </c>
      <c r="BE137" s="31" t="str">
        <f>IF(BD137="","",MAX(BE$10:BE136)+1)</f>
        <v/>
      </c>
      <c r="BF137" s="31" t="str">
        <f t="shared" si="102"/>
        <v/>
      </c>
      <c r="BG137" s="31" t="str">
        <f t="shared" si="103"/>
        <v/>
      </c>
      <c r="BH137" s="31" t="str">
        <f>IF(BA137="","",MAX(BH$10:BH136)+1)</f>
        <v/>
      </c>
      <c r="BI137" s="31" t="str">
        <f t="shared" si="104"/>
        <v/>
      </c>
      <c r="BJ137" s="66" t="str">
        <f t="shared" si="105"/>
        <v/>
      </c>
      <c r="BK137" s="47" t="s">
        <v>0</v>
      </c>
      <c r="BL137" s="19" t="str">
        <f t="shared" si="106"/>
        <v/>
      </c>
      <c r="BM137" s="47" t="s">
        <v>0</v>
      </c>
      <c r="BN137" s="151" t="str">
        <f>IF(AP137="","",IF(BA137="",IF(IFERROR(MATCH(AP137,natjecanje_noviKluboviAliasi,0),0)&gt;0,INDEX(natjecanje_kluboviAliasi,MATCH(AP137,natjecanje_noviKluboviAliasi,0)),AP137),BA137))</f>
        <v/>
      </c>
      <c r="BO137" s="47" t="s">
        <v>0</v>
      </c>
      <c r="BP137" s="58" t="str">
        <f t="shared" si="107"/>
        <v/>
      </c>
      <c r="BQ137" s="73" t="str">
        <f t="shared" si="108"/>
        <v/>
      </c>
      <c r="BR137" s="267" t="str">
        <f t="shared" si="109"/>
        <v/>
      </c>
      <c r="BS137" s="268" t="str">
        <f t="shared" si="110"/>
        <v/>
      </c>
      <c r="BT137" s="191" t="str">
        <f t="shared" si="111"/>
        <v/>
      </c>
      <c r="BU137" s="47" t="s">
        <v>0</v>
      </c>
      <c r="BV137" s="52" t="str">
        <f t="shared" si="112"/>
        <v/>
      </c>
      <c r="BW137" s="31" t="str">
        <f t="shared" si="113"/>
        <v/>
      </c>
      <c r="BX137" s="73" t="str">
        <f>IF(BW137="","",IFERROR(INDEX(imePrezime_id,MATCH(BV137&amp;" – "&amp;BW137,imePrezime_imePrezime,0)),"NEMA"))</f>
        <v/>
      </c>
      <c r="BY137" s="73" t="str">
        <f>IF(BX137&lt;&gt;"NEMA","",IFERROR(INDEX(imePrezimeAlias_imePrezimeId,MATCH(BV137&amp;" "&amp;BW137,imePrezimeAlias_alias,0)),"NEMA"))</f>
        <v/>
      </c>
      <c r="BZ137" s="31" t="str">
        <f>IF(BW137="","",IF(OR(BY137="",BY137="NEMA"),BV137,INDEX(imePrezime_ime,MATCH(BY137,imePrezime_id,0))))</f>
        <v/>
      </c>
      <c r="CA137" s="66" t="str">
        <f>IF(BW137="","",IF(OR(BY137="",BY137="NEMA"),BW137,INDEX(imePrezime_prezime,MATCH(BY137,imePrezime_id,0))))</f>
        <v/>
      </c>
      <c r="CB137" s="47" t="s">
        <v>0</v>
      </c>
      <c r="CC137" s="82" t="str">
        <f t="shared" si="114"/>
        <v/>
      </c>
      <c r="CD137" s="47" t="s">
        <v>0</v>
      </c>
      <c r="CE137" s="19" t="str">
        <f t="shared" si="115"/>
        <v/>
      </c>
      <c r="CF137" s="47" t="s">
        <v>0</v>
      </c>
      <c r="CG137" s="130"/>
      <c r="CH137" s="47" t="s">
        <v>0</v>
      </c>
      <c r="CI137" s="52" t="str">
        <f t="shared" si="116"/>
        <v/>
      </c>
      <c r="CJ137" s="73" t="str">
        <f>IF(CG137="","",MAX(CJ$10:CJ136)+1)</f>
        <v/>
      </c>
      <c r="CK137" s="53" t="str">
        <f t="shared" si="117"/>
        <v/>
      </c>
      <c r="CL137" s="47" t="s">
        <v>0</v>
      </c>
      <c r="CM137" s="19" t="str">
        <f t="shared" si="118"/>
        <v/>
      </c>
      <c r="CN137" s="47" t="s">
        <v>0</v>
      </c>
      <c r="CO137" s="108"/>
      <c r="CP137" s="110"/>
      <c r="CQ137" s="47"/>
      <c r="CR137" s="58" t="str">
        <f>IF(AND(BX137="NEMA",BY137="NEMA",OR(CG137="",CK137="NEMA")),MAX(CR$10:CR136)+1,"")</f>
        <v/>
      </c>
      <c r="CS137" s="53" t="str">
        <f t="shared" si="119"/>
        <v/>
      </c>
      <c r="CT137" t="s">
        <v>0</v>
      </c>
      <c r="CU137" s="133" t="str">
        <f>IF(O137="","",LEFT(INDEX(kategorija_oznaka,MATCH(Q137,kategorija_id,0)),1))</f>
        <v/>
      </c>
      <c r="CV137" t="s">
        <v>0</v>
      </c>
      <c r="CW137" s="52" t="str">
        <f>IF(CR137="","",IF(M137&lt;&gt;"CRO","","INSERT INTO osoba (id,reg_broj,oib,spol_id,dat_rodjenja) VALUES ("&amp;CR137&amp;",(SELECT max(os.reg_broj)+1 FROM osoba AS os),Null,'"&amp;CU137&amp;"',Null); INSERT INTO osoba_log (id,reg_broj,oib,spol_id,dat_rodjenja,dnevnik_id) SELECT id,reg_broj,oib,spol_id,dat_rodjenja,"&amp;dnevnik_id&amp;" FROM osoba WHERE id = "&amp;CR137&amp;";"))</f>
        <v/>
      </c>
      <c r="CX137" s="66" t="str">
        <f t="shared" si="120"/>
        <v/>
      </c>
      <c r="CY137" t="s">
        <v>0</v>
      </c>
      <c r="CZ137" s="19" t="str">
        <f t="shared" si="121"/>
        <v/>
      </c>
      <c r="DA137" s="47" t="s">
        <v>0</v>
      </c>
      <c r="DB137" s="52" t="str">
        <f t="shared" si="122"/>
        <v/>
      </c>
      <c r="DC137" s="66" t="str">
        <f t="shared" si="123"/>
        <v/>
      </c>
      <c r="DD137" s="47" t="s">
        <v>0</v>
      </c>
      <c r="DE137" s="52" t="str">
        <f t="shared" si="124"/>
        <v/>
      </c>
      <c r="DF137" s="53" t="str">
        <f>IF(DE137="","",IFERROR(MATCH(DE137,registar,0),"NEMA"))</f>
        <v/>
      </c>
      <c r="DG137" s="47" t="s">
        <v>0</v>
      </c>
      <c r="DH137" s="52" t="str">
        <f t="shared" si="125"/>
        <v/>
      </c>
      <c r="DI137" s="53" t="str">
        <f>IF(DH137="","",IFERROR(MATCH(DH137,imePrezime_imePrezimeKlub,0),"NEMA"))</f>
        <v/>
      </c>
      <c r="DJ137" s="47" t="s">
        <v>0</v>
      </c>
      <c r="DK137" s="52" t="str">
        <f t="shared" si="126"/>
        <v/>
      </c>
      <c r="DL137" s="53" t="str">
        <f>IF(DK137="","",IFERROR(MATCH(DK137,imePrezime_imePrezime,0),"NEMA"))</f>
        <v/>
      </c>
      <c r="DM137" s="47" t="s">
        <v>0</v>
      </c>
      <c r="DN137" s="58" t="str">
        <f t="shared" si="127"/>
        <v/>
      </c>
      <c r="DO137" s="53" t="str" cm="1">
        <f t="array" ref="DO137">IF(DN137&lt;&gt;"",INDEX(imePrezime_id,DN137,0),IF(CR137&lt;&gt;"",CR137,""))</f>
        <v/>
      </c>
      <c r="DP137" s="47" t="s">
        <v>0</v>
      </c>
      <c r="DQ137" s="58" t="str">
        <f t="shared" si="128"/>
        <v/>
      </c>
      <c r="DR137" s="73" t="str">
        <f>IF(BW137="","",IF(AJ137="",IF(IFERROR(INDEX(imePrezime_klub,MATCH(DO137,imePrezime_id,0)),"NEMA")="","klu",""),IF(OR(AND(AK137&lt;&gt;"",AK137&lt;&gt;"NEMA"),BI137&lt;&gt;""),"klu(ali)",IF(AND(AN137&lt;&gt;"",AN137&lt;&gt;AM137),"(raz-klu)","klu"))))</f>
        <v/>
      </c>
      <c r="DS137" s="73" t="str">
        <f t="shared" si="129"/>
        <v/>
      </c>
      <c r="DT137" s="73" t="str">
        <f t="shared" si="130"/>
        <v/>
      </c>
      <c r="DU137" s="66" t="str">
        <f t="shared" si="131"/>
        <v/>
      </c>
      <c r="DV137" s="47" t="s">
        <v>0</v>
      </c>
      <c r="DW137" s="58" t="str">
        <f>IF(BW137="","",MAX(DW$10:DW136)+1)</f>
        <v/>
      </c>
      <c r="DX137" s="73" t="str">
        <f t="shared" si="132"/>
        <v/>
      </c>
      <c r="DY137" s="73" t="str">
        <f t="shared" si="133"/>
        <v/>
      </c>
      <c r="DZ137" s="73" t="str">
        <f t="shared" si="134"/>
        <v/>
      </c>
      <c r="EA137" s="73" t="str">
        <f t="shared" si="135"/>
        <v/>
      </c>
      <c r="EB137" s="73" t="str">
        <f t="shared" si="136"/>
        <v/>
      </c>
      <c r="EC137" s="73" t="str">
        <f t="shared" si="137"/>
        <v/>
      </c>
      <c r="ED137" s="73" t="str">
        <f t="shared" si="138"/>
        <v/>
      </c>
      <c r="EE137" s="73" t="str">
        <f t="shared" si="139"/>
        <v/>
      </c>
      <c r="EF137" s="73" t="str">
        <f t="shared" si="140"/>
        <v/>
      </c>
      <c r="EG137" s="53" t="str">
        <f>IF(INDEX(natjecanjeKategorije_katAliasId,MATCH(Q137,natjecanjeKategorije_katRegId,0))="","",INDEX(natjecanjeKategorije_katAliasId,MATCH(Q137,natjecanjeKategorije_katRegId,0)))</f>
        <v/>
      </c>
      <c r="EH137" s="47" t="s">
        <v>0</v>
      </c>
      <c r="EI137" s="19" t="str">
        <f t="shared" si="141"/>
        <v/>
      </c>
      <c r="EJ137" s="47" t="s">
        <v>0</v>
      </c>
      <c r="EK137" s="19" t="str">
        <f t="shared" si="142"/>
        <v/>
      </c>
      <c r="EL137" s="47" t="s">
        <v>0</v>
      </c>
      <c r="EM137" s="208" t="str">
        <f t="shared" si="143"/>
        <v/>
      </c>
      <c r="EN137" s="47" t="s">
        <v>0</v>
      </c>
    </row>
    <row r="138" spans="1:144" x14ac:dyDescent="0.25">
      <c r="A138" t="s">
        <v>0</v>
      </c>
      <c r="B138" s="52" t="str">
        <f>IF(csv!F130="","",csv!T130)</f>
        <v/>
      </c>
      <c r="C138" s="31" t="s">
        <v>0</v>
      </c>
      <c r="D138" s="31" t="str">
        <f>IF(csv!F130="","",csv!F130)</f>
        <v/>
      </c>
      <c r="E138" s="31" t="str">
        <f>IF(csv!E130="","",csv!E130)</f>
        <v/>
      </c>
      <c r="F138" s="31" t="s">
        <v>0</v>
      </c>
      <c r="G138" s="73" t="str">
        <f>IF(csv!M130="","",csv!M130)</f>
        <v/>
      </c>
      <c r="H138" s="73" t="str">
        <f>IF(csv!N130="","",csv!N130)</f>
        <v/>
      </c>
      <c r="I138" s="31" t="s">
        <v>0</v>
      </c>
      <c r="J138" s="31" t="str">
        <f>IF(csv!P130="","",csv!P130)</f>
        <v/>
      </c>
      <c r="K138" s="31" t="str">
        <f>IF(csv!Q130="","",csv!Q130)</f>
        <v/>
      </c>
      <c r="L138" s="31" t="s">
        <v>0</v>
      </c>
      <c r="M138" s="66" t="str">
        <f>IF(csv!R130="","",csv!R130)</f>
        <v/>
      </c>
      <c r="N138" s="47" t="s">
        <v>0</v>
      </c>
      <c r="O138" s="52" t="str">
        <f t="shared" si="85"/>
        <v/>
      </c>
      <c r="P138" s="73" t="str">
        <f>IF(O138="","",IF(COUNTIF(O$10:O137,O138)=0,P137+1,P137))</f>
        <v/>
      </c>
      <c r="Q138" s="88" t="str">
        <f t="shared" si="86"/>
        <v/>
      </c>
      <c r="R138" s="89" t="str" cm="1">
        <f t="array" ref="R138">IF(S138="","",INDEX(natjecanjeStaze_naziv,MATCH(S138,natjecanjeStaze_stazaId,0)))</f>
        <v/>
      </c>
      <c r="S138" s="53" t="str">
        <f>IF(BW138="","",INDEX(natjecanjeStaze_stazaId,MATCH(O138,natjecanjeStaze_kategorija,0)))</f>
        <v/>
      </c>
      <c r="T138" s="47" t="s">
        <v>0</v>
      </c>
      <c r="U138" s="259" t="str">
        <f>IF(O138="","",INDEX(kategorija_oznaka,MATCH(Q138,kategorija_id,0)))</f>
        <v/>
      </c>
      <c r="V138" s="260" t="str">
        <f t="shared" si="87"/>
        <v/>
      </c>
      <c r="W138" s="47" t="s">
        <v>0</v>
      </c>
      <c r="X138" s="52" t="str">
        <f t="shared" si="88"/>
        <v/>
      </c>
      <c r="Y138" s="73" t="str">
        <f t="shared" si="89"/>
        <v/>
      </c>
      <c r="Z138" s="31" t="str">
        <f t="shared" si="90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91"/>
        <v/>
      </c>
      <c r="AF138" s="47" t="s">
        <v>0</v>
      </c>
      <c r="AG138" s="151" t="str">
        <f t="shared" si="92"/>
        <v/>
      </c>
      <c r="AH138" s="47" t="s">
        <v>0</v>
      </c>
      <c r="AI138" s="52" t="str">
        <f t="shared" si="93"/>
        <v/>
      </c>
      <c r="AJ138" s="31" t="str">
        <f t="shared" si="94"/>
        <v/>
      </c>
      <c r="AK138" s="73" t="str">
        <f t="shared" si="95"/>
        <v/>
      </c>
      <c r="AL138" s="73" t="str">
        <f t="shared" si="96"/>
        <v/>
      </c>
      <c r="AM138" s="31" t="str" cm="1">
        <f t="array" ref="AM138">IF(AK138="",""&amp;AJ138,IF(AK138="NEMA",AJ138,INDEX(klub_naziv,MATCH(INDEX(klubAlias_klubId,AK138),klub_id,0))))</f>
        <v/>
      </c>
      <c r="AN138" s="31" t="str" cm="1">
        <f t="array" ref="AN138">IFERROR(""&amp;INDEX(registarNatjecatelji,DL138,4),"")</f>
        <v/>
      </c>
      <c r="AO138" s="73" t="str">
        <f t="shared" si="97"/>
        <v/>
      </c>
      <c r="AP138" s="66" t="str">
        <f t="shared" si="98"/>
        <v/>
      </c>
      <c r="AQ138" s="47" t="s">
        <v>0</v>
      </c>
      <c r="AR138" s="52" t="str">
        <f>IF(V138&lt;&gt;"NEMA","",IF(IFERROR(MATCH(U138,U$10:U137,0),0)&lt;&gt;0,"",U138))</f>
        <v/>
      </c>
      <c r="AS138" s="73" t="str">
        <f>IF(AR138="","",IFERROR(INDEX(klubAlias_id,MATCH(AR138,klubAlias_alias,0)),"NEMA"))</f>
        <v/>
      </c>
      <c r="AT138" s="31" t="str">
        <f>IF(OR(AS138="",AS138&lt;&gt;"NEMA"),"",MAX(AT$10:AT137)+1)</f>
        <v/>
      </c>
      <c r="AU138" s="66" t="str">
        <f>IF(OR(AS138="",AS138&lt;&gt;"NEMA"),"",INDEX(klub_id,MATCH(AR138,klub_naziv,0)))</f>
        <v/>
      </c>
      <c r="AV138" s="47" t="s">
        <v>0</v>
      </c>
      <c r="AW138" s="19" t="str">
        <f t="shared" si="99"/>
        <v/>
      </c>
      <c r="AX138" s="47" t="s">
        <v>0</v>
      </c>
      <c r="AY138" s="82" t="str">
        <f>IF(AK138&lt;&gt;"NEMA","",IF(IFERROR(MATCH(AJ138,AJ$10:AJ137,0),0)&lt;&gt;0,"",AJ138))</f>
        <v/>
      </c>
      <c r="AZ138" s="47" t="s">
        <v>0</v>
      </c>
      <c r="BA138" s="130"/>
      <c r="BB138" s="47" t="s">
        <v>0</v>
      </c>
      <c r="BC138" s="58" t="str">
        <f t="shared" si="100"/>
        <v/>
      </c>
      <c r="BD138" s="31" t="str">
        <f t="shared" si="101"/>
        <v/>
      </c>
      <c r="BE138" s="31" t="str">
        <f>IF(BD138="","",MAX(BE$10:BE137)+1)</f>
        <v/>
      </c>
      <c r="BF138" s="31" t="str">
        <f t="shared" si="102"/>
        <v/>
      </c>
      <c r="BG138" s="31" t="str">
        <f t="shared" si="103"/>
        <v/>
      </c>
      <c r="BH138" s="31" t="str">
        <f>IF(BA138="","",MAX(BH$10:BH137)+1)</f>
        <v/>
      </c>
      <c r="BI138" s="31" t="str">
        <f t="shared" si="104"/>
        <v/>
      </c>
      <c r="BJ138" s="66" t="str">
        <f t="shared" si="105"/>
        <v/>
      </c>
      <c r="BK138" s="47" t="s">
        <v>0</v>
      </c>
      <c r="BL138" s="19" t="str">
        <f t="shared" si="106"/>
        <v/>
      </c>
      <c r="BM138" s="47" t="s">
        <v>0</v>
      </c>
      <c r="BN138" s="151" t="str">
        <f>IF(AP138="","",IF(BA138="",IF(IFERROR(MATCH(AP138,natjecanje_noviKluboviAliasi,0),0)&gt;0,INDEX(natjecanje_kluboviAliasi,MATCH(AP138,natjecanje_noviKluboviAliasi,0)),AP138),BA138))</f>
        <v/>
      </c>
      <c r="BO138" s="47" t="s">
        <v>0</v>
      </c>
      <c r="BP138" s="58" t="str">
        <f t="shared" si="107"/>
        <v/>
      </c>
      <c r="BQ138" s="73" t="str">
        <f t="shared" si="108"/>
        <v/>
      </c>
      <c r="BR138" s="267" t="str">
        <f t="shared" si="109"/>
        <v/>
      </c>
      <c r="BS138" s="268" t="str">
        <f t="shared" si="110"/>
        <v/>
      </c>
      <c r="BT138" s="191" t="str">
        <f t="shared" si="111"/>
        <v/>
      </c>
      <c r="BU138" s="47" t="s">
        <v>0</v>
      </c>
      <c r="BV138" s="52" t="str">
        <f t="shared" si="112"/>
        <v/>
      </c>
      <c r="BW138" s="31" t="str">
        <f t="shared" si="113"/>
        <v/>
      </c>
      <c r="BX138" s="73" t="str">
        <f>IF(BW138="","",IFERROR(INDEX(imePrezime_id,MATCH(BV138&amp;" – "&amp;BW138,imePrezime_imePrezime,0)),"NEMA"))</f>
        <v/>
      </c>
      <c r="BY138" s="73" t="str">
        <f>IF(BX138&lt;&gt;"NEMA","",IFERROR(INDEX(imePrezimeAlias_imePrezimeId,MATCH(BV138&amp;" "&amp;BW138,imePrezimeAlias_alias,0)),"NEMA"))</f>
        <v/>
      </c>
      <c r="BZ138" s="31" t="str">
        <f>IF(BW138="","",IF(OR(BY138="",BY138="NEMA"),BV138,INDEX(imePrezime_ime,MATCH(BY138,imePrezime_id,0))))</f>
        <v/>
      </c>
      <c r="CA138" s="66" t="str">
        <f>IF(BW138="","",IF(OR(BY138="",BY138="NEMA"),BW138,INDEX(imePrezime_prezime,MATCH(BY138,imePrezime_id,0))))</f>
        <v/>
      </c>
      <c r="CB138" s="47" t="s">
        <v>0</v>
      </c>
      <c r="CC138" s="82" t="str">
        <f t="shared" si="114"/>
        <v/>
      </c>
      <c r="CD138" s="47" t="s">
        <v>0</v>
      </c>
      <c r="CE138" s="19" t="str">
        <f t="shared" si="115"/>
        <v/>
      </c>
      <c r="CF138" s="47" t="s">
        <v>0</v>
      </c>
      <c r="CG138" s="130"/>
      <c r="CH138" s="47" t="s">
        <v>0</v>
      </c>
      <c r="CI138" s="52" t="str">
        <f t="shared" si="116"/>
        <v/>
      </c>
      <c r="CJ138" s="73" t="str">
        <f>IF(CG138="","",MAX(CJ$10:CJ137)+1)</f>
        <v/>
      </c>
      <c r="CK138" s="53" t="str">
        <f t="shared" si="117"/>
        <v/>
      </c>
      <c r="CL138" s="47" t="s">
        <v>0</v>
      </c>
      <c r="CM138" s="19" t="str">
        <f t="shared" si="118"/>
        <v/>
      </c>
      <c r="CN138" s="47" t="s">
        <v>0</v>
      </c>
      <c r="CO138" s="108"/>
      <c r="CP138" s="110"/>
      <c r="CQ138" s="47"/>
      <c r="CR138" s="58" t="str">
        <f>IF(AND(BX138="NEMA",BY138="NEMA",OR(CG138="",CK138="NEMA")),MAX(CR$10:CR137)+1,"")</f>
        <v/>
      </c>
      <c r="CS138" s="53" t="str">
        <f t="shared" si="119"/>
        <v/>
      </c>
      <c r="CT138" t="s">
        <v>0</v>
      </c>
      <c r="CU138" s="133" t="str">
        <f>IF(O138="","",LEFT(INDEX(kategorija_oznaka,MATCH(Q138,kategorija_id,0)),1))</f>
        <v/>
      </c>
      <c r="CV138" t="s">
        <v>0</v>
      </c>
      <c r="CW138" s="52" t="str">
        <f>IF(CR138="","",IF(M138&lt;&gt;"CRO","","INSERT INTO osoba (id,reg_broj,oib,spol_id,dat_rodjenja) VALUES ("&amp;CR138&amp;",(SELECT max(os.reg_broj)+1 FROM osoba AS os),Null,'"&amp;CU138&amp;"',Null); INSERT INTO osoba_log (id,reg_broj,oib,spol_id,dat_rodjenja,dnevnik_id) SELECT id,reg_broj,oib,spol_id,dat_rodjenja,"&amp;dnevnik_id&amp;" FROM osoba WHERE id = "&amp;CR138&amp;";"))</f>
        <v/>
      </c>
      <c r="CX138" s="66" t="str">
        <f t="shared" si="120"/>
        <v/>
      </c>
      <c r="CY138" t="s">
        <v>0</v>
      </c>
      <c r="CZ138" s="19" t="str">
        <f t="shared" si="121"/>
        <v/>
      </c>
      <c r="DA138" s="47" t="s">
        <v>0</v>
      </c>
      <c r="DB138" s="52" t="str">
        <f t="shared" si="122"/>
        <v/>
      </c>
      <c r="DC138" s="66" t="str">
        <f t="shared" si="123"/>
        <v/>
      </c>
      <c r="DD138" s="47" t="s">
        <v>0</v>
      </c>
      <c r="DE138" s="52" t="str">
        <f t="shared" si="124"/>
        <v/>
      </c>
      <c r="DF138" s="53" t="str">
        <f>IF(DE138="","",IFERROR(MATCH(DE138,registar,0),"NEMA"))</f>
        <v/>
      </c>
      <c r="DG138" s="47" t="s">
        <v>0</v>
      </c>
      <c r="DH138" s="52" t="str">
        <f t="shared" si="125"/>
        <v/>
      </c>
      <c r="DI138" s="53" t="str">
        <f>IF(DH138="","",IFERROR(MATCH(DH138,imePrezime_imePrezimeKlub,0),"NEMA"))</f>
        <v/>
      </c>
      <c r="DJ138" s="47" t="s">
        <v>0</v>
      </c>
      <c r="DK138" s="52" t="str">
        <f t="shared" si="126"/>
        <v/>
      </c>
      <c r="DL138" s="53" t="str">
        <f>IF(DK138="","",IFERROR(MATCH(DK138,imePrezime_imePrezime,0),"NEMA"))</f>
        <v/>
      </c>
      <c r="DM138" s="47" t="s">
        <v>0</v>
      </c>
      <c r="DN138" s="58" t="str">
        <f t="shared" si="127"/>
        <v/>
      </c>
      <c r="DO138" s="53" t="str" cm="1">
        <f t="array" ref="DO138">IF(DN138&lt;&gt;"",INDEX(imePrezime_id,DN138,0),IF(CR138&lt;&gt;"",CR138,""))</f>
        <v/>
      </c>
      <c r="DP138" s="47" t="s">
        <v>0</v>
      </c>
      <c r="DQ138" s="58" t="str">
        <f t="shared" si="128"/>
        <v/>
      </c>
      <c r="DR138" s="73" t="str">
        <f>IF(BW138="","",IF(AJ138="",IF(IFERROR(INDEX(imePrezime_klub,MATCH(DO138,imePrezime_id,0)),"NEMA")="","klu",""),IF(OR(AND(AK138&lt;&gt;"",AK138&lt;&gt;"NEMA"),BI138&lt;&gt;""),"klu(ali)",IF(AND(AN138&lt;&gt;"",AN138&lt;&gt;AM138),"(raz-klu)","klu"))))</f>
        <v/>
      </c>
      <c r="DS138" s="73" t="str">
        <f t="shared" si="129"/>
        <v/>
      </c>
      <c r="DT138" s="73" t="str">
        <f t="shared" si="130"/>
        <v/>
      </c>
      <c r="DU138" s="66" t="str">
        <f t="shared" si="131"/>
        <v/>
      </c>
      <c r="DV138" s="47" t="s">
        <v>0</v>
      </c>
      <c r="DW138" s="58" t="str">
        <f>IF(BW138="","",MAX(DW$10:DW137)+1)</f>
        <v/>
      </c>
      <c r="DX138" s="73" t="str">
        <f t="shared" si="132"/>
        <v/>
      </c>
      <c r="DY138" s="73" t="str">
        <f t="shared" si="133"/>
        <v/>
      </c>
      <c r="DZ138" s="73" t="str">
        <f t="shared" si="134"/>
        <v/>
      </c>
      <c r="EA138" s="73" t="str">
        <f t="shared" si="135"/>
        <v/>
      </c>
      <c r="EB138" s="73" t="str">
        <f t="shared" si="136"/>
        <v/>
      </c>
      <c r="EC138" s="73" t="str">
        <f t="shared" si="137"/>
        <v/>
      </c>
      <c r="ED138" s="73" t="str">
        <f t="shared" si="138"/>
        <v/>
      </c>
      <c r="EE138" s="73" t="str">
        <f t="shared" si="139"/>
        <v/>
      </c>
      <c r="EF138" s="73" t="str">
        <f t="shared" si="140"/>
        <v/>
      </c>
      <c r="EG138" s="53" t="str">
        <f>IF(INDEX(natjecanjeKategorije_katAliasId,MATCH(Q138,natjecanjeKategorije_katRegId,0))="","",INDEX(natjecanjeKategorije_katAliasId,MATCH(Q138,natjecanjeKategorije_katRegId,0)))</f>
        <v/>
      </c>
      <c r="EH138" s="47" t="s">
        <v>0</v>
      </c>
      <c r="EI138" s="19" t="str">
        <f t="shared" si="141"/>
        <v/>
      </c>
      <c r="EJ138" s="47" t="s">
        <v>0</v>
      </c>
      <c r="EK138" s="19" t="str">
        <f t="shared" si="142"/>
        <v/>
      </c>
      <c r="EL138" s="47" t="s">
        <v>0</v>
      </c>
      <c r="EM138" s="208" t="str">
        <f t="shared" si="143"/>
        <v/>
      </c>
      <c r="EN138" s="47" t="s">
        <v>0</v>
      </c>
    </row>
    <row r="139" spans="1:144" x14ac:dyDescent="0.25">
      <c r="A139" t="s">
        <v>0</v>
      </c>
      <c r="B139" s="52" t="str">
        <f>IF(csv!F131="","",csv!T131)</f>
        <v/>
      </c>
      <c r="C139" s="31" t="s">
        <v>0</v>
      </c>
      <c r="D139" s="31" t="str">
        <f>IF(csv!F131="","",csv!F131)</f>
        <v/>
      </c>
      <c r="E139" s="31" t="str">
        <f>IF(csv!E131="","",csv!E131)</f>
        <v/>
      </c>
      <c r="F139" s="31" t="s">
        <v>0</v>
      </c>
      <c r="G139" s="73" t="str">
        <f>IF(csv!M131="","",csv!M131)</f>
        <v/>
      </c>
      <c r="H139" s="73" t="str">
        <f>IF(csv!N131="","",csv!N131)</f>
        <v/>
      </c>
      <c r="I139" s="31" t="s">
        <v>0</v>
      </c>
      <c r="J139" s="31" t="str">
        <f>IF(csv!P131="","",csv!P131)</f>
        <v/>
      </c>
      <c r="K139" s="31" t="str">
        <f>IF(csv!Q131="","",csv!Q131)</f>
        <v/>
      </c>
      <c r="L139" s="31" t="s">
        <v>0</v>
      </c>
      <c r="M139" s="66" t="str">
        <f>IF(csv!R131="","",csv!R131)</f>
        <v/>
      </c>
      <c r="N139" s="47" t="s">
        <v>0</v>
      </c>
      <c r="O139" s="52" t="str">
        <f t="shared" si="85"/>
        <v/>
      </c>
      <c r="P139" s="73" t="str">
        <f>IF(O139="","",IF(COUNTIF(O$10:O138,O139)=0,P138+1,P138))</f>
        <v/>
      </c>
      <c r="Q139" s="88" t="str">
        <f t="shared" si="86"/>
        <v/>
      </c>
      <c r="R139" s="89" t="str" cm="1">
        <f t="array" ref="R139">IF(S139="","",INDEX(natjecanjeStaze_naziv,MATCH(S139,natjecanjeStaze_stazaId,0)))</f>
        <v/>
      </c>
      <c r="S139" s="53" t="str">
        <f>IF(BW139="","",INDEX(natjecanjeStaze_stazaId,MATCH(O139,natjecanjeStaze_kategorija,0)))</f>
        <v/>
      </c>
      <c r="T139" s="47" t="s">
        <v>0</v>
      </c>
      <c r="U139" s="259" t="str">
        <f>IF(O139="","",INDEX(kategorija_oznaka,MATCH(Q139,kategorija_id,0)))</f>
        <v/>
      </c>
      <c r="V139" s="260" t="str">
        <f t="shared" si="87"/>
        <v/>
      </c>
      <c r="W139" s="47" t="s">
        <v>0</v>
      </c>
      <c r="X139" s="52" t="str">
        <f t="shared" si="88"/>
        <v/>
      </c>
      <c r="Y139" s="73" t="str">
        <f t="shared" si="89"/>
        <v/>
      </c>
      <c r="Z139" s="31" t="str">
        <f t="shared" si="90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91"/>
        <v/>
      </c>
      <c r="AF139" s="47" t="s">
        <v>0</v>
      </c>
      <c r="AG139" s="151" t="str">
        <f t="shared" si="92"/>
        <v/>
      </c>
      <c r="AH139" s="47" t="s">
        <v>0</v>
      </c>
      <c r="AI139" s="52" t="str">
        <f t="shared" si="93"/>
        <v/>
      </c>
      <c r="AJ139" s="31" t="str">
        <f t="shared" si="94"/>
        <v/>
      </c>
      <c r="AK139" s="73" t="str">
        <f t="shared" si="95"/>
        <v/>
      </c>
      <c r="AL139" s="73" t="str">
        <f t="shared" si="96"/>
        <v/>
      </c>
      <c r="AM139" s="31" t="str" cm="1">
        <f t="array" ref="AM139">IF(AK139="",""&amp;AJ139,IF(AK139="NEMA",AJ139,INDEX(klub_naziv,MATCH(INDEX(klubAlias_klubId,AK139),klub_id,0))))</f>
        <v/>
      </c>
      <c r="AN139" s="31" t="str" cm="1">
        <f t="array" ref="AN139">IFERROR(""&amp;INDEX(registarNatjecatelji,DL139,4),"")</f>
        <v/>
      </c>
      <c r="AO139" s="73" t="str">
        <f t="shared" si="97"/>
        <v/>
      </c>
      <c r="AP139" s="66" t="str">
        <f t="shared" si="98"/>
        <v/>
      </c>
      <c r="AQ139" s="47" t="s">
        <v>0</v>
      </c>
      <c r="AR139" s="52" t="str">
        <f>IF(V139&lt;&gt;"NEMA","",IF(IFERROR(MATCH(U139,U$10:U138,0),0)&lt;&gt;0,"",U139))</f>
        <v/>
      </c>
      <c r="AS139" s="73" t="str">
        <f>IF(AR139="","",IFERROR(INDEX(klubAlias_id,MATCH(AR139,klubAlias_alias,0)),"NEMA"))</f>
        <v/>
      </c>
      <c r="AT139" s="31" t="str">
        <f>IF(OR(AS139="",AS139&lt;&gt;"NEMA"),"",MAX(AT$10:AT138)+1)</f>
        <v/>
      </c>
      <c r="AU139" s="66" t="str">
        <f>IF(OR(AS139="",AS139&lt;&gt;"NEMA"),"",INDEX(klub_id,MATCH(AR139,klub_naziv,0)))</f>
        <v/>
      </c>
      <c r="AV139" s="47" t="s">
        <v>0</v>
      </c>
      <c r="AW139" s="19" t="str">
        <f t="shared" si="99"/>
        <v/>
      </c>
      <c r="AX139" s="47" t="s">
        <v>0</v>
      </c>
      <c r="AY139" s="82" t="str">
        <f>IF(AK139&lt;&gt;"NEMA","",IF(IFERROR(MATCH(AJ139,AJ$10:AJ138,0),0)&lt;&gt;0,"",AJ139))</f>
        <v/>
      </c>
      <c r="AZ139" s="47" t="s">
        <v>0</v>
      </c>
      <c r="BA139" s="130"/>
      <c r="BB139" s="47" t="s">
        <v>0</v>
      </c>
      <c r="BC139" s="58" t="str">
        <f t="shared" si="100"/>
        <v/>
      </c>
      <c r="BD139" s="31" t="str">
        <f t="shared" si="101"/>
        <v/>
      </c>
      <c r="BE139" s="31" t="str">
        <f>IF(BD139="","",MAX(BE$10:BE138)+1)</f>
        <v/>
      </c>
      <c r="BF139" s="31" t="str">
        <f t="shared" si="102"/>
        <v/>
      </c>
      <c r="BG139" s="31" t="str">
        <f t="shared" si="103"/>
        <v/>
      </c>
      <c r="BH139" s="31" t="str">
        <f>IF(BA139="","",MAX(BH$10:BH138)+1)</f>
        <v/>
      </c>
      <c r="BI139" s="31" t="str">
        <f t="shared" si="104"/>
        <v/>
      </c>
      <c r="BJ139" s="66" t="str">
        <f t="shared" si="105"/>
        <v/>
      </c>
      <c r="BK139" s="47" t="s">
        <v>0</v>
      </c>
      <c r="BL139" s="19" t="str">
        <f t="shared" si="106"/>
        <v/>
      </c>
      <c r="BM139" s="47" t="s">
        <v>0</v>
      </c>
      <c r="BN139" s="151" t="str">
        <f>IF(AP139="","",IF(BA139="",IF(IFERROR(MATCH(AP139,natjecanje_noviKluboviAliasi,0),0)&gt;0,INDEX(natjecanje_kluboviAliasi,MATCH(AP139,natjecanje_noviKluboviAliasi,0)),AP139),BA139))</f>
        <v/>
      </c>
      <c r="BO139" s="47" t="s">
        <v>0</v>
      </c>
      <c r="BP139" s="58" t="str">
        <f t="shared" si="107"/>
        <v/>
      </c>
      <c r="BQ139" s="73" t="str">
        <f t="shared" si="108"/>
        <v/>
      </c>
      <c r="BR139" s="267" t="str">
        <f t="shared" si="109"/>
        <v/>
      </c>
      <c r="BS139" s="268" t="str">
        <f t="shared" si="110"/>
        <v/>
      </c>
      <c r="BT139" s="191" t="str">
        <f t="shared" si="111"/>
        <v/>
      </c>
      <c r="BU139" s="47" t="s">
        <v>0</v>
      </c>
      <c r="BV139" s="52" t="str">
        <f t="shared" si="112"/>
        <v/>
      </c>
      <c r="BW139" s="31" t="str">
        <f t="shared" si="113"/>
        <v/>
      </c>
      <c r="BX139" s="73" t="str">
        <f>IF(BW139="","",IFERROR(INDEX(imePrezime_id,MATCH(BV139&amp;" – "&amp;BW139,imePrezime_imePrezime,0)),"NEMA"))</f>
        <v/>
      </c>
      <c r="BY139" s="73" t="str">
        <f>IF(BX139&lt;&gt;"NEMA","",IFERROR(INDEX(imePrezimeAlias_imePrezimeId,MATCH(BV139&amp;" "&amp;BW139,imePrezimeAlias_alias,0)),"NEMA"))</f>
        <v/>
      </c>
      <c r="BZ139" s="31" t="str">
        <f>IF(BW139="","",IF(OR(BY139="",BY139="NEMA"),BV139,INDEX(imePrezime_ime,MATCH(BY139,imePrezime_id,0))))</f>
        <v/>
      </c>
      <c r="CA139" s="66" t="str">
        <f>IF(BW139="","",IF(OR(BY139="",BY139="NEMA"),BW139,INDEX(imePrezime_prezime,MATCH(BY139,imePrezime_id,0))))</f>
        <v/>
      </c>
      <c r="CB139" s="47" t="s">
        <v>0</v>
      </c>
      <c r="CC139" s="82" t="str">
        <f t="shared" si="114"/>
        <v/>
      </c>
      <c r="CD139" s="47" t="s">
        <v>0</v>
      </c>
      <c r="CE139" s="19" t="str">
        <f t="shared" si="115"/>
        <v/>
      </c>
      <c r="CF139" s="47" t="s">
        <v>0</v>
      </c>
      <c r="CG139" s="130"/>
      <c r="CH139" s="47" t="s">
        <v>0</v>
      </c>
      <c r="CI139" s="52" t="str">
        <f t="shared" si="116"/>
        <v/>
      </c>
      <c r="CJ139" s="73" t="str">
        <f>IF(CG139="","",MAX(CJ$10:CJ138)+1)</f>
        <v/>
      </c>
      <c r="CK139" s="53" t="str">
        <f t="shared" si="117"/>
        <v/>
      </c>
      <c r="CL139" s="47" t="s">
        <v>0</v>
      </c>
      <c r="CM139" s="19" t="str">
        <f t="shared" si="118"/>
        <v/>
      </c>
      <c r="CN139" s="47" t="s">
        <v>0</v>
      </c>
      <c r="CO139" s="108"/>
      <c r="CP139" s="110"/>
      <c r="CQ139" s="47"/>
      <c r="CR139" s="58" t="str">
        <f>IF(AND(BX139="NEMA",BY139="NEMA",OR(CG139="",CK139="NEMA")),MAX(CR$10:CR138)+1,"")</f>
        <v/>
      </c>
      <c r="CS139" s="53" t="str">
        <f t="shared" si="119"/>
        <v/>
      </c>
      <c r="CT139" t="s">
        <v>0</v>
      </c>
      <c r="CU139" s="133" t="str">
        <f>IF(O139="","",LEFT(INDEX(kategorija_oznaka,MATCH(Q139,kategorija_id,0)),1))</f>
        <v/>
      </c>
      <c r="CV139" t="s">
        <v>0</v>
      </c>
      <c r="CW139" s="52" t="str">
        <f>IF(CR139="","",IF(M139&lt;&gt;"CRO","","INSERT INTO osoba (id,reg_broj,oib,spol_id,dat_rodjenja) VALUES ("&amp;CR139&amp;",(SELECT max(os.reg_broj)+1 FROM osoba AS os),Null,'"&amp;CU139&amp;"',Null); INSERT INTO osoba_log (id,reg_broj,oib,spol_id,dat_rodjenja,dnevnik_id) SELECT id,reg_broj,oib,spol_id,dat_rodjenja,"&amp;dnevnik_id&amp;" FROM osoba WHERE id = "&amp;CR139&amp;";"))</f>
        <v/>
      </c>
      <c r="CX139" s="66" t="str">
        <f t="shared" si="120"/>
        <v/>
      </c>
      <c r="CY139" t="s">
        <v>0</v>
      </c>
      <c r="CZ139" s="19" t="str">
        <f t="shared" si="121"/>
        <v/>
      </c>
      <c r="DA139" s="47" t="s">
        <v>0</v>
      </c>
      <c r="DB139" s="52" t="str">
        <f t="shared" si="122"/>
        <v/>
      </c>
      <c r="DC139" s="66" t="str">
        <f t="shared" si="123"/>
        <v/>
      </c>
      <c r="DD139" s="47" t="s">
        <v>0</v>
      </c>
      <c r="DE139" s="52" t="str">
        <f t="shared" si="124"/>
        <v/>
      </c>
      <c r="DF139" s="53" t="str">
        <f>IF(DE139="","",IFERROR(MATCH(DE139,registar,0),"NEMA"))</f>
        <v/>
      </c>
      <c r="DG139" s="47" t="s">
        <v>0</v>
      </c>
      <c r="DH139" s="52" t="str">
        <f t="shared" si="125"/>
        <v/>
      </c>
      <c r="DI139" s="53" t="str">
        <f>IF(DH139="","",IFERROR(MATCH(DH139,imePrezime_imePrezimeKlub,0),"NEMA"))</f>
        <v/>
      </c>
      <c r="DJ139" s="47" t="s">
        <v>0</v>
      </c>
      <c r="DK139" s="52" t="str">
        <f t="shared" si="126"/>
        <v/>
      </c>
      <c r="DL139" s="53" t="str">
        <f>IF(DK139="","",IFERROR(MATCH(DK139,imePrezime_imePrezime,0),"NEMA"))</f>
        <v/>
      </c>
      <c r="DM139" s="47" t="s">
        <v>0</v>
      </c>
      <c r="DN139" s="58" t="str">
        <f t="shared" si="127"/>
        <v/>
      </c>
      <c r="DO139" s="53" t="str" cm="1">
        <f t="array" ref="DO139">IF(DN139&lt;&gt;"",INDEX(imePrezime_id,DN139,0),IF(CR139&lt;&gt;"",CR139,""))</f>
        <v/>
      </c>
      <c r="DP139" s="47" t="s">
        <v>0</v>
      </c>
      <c r="DQ139" s="58" t="str">
        <f t="shared" si="128"/>
        <v/>
      </c>
      <c r="DR139" s="73" t="str">
        <f>IF(BW139="","",IF(AJ139="",IF(IFERROR(INDEX(imePrezime_klub,MATCH(DO139,imePrezime_id,0)),"NEMA")="","klu",""),IF(OR(AND(AK139&lt;&gt;"",AK139&lt;&gt;"NEMA"),BI139&lt;&gt;""),"klu(ali)",IF(AND(AN139&lt;&gt;"",AN139&lt;&gt;AM139),"(raz-klu)","klu"))))</f>
        <v/>
      </c>
      <c r="DS139" s="73" t="str">
        <f t="shared" si="129"/>
        <v/>
      </c>
      <c r="DT139" s="73" t="str">
        <f t="shared" si="130"/>
        <v/>
      </c>
      <c r="DU139" s="66" t="str">
        <f t="shared" si="131"/>
        <v/>
      </c>
      <c r="DV139" s="47" t="s">
        <v>0</v>
      </c>
      <c r="DW139" s="58" t="str">
        <f>IF(BW139="","",MAX(DW$10:DW138)+1)</f>
        <v/>
      </c>
      <c r="DX139" s="73" t="str">
        <f t="shared" si="132"/>
        <v/>
      </c>
      <c r="DY139" s="73" t="str">
        <f t="shared" si="133"/>
        <v/>
      </c>
      <c r="DZ139" s="73" t="str">
        <f t="shared" si="134"/>
        <v/>
      </c>
      <c r="EA139" s="73" t="str">
        <f t="shared" si="135"/>
        <v/>
      </c>
      <c r="EB139" s="73" t="str">
        <f t="shared" si="136"/>
        <v/>
      </c>
      <c r="EC139" s="73" t="str">
        <f t="shared" si="137"/>
        <v/>
      </c>
      <c r="ED139" s="73" t="str">
        <f t="shared" si="138"/>
        <v/>
      </c>
      <c r="EE139" s="73" t="str">
        <f t="shared" si="139"/>
        <v/>
      </c>
      <c r="EF139" s="73" t="str">
        <f t="shared" si="140"/>
        <v/>
      </c>
      <c r="EG139" s="53" t="str">
        <f>IF(INDEX(natjecanjeKategorije_katAliasId,MATCH(Q139,natjecanjeKategorije_katRegId,0))="","",INDEX(natjecanjeKategorije_katAliasId,MATCH(Q139,natjecanjeKategorije_katRegId,0)))</f>
        <v/>
      </c>
      <c r="EH139" s="47" t="s">
        <v>0</v>
      </c>
      <c r="EI139" s="19" t="str">
        <f t="shared" si="141"/>
        <v/>
      </c>
      <c r="EJ139" s="47" t="s">
        <v>0</v>
      </c>
      <c r="EK139" s="19" t="str">
        <f t="shared" si="142"/>
        <v/>
      </c>
      <c r="EL139" s="47" t="s">
        <v>0</v>
      </c>
      <c r="EM139" s="208" t="str">
        <f t="shared" si="143"/>
        <v/>
      </c>
      <c r="EN139" s="47" t="s">
        <v>0</v>
      </c>
    </row>
    <row r="140" spans="1:144" x14ac:dyDescent="0.25">
      <c r="A140" t="s">
        <v>0</v>
      </c>
      <c r="B140" s="52" t="str">
        <f>IF(csv!F132="","",csv!T132)</f>
        <v/>
      </c>
      <c r="C140" s="31" t="s">
        <v>0</v>
      </c>
      <c r="D140" s="31" t="str">
        <f>IF(csv!F132="","",csv!F132)</f>
        <v/>
      </c>
      <c r="E140" s="31" t="str">
        <f>IF(csv!E132="","",csv!E132)</f>
        <v/>
      </c>
      <c r="F140" s="31" t="s">
        <v>0</v>
      </c>
      <c r="G140" s="73" t="str">
        <f>IF(csv!M132="","",csv!M132)</f>
        <v/>
      </c>
      <c r="H140" s="73" t="str">
        <f>IF(csv!N132="","",csv!N132)</f>
        <v/>
      </c>
      <c r="I140" s="31" t="s">
        <v>0</v>
      </c>
      <c r="J140" s="31" t="str">
        <f>IF(csv!P132="","",csv!P132)</f>
        <v/>
      </c>
      <c r="K140" s="31" t="str">
        <f>IF(csv!Q132="","",csv!Q132)</f>
        <v/>
      </c>
      <c r="L140" s="31" t="s">
        <v>0</v>
      </c>
      <c r="M140" s="66" t="str">
        <f>IF(csv!R132="","",csv!R132)</f>
        <v/>
      </c>
      <c r="N140" s="47" t="s">
        <v>0</v>
      </c>
      <c r="O140" s="52" t="str">
        <f t="shared" ref="O140:O203" si="144">IF(B140="","",B140)</f>
        <v/>
      </c>
      <c r="P140" s="73" t="str">
        <f>IF(O140="","",IF(COUNTIF(O$10:O139,O140)=0,P139+1,P139))</f>
        <v/>
      </c>
      <c r="Q140" s="88" t="str">
        <f t="shared" ref="Q140:Q203" si="145">IF(O140="","",IFERROR(INDEX(kategorija_id,MATCH(O140,kategorija_oznaka,0)),IFERROR(INDEX(kategorijaAlias_id,MATCH(O140,kategorijaAlias_oznaka,0)),INDEX(natjecanjeKategorije_katRegId,MATCH(O140,natjecanjeKategorije_kategorija,0)))))</f>
        <v/>
      </c>
      <c r="R140" s="89" t="str" cm="1">
        <f t="array" ref="R140">IF(S140="","",INDEX(natjecanjeStaze_naziv,MATCH(S140,natjecanjeStaze_stazaId,0)))</f>
        <v/>
      </c>
      <c r="S140" s="53" t="str">
        <f>IF(BW140="","",INDEX(natjecanjeStaze_stazaId,MATCH(O140,natjecanjeStaze_kategorija,0)))</f>
        <v/>
      </c>
      <c r="T140" s="47" t="s">
        <v>0</v>
      </c>
      <c r="U140" s="259" t="str">
        <f>IF(O140="","",INDEX(kategorija_oznaka,MATCH(Q140,kategorija_id,0)))</f>
        <v/>
      </c>
      <c r="V140" s="260" t="str">
        <f t="shared" ref="V140:V203" si="146">IF(O140="","",INDEX(natjecanjeKategorija_stazaKatId,MATCH(Q140,natjecanjeKategorije_katRegId,0)))</f>
        <v/>
      </c>
      <c r="W140" s="47" t="s">
        <v>0</v>
      </c>
      <c r="X140" s="52" t="str">
        <f t="shared" ref="X140:X203" si="147">IF(M140="","",M140)</f>
        <v/>
      </c>
      <c r="Y140" s="73" t="str">
        <f t="shared" ref="Y140:Y203" si="148">IF(X140="","",IFERROR(INDEX(drzava_id,MATCH(X140,drzava_oznaka,0)),"NEMA"))</f>
        <v/>
      </c>
      <c r="Z140" s="31" t="str">
        <f t="shared" ref="Z140:Z203" si="149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50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51">IF(Y140="","",IF(Y140="NEMA",Z140,X140))</f>
        <v/>
      </c>
      <c r="AH140" s="47" t="s">
        <v>0</v>
      </c>
      <c r="AI140" s="52" t="str">
        <f t="shared" ref="AI140:AI203" si="152">IF(J140="","",J140)</f>
        <v/>
      </c>
      <c r="AJ140" s="31" t="str">
        <f t="shared" ref="AJ140:AJ203" si="153">IF(K140="","",K140)</f>
        <v/>
      </c>
      <c r="AK140" s="73" t="str">
        <f t="shared" ref="AK140:AK203" si="154">IF(AJ140="","",IF(IFERROR(MATCH(AJ140,klub_naziv,0),"")&lt;&gt;"","",IFERROR(MATCH(AJ140,klubAlias_alias,0),"NEMA")))</f>
        <v/>
      </c>
      <c r="AL140" s="73" t="str">
        <f t="shared" ref="AL140:AL203" si="155">IF(AK140="","",IF(AK140&lt;&gt;"NEMA","",IFERROR(INDEX(natjecanje_klubAliasId,MATCH(AJ140,natjecanje_noviKluboviAliasi,0)),"")))</f>
        <v/>
      </c>
      <c r="AM140" s="31" t="str" cm="1">
        <f t="array" ref="AM140">IF(AK140="",""&amp;AJ140,IF(AK140="NEMA",AJ140,INDEX(klub_naziv,MATCH(INDEX(klubAlias_klubId,AK140),klub_id,0))))</f>
        <v/>
      </c>
      <c r="AN140" s="31" t="str" cm="1">
        <f t="array" ref="AN140">IFERROR(""&amp;INDEX(registarNatjecatelji,DL140,4),"")</f>
        <v/>
      </c>
      <c r="AO140" s="73" t="str">
        <f t="shared" ref="AO140:AO203" si="156">IF(AM140=AN140,"",IF(AN140="","",1))</f>
        <v/>
      </c>
      <c r="AP140" s="66" t="str">
        <f t="shared" ref="AP140:AP203" si="157">IF(AND(AN140&lt;&gt;"",AN140&lt;&gt;AM140),AN140,""&amp;AM140)</f>
        <v/>
      </c>
      <c r="AQ140" s="47" t="s">
        <v>0</v>
      </c>
      <c r="AR140" s="52" t="str">
        <f>IF(V140&lt;&gt;"NEMA","",IF(IFERROR(MATCH(U140,U$10:U139,0),0)&lt;&gt;0,"",U140))</f>
        <v/>
      </c>
      <c r="AS140" s="73" t="str">
        <f>IF(AR140="","",IFERROR(INDEX(klubAlias_id,MATCH(AR140,klubAlias_alias,0)),"NEMA"))</f>
        <v/>
      </c>
      <c r="AT140" s="31" t="str">
        <f>IF(OR(AS140="",AS140&lt;&gt;"NEMA"),"",MAX(AT$10:AT139)+1)</f>
        <v/>
      </c>
      <c r="AU140" s="66" t="str">
        <f>IF(OR(AS140="",AS140&lt;&gt;"NEMA"),"",INDEX(klub_id,MATCH(AR140,klub_naziv,0)))</f>
        <v/>
      </c>
      <c r="AV140" s="47" t="s">
        <v>0</v>
      </c>
      <c r="AW140" s="19" t="str">
        <f t="shared" ref="AW140:AW203" si="158">IF(OR(AS140="",AS140&lt;&gt;"NEMA"),"","INSERT INTO klub_alias(id,alias,klub_id) VALUES ("&amp;AT140&amp;",'"&amp;AR140&amp;"',"&amp;AU140&amp;");")</f>
        <v/>
      </c>
      <c r="AX140" s="47" t="s">
        <v>0</v>
      </c>
      <c r="AY140" s="82" t="str">
        <f>IF(AK140&lt;&gt;"NEMA","",IF(IFERROR(MATCH(AJ140,AJ$10:AJ139,0),0)&lt;&gt;0,"",AJ140))</f>
        <v/>
      </c>
      <c r="AZ140" s="47" t="s">
        <v>0</v>
      </c>
      <c r="BA140" s="130"/>
      <c r="BB140" s="47" t="s">
        <v>0</v>
      </c>
      <c r="BC140" s="58" t="str">
        <f t="shared" ref="BC140:BC203" si="159">IF(BA140="","",IFERROR(INDEX(klub_id,MATCH(BA140,klub_naziv,0)),"NEMA"))</f>
        <v/>
      </c>
      <c r="BD140" s="31" t="str">
        <f t="shared" ref="BD140:BD203" si="160">IF(AY140="","",IF(BA140="",AY140,""))</f>
        <v/>
      </c>
      <c r="BE140" s="31" t="str">
        <f>IF(BD140="","",MAX(BE$10:BE139)+1)</f>
        <v/>
      </c>
      <c r="BF140" s="31" t="str">
        <f t="shared" ref="BF140:BF203" si="161">IF(BD140="","",IF(Y140="","",IF(Y140="NEMA",AA140,Y140)))</f>
        <v/>
      </c>
      <c r="BG140" s="31" t="str">
        <f t="shared" ref="BG140:BG203" si="162">IF(BD140="","","INSERT INTO klub(id,naziv,drzava_id,aktivan) VALUES ("&amp;BE140&amp;",'"&amp;BD140&amp;"',"&amp;BF140&amp;",1);")</f>
        <v/>
      </c>
      <c r="BH140" s="31" t="str">
        <f>IF(BA140="","",MAX(BH$10:BH139)+1)</f>
        <v/>
      </c>
      <c r="BI140" s="31" t="str">
        <f t="shared" ref="BI140:BI203" si="163">IF(BA140="","",IF(BE140="",INDEX(klub_id,MATCH(BA140,klub_naziv,0)),BE140))</f>
        <v/>
      </c>
      <c r="BJ140" s="66" t="str">
        <f t="shared" ref="BJ140:BJ203" si="164">IF(BA140="","","INSERT INTO klub_alias(id,alias,klub_id) VALUES ("&amp;BH140&amp;",'"&amp;AY140&amp;"',"&amp;BI140&amp;");")</f>
        <v/>
      </c>
      <c r="BK140" s="47" t="s">
        <v>0</v>
      </c>
      <c r="BL140" s="19" t="str">
        <f t="shared" ref="BL140:BL203" si="165">""&amp;BG140&amp;IF(AND(BG140&lt;&gt;"",BJ140&lt;&gt;""),"
","")&amp;BJ140</f>
        <v/>
      </c>
      <c r="BM140" s="47" t="s">
        <v>0</v>
      </c>
      <c r="BN140" s="151" t="str">
        <f>IF(AP140="","",IF(BA140="",IF(IFERROR(MATCH(AP140,natjecanje_noviKluboviAliasi,0),0)&gt;0,INDEX(natjecanje_kluboviAliasi,MATCH(AP140,natjecanje_noviKluboviAliasi,0)),AP140),BA140))</f>
        <v/>
      </c>
      <c r="BO140" s="47" t="s">
        <v>0</v>
      </c>
      <c r="BP140" s="58" t="str">
        <f t="shared" ref="BP140:BP203" si="166">IF(G140="","",G140)</f>
        <v/>
      </c>
      <c r="BQ140" s="73" t="str">
        <f t="shared" ref="BQ140:BQ203" si="167">IF(H140="","",H140)</f>
        <v/>
      </c>
      <c r="BR140" s="267" t="str">
        <f t="shared" ref="BR140:BR203" si="168">IF(BP140="","",IF(AND(65535&gt;=VALUE(LEFT(BP140,SEARCH(":",BP140)-1))*60+VALUE(RIGHT(BP140,2)),OR(BQ140="0",BQ140="1",BQ140="2",BQ140="3",BQ140="4")),"","GREŠKA"))</f>
        <v/>
      </c>
      <c r="BS140" s="268" t="str">
        <f t="shared" ref="BS140:BS203" si="169">IF(BP140="","",VALUE(LEFT(BP140,SEARCH(":",BP140)-1))*60+VALUE(RIGHT(BP140,2)))</f>
        <v/>
      </c>
      <c r="BT140" s="191" t="str">
        <f t="shared" ref="BT140:BT203" si="170">IF(DK140="","",IF(N(BS140)&gt;max_minuta*60,2,INDEX(statusRezultat_id,MATCH(VALUE(BQ140),statusRezultat_oEvent,0))))</f>
        <v/>
      </c>
      <c r="BU140" s="47" t="s">
        <v>0</v>
      </c>
      <c r="BV140" s="52" t="str">
        <f t="shared" ref="BV140:BV203" si="171">IF(D140="","",D140)</f>
        <v/>
      </c>
      <c r="BW140" s="31" t="str">
        <f t="shared" ref="BW140:BW203" si="172">IF(E140="","",E140)</f>
        <v/>
      </c>
      <c r="BX140" s="73" t="str">
        <f>IF(BW140="","",IFERROR(INDEX(imePrezime_id,MATCH(BV140&amp;" – "&amp;BW140,imePrezime_imePrezime,0)),"NEMA"))</f>
        <v/>
      </c>
      <c r="BY140" s="73" t="str">
        <f>IF(BX140&lt;&gt;"NEMA","",IFERROR(INDEX(imePrezimeAlias_imePrezimeId,MATCH(BV140&amp;" "&amp;BW140,imePrezimeAlias_alias,0)),"NEMA"))</f>
        <v/>
      </c>
      <c r="BZ140" s="31" t="str">
        <f>IF(BW140="","",IF(OR(BY140="",BY140="NEMA"),BV140,INDEX(imePrezime_ime,MATCH(BY140,imePrezime_id,0))))</f>
        <v/>
      </c>
      <c r="CA140" s="66" t="str">
        <f>IF(BW140="","",IF(OR(BY140="",BY140="NEMA"),BW140,INDEX(imePrezime_prezime,MATCH(BY140,imePrezime_id,0))))</f>
        <v/>
      </c>
      <c r="CB140" s="47" t="s">
        <v>0</v>
      </c>
      <c r="CC140" s="82" t="str">
        <f t="shared" ref="CC140:CC203" si="173">IF(OR(BW140="",BY140&lt;&gt;"NEMA"),"",BV140&amp;" "&amp;BW140)</f>
        <v/>
      </c>
      <c r="CD140" s="47" t="s">
        <v>0</v>
      </c>
      <c r="CE140" s="19" t="str">
        <f t="shared" ref="CE140:CE203" si="174">IF(OR(BX140&lt;&gt;"NEMA",BY140&lt;&gt;"NEMA"),"","SELECT '"&amp;BZ140&amp;" – "&amp;CA140&amp;"', ime, prezime FROM imeprezime WHERE ime LIKE '%"&amp;MID(BZ140,2,LEN(BZ140)-2)&amp;"%' Or prezime LIKE '%"&amp;MID(CA140,2,LEN(CA140)-2)&amp;"%' Or ime LIKE '%"&amp;MID(CA140,2,LEN(CA140)-2)&amp;"%' Or prezime LIKE '%"&amp;MID(BZ140,2,LEN(BZ140)-2)&amp;"%' ORDER BY ime, prezime;")</f>
        <v/>
      </c>
      <c r="CF140" s="47" t="s">
        <v>0</v>
      </c>
      <c r="CG140" s="130"/>
      <c r="CH140" s="47" t="s">
        <v>0</v>
      </c>
      <c r="CI140" s="52" t="str">
        <f t="shared" ref="CI140:CI203" si="175">IF(CG140="","",BV140&amp;" "&amp;BW140)</f>
        <v/>
      </c>
      <c r="CJ140" s="73" t="str">
        <f>IF(CG140="","",MAX(CJ$10:CJ139)+1)</f>
        <v/>
      </c>
      <c r="CK140" s="53" t="str">
        <f t="shared" ref="CK140:CK203" si="176">IF(CG140="","",IFERROR(INDEX(imePrezime_id,MATCH(IF(IFERROR(SEARCH("–",CG140),0)&lt;&gt;0,CG140,SUBSTITUTE(CG140," "," – ",1)),imePrezime_imePrezime,0)),"NEMA"))</f>
        <v/>
      </c>
      <c r="CL140" s="47" t="s">
        <v>0</v>
      </c>
      <c r="CM140" s="19" t="str">
        <f t="shared" ref="CM140:CM203" si="177">IF(CG140="","","INSERT INTO imeprezime_alias(id,alias,imeprezime_id) VALUES ("&amp;CJ140&amp;",'"&amp;CI140&amp;"',"&amp;IF(CK140="NEMA",CR140,CK140)&amp;");")</f>
        <v/>
      </c>
      <c r="CN140" s="47" t="s">
        <v>0</v>
      </c>
      <c r="CO140" s="108"/>
      <c r="CP140" s="110"/>
      <c r="CQ140" s="47"/>
      <c r="CR140" s="58" t="str">
        <f>IF(AND(BX140="NEMA",BY140="NEMA",OR(CG140="",CK140="NEMA")),MAX(CR$10:CR139)+1,"")</f>
        <v/>
      </c>
      <c r="CS140" s="53" t="str">
        <f t="shared" ref="CS140:CS203" si="178">IF(CR140="","",IF(CU140="O",1,""))</f>
        <v/>
      </c>
      <c r="CT140" t="s">
        <v>0</v>
      </c>
      <c r="CU140" s="133" t="str">
        <f>IF(O140="","",LEFT(INDEX(kategorija_oznaka,MATCH(Q140,kategorija_id,0)),1))</f>
        <v/>
      </c>
      <c r="CV140" t="s">
        <v>0</v>
      </c>
      <c r="CW140" s="52" t="str">
        <f>IF(CR140="","",IF(M140&lt;&gt;"CRO","","INSERT INTO osoba (id,reg_broj,oib,spol_id,dat_rodjenja) VALUES ("&amp;CR140&amp;",(SELECT max(os.reg_broj)+1 FROM osoba AS os),Null,'"&amp;CU140&amp;"',Null); INSERT INTO osoba_log (id,reg_broj,oib,spol_id,dat_rodjenja,dnevnik_id) SELECT id,reg_broj,oib,spol_id,dat_rodjenja,"&amp;dnevnik_id&amp;" FROM osoba WHERE id = "&amp;CR140&amp;";"))</f>
        <v/>
      </c>
      <c r="CX140" s="66" t="str">
        <f t="shared" ref="CX140:CX203" si="179">IF(CR140="","","INSERT INTO imeprezime (id,osoba_id,rbr,ime,prezime,klub_id,identitet_id,sintaksa_id,info,aktivno,dnevnik_id) VALUES ("&amp;CR140&amp;","&amp;IF(CW140="","Null",CR140)&amp;",1,'"&amp;IF(CO140&lt;&gt;"",CO140,BV140)&amp;"','"&amp;IF(CP140&lt;&gt;"",CP140,BW140)&amp;"',(SELECT id FROM klub WHERE naziv = '"&amp;BN140&amp;"'),Null,1,'',1,"&amp;dnevnik_id&amp;");")</f>
        <v/>
      </c>
      <c r="CY140" t="s">
        <v>0</v>
      </c>
      <c r="CZ140" s="19" t="str">
        <f t="shared" ref="CZ140:CZ203" si="180">IF(CW140="",CX140,CW140&amp;" "&amp;CX140)</f>
        <v/>
      </c>
      <c r="DA140" s="47" t="s">
        <v>0</v>
      </c>
      <c r="DB140" s="52" t="str">
        <f t="shared" ref="DB140:DB203" si="181">IF(BW140="","",IF(CK140="",BZ140,IF(CK140="NEMA",CO140,INDEX(imePrezime_ime,MATCH(CK140,imePrezime_id,0)))))</f>
        <v/>
      </c>
      <c r="DC140" s="66" t="str">
        <f t="shared" ref="DC140:DC203" si="182">IF(BW140="","",IF(CK140="",CA140,IF(CK140="NEMA",CP140,INDEX(imePrezime_prezime,MATCH(CK140,imePrezime_id,0)))))</f>
        <v/>
      </c>
      <c r="DD140" s="47" t="s">
        <v>0</v>
      </c>
      <c r="DE140" s="52" t="str">
        <f t="shared" ref="DE140:DE203" si="183">IF(BW140="","",DH140 &amp; IF(O140="",""," – " &amp; O140))</f>
        <v/>
      </c>
      <c r="DF140" s="53" t="str">
        <f>IF(DE140="","",IFERROR(MATCH(DE140,registar,0),"NEMA"))</f>
        <v/>
      </c>
      <c r="DG140" s="47" t="s">
        <v>0</v>
      </c>
      <c r="DH140" s="52" t="str">
        <f t="shared" ref="DH140:DH203" si="184">IF(BW140="","",DK140 &amp; IF(BN140="",""," – " &amp; BN140))</f>
        <v/>
      </c>
      <c r="DI140" s="53" t="str">
        <f>IF(DH140="","",IFERROR(MATCH(DH140,imePrezime_imePrezimeKlub,0),"NEMA"))</f>
        <v/>
      </c>
      <c r="DJ140" s="47" t="s">
        <v>0</v>
      </c>
      <c r="DK140" s="52" t="str">
        <f t="shared" ref="DK140:DK203" si="185">IF(DC140="","",DB140&amp;" – "&amp;DC140)</f>
        <v/>
      </c>
      <c r="DL140" s="53" t="str">
        <f>IF(DK140="","",IFERROR(MATCH(DK140,imePrezime_imePrezime,0),"NEMA"))</f>
        <v/>
      </c>
      <c r="DM140" s="47" t="s">
        <v>0</v>
      </c>
      <c r="DN140" s="58" t="str">
        <f t="shared" ref="DN140:DN203" si="186">IF(DF140="","",IF(DF140&lt;&gt;"NEMA",DF140,IF(DI140&lt;&gt;"NEMA",DI140,IF(DL140&lt;&gt;"NEMA",DL140,""))))</f>
        <v/>
      </c>
      <c r="DO140" s="53" t="str" cm="1">
        <f t="array" ref="DO140">IF(DN140&lt;&gt;"",INDEX(imePrezime_id,DN140,0),IF(CR140&lt;&gt;"",CR140,""))</f>
        <v/>
      </c>
      <c r="DP140" s="47" t="s">
        <v>0</v>
      </c>
      <c r="DQ140" s="58" t="str">
        <f t="shared" ref="DQ140:DQ203" si="187">IF(BW140="","",IF(CR140&lt;&gt;"","novo",IF(BY140="","imepre","imepre(ali)")))</f>
        <v/>
      </c>
      <c r="DR140" s="73" t="str">
        <f>IF(BW140="","",IF(AJ140="",IF(IFERROR(INDEX(imePrezime_klub,MATCH(DO140,imePrezime_id,0)),"NEMA")="","klu",""),IF(OR(AND(AK140&lt;&gt;"",AK140&lt;&gt;"NEMA"),BI140&lt;&gt;""),"klu(ali)",IF(AND(AN140&lt;&gt;"",AN140&lt;&gt;AM140),"(raz-klu)","klu"))))</f>
        <v/>
      </c>
      <c r="DS140" s="73" t="str">
        <f t="shared" ref="DS140:DS203" si="188">IF(BW140="","","kat"&amp;IF(AND(U140&lt;&gt;O140,O140&lt;&gt;"Open"),"(ali)",""))</f>
        <v/>
      </c>
      <c r="DT140" s="73" t="str">
        <f t="shared" ref="DT140:DT203" si="189">IF(OR(BR140&lt;&gt;"",BT140=2),"ot","")</f>
        <v/>
      </c>
      <c r="DU140" s="66" t="str">
        <f t="shared" ref="DU140:DU203" si="190">IF(BW140="","",DQ140&amp;IF(DQ140="novo","","-"&amp;DR140&amp;"-"&amp;DS140)&amp;IF(DT140="","","-"&amp;DT140))</f>
        <v/>
      </c>
      <c r="DV140" s="47" t="s">
        <v>0</v>
      </c>
      <c r="DW140" s="58" t="str">
        <f>IF(BW140="","",MAX(DW$10:DW139)+1)</f>
        <v/>
      </c>
      <c r="DX140" s="73" t="str">
        <f t="shared" ref="DX140:DX203" si="191">IF(BZ140="","",V140)</f>
        <v/>
      </c>
      <c r="DY140" s="73" t="str">
        <f t="shared" ref="DY140:DY203" si="192">IF(DO140="","",DO140)</f>
        <v/>
      </c>
      <c r="DZ140" s="73" t="str">
        <f t="shared" ref="DZ140:DZ203" si="193">IF(BS140="","",BS140)</f>
        <v/>
      </c>
      <c r="EA140" s="73" t="str">
        <f t="shared" ref="EA140:EA203" si="194">IF(BT140="","",BT140)</f>
        <v/>
      </c>
      <c r="EB140" s="73" t="str">
        <f t="shared" ref="EB140:EB203" si="195">IF(DK140="","",IF(trka_je_rangirana=0,0,IF(OR(DF140="",DF140="NEMA"),0,1)))</f>
        <v/>
      </c>
      <c r="EC140" s="73" t="str">
        <f t="shared" ref="EC140:EC203" si="196">IF(DW140="","",INDEX(uparivanje_id,MATCH(DU140,uparivanje_oznaka,0)))</f>
        <v/>
      </c>
      <c r="ED140" s="73" t="str">
        <f t="shared" ref="ED140:ED203" si="197">IF(BT140="","",BQ140)</f>
        <v/>
      </c>
      <c r="EE140" s="73" t="str">
        <f t="shared" ref="EE140:EE203" si="198">IF(OR(BY140="",BY140="NEMA"),CJ140,BY140)</f>
        <v/>
      </c>
      <c r="EF140" s="73" t="str">
        <f t="shared" ref="EF140:EF203" si="199">IF(AND(AK140&lt;&gt;"",AK140&lt;&gt;"NEMA"),AK140,IF(AL140&lt;&gt;"",AL140,IF(AND(AS140&lt;&gt;"",AS140&lt;&gt;"NEMA"),AS140,IF(AT140&lt;&gt;"",AT140,""))))</f>
        <v/>
      </c>
      <c r="EG140" s="53" t="str">
        <f>IF(INDEX(natjecanjeKategorije_katAliasId,MATCH(Q140,natjecanjeKategorije_katRegId,0))="","",INDEX(natjecanjeKategorije_katAliasId,MATCH(Q140,natjecanjeKategorije_katRegId,0)))</f>
        <v/>
      </c>
      <c r="EH140" s="47" t="s">
        <v>0</v>
      </c>
      <c r="EI140" s="19" t="str">
        <f t="shared" ref="EI140:EI203" si="200">IF(DX140="","","INSERT INTO rezultat(id,stazakategorija_id,imeprezime_id,vrijeme_sec,status_id,registracija,uparivanje_id,originalstatus_id,imeprezimealias_id,klubalias_id,kategorijaalias_id) VALUES ("&amp;DW140&amp;","&amp;DX140&amp;","&amp;DY140&amp;","&amp;IF(DZ140="","Null",DZ140)&amp;","&amp;EA140&amp;","&amp;EB140&amp;","&amp;EC140&amp;","&amp;ED140&amp;","&amp;IF(EE140="","Null",EE140)&amp;","&amp;IF(EF140="","Null",EF140)&amp;","&amp;IF(EG140="","Null",EG140)&amp;");")</f>
        <v/>
      </c>
      <c r="EJ140" s="47" t="s">
        <v>0</v>
      </c>
      <c r="EK140" s="19" t="str">
        <f t="shared" ref="EK140:EK203" si="201">IF(DX140="","",IF(EB140=1,"UPDATE
	registar
SET
	potvrda = 1
WHERE
	imeprezime_id="&amp;DY140&amp;"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"&amp;DX140&amp;")
                         		AND
                         	kategorija_liga.liga_id = "&amp;liga_id&amp;")
		AND
	datum_od &lt;= '"&amp;datum_natjecanja&amp;"'
    	AND
    datum_do is Null;",""))</f>
        <v/>
      </c>
      <c r="EL140" s="47" t="s">
        <v>0</v>
      </c>
      <c r="EM140" s="208" t="str">
        <f t="shared" ref="EM140:EM203" si="202">AE140&amp;IF(AW140="","","
")&amp;AW140&amp;IF(BL140="","","
")&amp;BL140&amp;IF(CZ140="","","
")&amp;CZ140&amp;IF(CM140="","","
")&amp;CM140&amp;IF(EI140="","","
")&amp;EI140&amp;IF(EK140="","","
")&amp;EK140</f>
        <v/>
      </c>
      <c r="EN140" s="47" t="s">
        <v>0</v>
      </c>
    </row>
    <row r="141" spans="1:144" x14ac:dyDescent="0.25">
      <c r="A141" t="s">
        <v>0</v>
      </c>
      <c r="B141" s="52" t="str">
        <f>IF(csv!F133="","",csv!T133)</f>
        <v/>
      </c>
      <c r="C141" s="31" t="s">
        <v>0</v>
      </c>
      <c r="D141" s="31" t="str">
        <f>IF(csv!F133="","",csv!F133)</f>
        <v/>
      </c>
      <c r="E141" s="31" t="str">
        <f>IF(csv!E133="","",csv!E133)</f>
        <v/>
      </c>
      <c r="F141" s="31" t="s">
        <v>0</v>
      </c>
      <c r="G141" s="73" t="str">
        <f>IF(csv!M133="","",csv!M133)</f>
        <v/>
      </c>
      <c r="H141" s="73" t="str">
        <f>IF(csv!N133="","",csv!N133)</f>
        <v/>
      </c>
      <c r="I141" s="31" t="s">
        <v>0</v>
      </c>
      <c r="J141" s="31" t="str">
        <f>IF(csv!P133="","",csv!P133)</f>
        <v/>
      </c>
      <c r="K141" s="31" t="str">
        <f>IF(csv!Q133="","",csv!Q133)</f>
        <v/>
      </c>
      <c r="L141" s="31" t="s">
        <v>0</v>
      </c>
      <c r="M141" s="66" t="str">
        <f>IF(csv!R133="","",csv!R133)</f>
        <v/>
      </c>
      <c r="N141" s="47" t="s">
        <v>0</v>
      </c>
      <c r="O141" s="52" t="str">
        <f t="shared" si="144"/>
        <v/>
      </c>
      <c r="P141" s="73" t="str">
        <f>IF(O141="","",IF(COUNTIF(O$10:O140,O141)=0,P140+1,P140))</f>
        <v/>
      </c>
      <c r="Q141" s="88" t="str">
        <f t="shared" si="145"/>
        <v/>
      </c>
      <c r="R141" s="89" t="str" cm="1">
        <f t="array" ref="R141">IF(S141="","",INDEX(natjecanjeStaze_naziv,MATCH(S141,natjecanjeStaze_stazaId,0)))</f>
        <v/>
      </c>
      <c r="S141" s="53" t="str">
        <f>IF(BW141="","",INDEX(natjecanjeStaze_stazaId,MATCH(O141,natjecanjeStaze_kategorija,0)))</f>
        <v/>
      </c>
      <c r="T141" s="47" t="s">
        <v>0</v>
      </c>
      <c r="U141" s="259" t="str">
        <f>IF(O141="","",INDEX(kategorija_oznaka,MATCH(Q141,kategorija_id,0)))</f>
        <v/>
      </c>
      <c r="V141" s="260" t="str">
        <f t="shared" si="146"/>
        <v/>
      </c>
      <c r="W141" s="47" t="s">
        <v>0</v>
      </c>
      <c r="X141" s="52" t="str">
        <f t="shared" si="147"/>
        <v/>
      </c>
      <c r="Y141" s="73" t="str">
        <f t="shared" si="148"/>
        <v/>
      </c>
      <c r="Z141" s="31" t="str">
        <f t="shared" si="149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50"/>
        <v/>
      </c>
      <c r="AF141" s="47" t="s">
        <v>0</v>
      </c>
      <c r="AG141" s="151" t="str">
        <f t="shared" si="151"/>
        <v/>
      </c>
      <c r="AH141" s="47" t="s">
        <v>0</v>
      </c>
      <c r="AI141" s="52" t="str">
        <f t="shared" si="152"/>
        <v/>
      </c>
      <c r="AJ141" s="31" t="str">
        <f t="shared" si="153"/>
        <v/>
      </c>
      <c r="AK141" s="73" t="str">
        <f t="shared" si="154"/>
        <v/>
      </c>
      <c r="AL141" s="73" t="str">
        <f t="shared" si="155"/>
        <v/>
      </c>
      <c r="AM141" s="31" t="str" cm="1">
        <f t="array" ref="AM141">IF(AK141="",""&amp;AJ141,IF(AK141="NEMA",AJ141,INDEX(klub_naziv,MATCH(INDEX(klubAlias_klubId,AK141),klub_id,0))))</f>
        <v/>
      </c>
      <c r="AN141" s="31" t="str" cm="1">
        <f t="array" ref="AN141">IFERROR(""&amp;INDEX(registarNatjecatelji,DL141,4),"")</f>
        <v/>
      </c>
      <c r="AO141" s="73" t="str">
        <f t="shared" si="156"/>
        <v/>
      </c>
      <c r="AP141" s="66" t="str">
        <f t="shared" si="157"/>
        <v/>
      </c>
      <c r="AQ141" s="47" t="s">
        <v>0</v>
      </c>
      <c r="AR141" s="52" t="str">
        <f>IF(V141&lt;&gt;"NEMA","",IF(IFERROR(MATCH(U141,U$10:U140,0),0)&lt;&gt;0,"",U141))</f>
        <v/>
      </c>
      <c r="AS141" s="73" t="str">
        <f>IF(AR141="","",IFERROR(INDEX(klubAlias_id,MATCH(AR141,klubAlias_alias,0)),"NEMA"))</f>
        <v/>
      </c>
      <c r="AT141" s="31" t="str">
        <f>IF(OR(AS141="",AS141&lt;&gt;"NEMA"),"",MAX(AT$10:AT140)+1)</f>
        <v/>
      </c>
      <c r="AU141" s="66" t="str">
        <f>IF(OR(AS141="",AS141&lt;&gt;"NEMA"),"",INDEX(klub_id,MATCH(AR141,klub_naziv,0)))</f>
        <v/>
      </c>
      <c r="AV141" s="47" t="s">
        <v>0</v>
      </c>
      <c r="AW141" s="19" t="str">
        <f t="shared" si="158"/>
        <v/>
      </c>
      <c r="AX141" s="47" t="s">
        <v>0</v>
      </c>
      <c r="AY141" s="82" t="str">
        <f>IF(AK141&lt;&gt;"NEMA","",IF(IFERROR(MATCH(AJ141,AJ$10:AJ140,0),0)&lt;&gt;0,"",AJ141))</f>
        <v/>
      </c>
      <c r="AZ141" s="47" t="s">
        <v>0</v>
      </c>
      <c r="BA141" s="130"/>
      <c r="BB141" s="47" t="s">
        <v>0</v>
      </c>
      <c r="BC141" s="58" t="str">
        <f t="shared" si="159"/>
        <v/>
      </c>
      <c r="BD141" s="31" t="str">
        <f t="shared" si="160"/>
        <v/>
      </c>
      <c r="BE141" s="31" t="str">
        <f>IF(BD141="","",MAX(BE$10:BE140)+1)</f>
        <v/>
      </c>
      <c r="BF141" s="31" t="str">
        <f t="shared" si="161"/>
        <v/>
      </c>
      <c r="BG141" s="31" t="str">
        <f t="shared" si="162"/>
        <v/>
      </c>
      <c r="BH141" s="31" t="str">
        <f>IF(BA141="","",MAX(BH$10:BH140)+1)</f>
        <v/>
      </c>
      <c r="BI141" s="31" t="str">
        <f t="shared" si="163"/>
        <v/>
      </c>
      <c r="BJ141" s="66" t="str">
        <f t="shared" si="164"/>
        <v/>
      </c>
      <c r="BK141" s="47" t="s">
        <v>0</v>
      </c>
      <c r="BL141" s="19" t="str">
        <f t="shared" si="165"/>
        <v/>
      </c>
      <c r="BM141" s="47" t="s">
        <v>0</v>
      </c>
      <c r="BN141" s="151" t="str">
        <f>IF(AP141="","",IF(BA141="",IF(IFERROR(MATCH(AP141,natjecanje_noviKluboviAliasi,0),0)&gt;0,INDEX(natjecanje_kluboviAliasi,MATCH(AP141,natjecanje_noviKluboviAliasi,0)),AP141),BA141))</f>
        <v/>
      </c>
      <c r="BO141" s="47" t="s">
        <v>0</v>
      </c>
      <c r="BP141" s="58" t="str">
        <f t="shared" si="166"/>
        <v/>
      </c>
      <c r="BQ141" s="73" t="str">
        <f t="shared" si="167"/>
        <v/>
      </c>
      <c r="BR141" s="267" t="str">
        <f t="shared" si="168"/>
        <v/>
      </c>
      <c r="BS141" s="268" t="str">
        <f t="shared" si="169"/>
        <v/>
      </c>
      <c r="BT141" s="191" t="str">
        <f t="shared" si="170"/>
        <v/>
      </c>
      <c r="BU141" s="47" t="s">
        <v>0</v>
      </c>
      <c r="BV141" s="52" t="str">
        <f t="shared" si="171"/>
        <v/>
      </c>
      <c r="BW141" s="31" t="str">
        <f t="shared" si="172"/>
        <v/>
      </c>
      <c r="BX141" s="73" t="str">
        <f>IF(BW141="","",IFERROR(INDEX(imePrezime_id,MATCH(BV141&amp;" – "&amp;BW141,imePrezime_imePrezime,0)),"NEMA"))</f>
        <v/>
      </c>
      <c r="BY141" s="73" t="str">
        <f>IF(BX141&lt;&gt;"NEMA","",IFERROR(INDEX(imePrezimeAlias_imePrezimeId,MATCH(BV141&amp;" "&amp;BW141,imePrezimeAlias_alias,0)),"NEMA"))</f>
        <v/>
      </c>
      <c r="BZ141" s="31" t="str">
        <f>IF(BW141="","",IF(OR(BY141="",BY141="NEMA"),BV141,INDEX(imePrezime_ime,MATCH(BY141,imePrezime_id,0))))</f>
        <v/>
      </c>
      <c r="CA141" s="66" t="str">
        <f>IF(BW141="","",IF(OR(BY141="",BY141="NEMA"),BW141,INDEX(imePrezime_prezime,MATCH(BY141,imePrezime_id,0))))</f>
        <v/>
      </c>
      <c r="CB141" s="47" t="s">
        <v>0</v>
      </c>
      <c r="CC141" s="82" t="str">
        <f t="shared" si="173"/>
        <v/>
      </c>
      <c r="CD141" s="47" t="s">
        <v>0</v>
      </c>
      <c r="CE141" s="19" t="str">
        <f t="shared" si="174"/>
        <v/>
      </c>
      <c r="CF141" s="47" t="s">
        <v>0</v>
      </c>
      <c r="CG141" s="130"/>
      <c r="CH141" s="47" t="s">
        <v>0</v>
      </c>
      <c r="CI141" s="52" t="str">
        <f t="shared" si="175"/>
        <v/>
      </c>
      <c r="CJ141" s="73" t="str">
        <f>IF(CG141="","",MAX(CJ$10:CJ140)+1)</f>
        <v/>
      </c>
      <c r="CK141" s="53" t="str">
        <f t="shared" si="176"/>
        <v/>
      </c>
      <c r="CL141" s="47" t="s">
        <v>0</v>
      </c>
      <c r="CM141" s="19" t="str">
        <f t="shared" si="177"/>
        <v/>
      </c>
      <c r="CN141" s="47" t="s">
        <v>0</v>
      </c>
      <c r="CO141" s="108"/>
      <c r="CP141" s="110"/>
      <c r="CQ141" s="47"/>
      <c r="CR141" s="58" t="str">
        <f>IF(AND(BX141="NEMA",BY141="NEMA",OR(CG141="",CK141="NEMA")),MAX(CR$10:CR140)+1,"")</f>
        <v/>
      </c>
      <c r="CS141" s="53" t="str">
        <f t="shared" si="178"/>
        <v/>
      </c>
      <c r="CT141" t="s">
        <v>0</v>
      </c>
      <c r="CU141" s="133" t="str">
        <f>IF(O141="","",LEFT(INDEX(kategorija_oznaka,MATCH(Q141,kategorija_id,0)),1))</f>
        <v/>
      </c>
      <c r="CV141" t="s">
        <v>0</v>
      </c>
      <c r="CW141" s="52" t="str">
        <f>IF(CR141="","",IF(M141&lt;&gt;"CRO","","INSERT INTO osoba (id,reg_broj,oib,spol_id,dat_rodjenja) VALUES ("&amp;CR141&amp;",(SELECT max(os.reg_broj)+1 FROM osoba AS os),Null,'"&amp;CU141&amp;"',Null); INSERT INTO osoba_log (id,reg_broj,oib,spol_id,dat_rodjenja,dnevnik_id) SELECT id,reg_broj,oib,spol_id,dat_rodjenja,"&amp;dnevnik_id&amp;" FROM osoba WHERE id = "&amp;CR141&amp;";"))</f>
        <v/>
      </c>
      <c r="CX141" s="66" t="str">
        <f t="shared" si="179"/>
        <v/>
      </c>
      <c r="CY141" t="s">
        <v>0</v>
      </c>
      <c r="CZ141" s="19" t="str">
        <f t="shared" si="180"/>
        <v/>
      </c>
      <c r="DA141" s="47" t="s">
        <v>0</v>
      </c>
      <c r="DB141" s="52" t="str">
        <f t="shared" si="181"/>
        <v/>
      </c>
      <c r="DC141" s="66" t="str">
        <f t="shared" si="182"/>
        <v/>
      </c>
      <c r="DD141" s="47" t="s">
        <v>0</v>
      </c>
      <c r="DE141" s="52" t="str">
        <f t="shared" si="183"/>
        <v/>
      </c>
      <c r="DF141" s="53" t="str">
        <f>IF(DE141="","",IFERROR(MATCH(DE141,registar,0),"NEMA"))</f>
        <v/>
      </c>
      <c r="DG141" s="47" t="s">
        <v>0</v>
      </c>
      <c r="DH141" s="52" t="str">
        <f t="shared" si="184"/>
        <v/>
      </c>
      <c r="DI141" s="53" t="str">
        <f>IF(DH141="","",IFERROR(MATCH(DH141,imePrezime_imePrezimeKlub,0),"NEMA"))</f>
        <v/>
      </c>
      <c r="DJ141" s="47" t="s">
        <v>0</v>
      </c>
      <c r="DK141" s="52" t="str">
        <f t="shared" si="185"/>
        <v/>
      </c>
      <c r="DL141" s="53" t="str">
        <f>IF(DK141="","",IFERROR(MATCH(DK141,imePrezime_imePrezime,0),"NEMA"))</f>
        <v/>
      </c>
      <c r="DM141" s="47" t="s">
        <v>0</v>
      </c>
      <c r="DN141" s="58" t="str">
        <f t="shared" si="186"/>
        <v/>
      </c>
      <c r="DO141" s="53" t="str" cm="1">
        <f t="array" ref="DO141">IF(DN141&lt;&gt;"",INDEX(imePrezime_id,DN141,0),IF(CR141&lt;&gt;"",CR141,""))</f>
        <v/>
      </c>
      <c r="DP141" s="47" t="s">
        <v>0</v>
      </c>
      <c r="DQ141" s="58" t="str">
        <f t="shared" si="187"/>
        <v/>
      </c>
      <c r="DR141" s="73" t="str">
        <f>IF(BW141="","",IF(AJ141="",IF(IFERROR(INDEX(imePrezime_klub,MATCH(DO141,imePrezime_id,0)),"NEMA")="","klu",""),IF(OR(AND(AK141&lt;&gt;"",AK141&lt;&gt;"NEMA"),BI141&lt;&gt;""),"klu(ali)",IF(AND(AN141&lt;&gt;"",AN141&lt;&gt;AM141),"(raz-klu)","klu"))))</f>
        <v/>
      </c>
      <c r="DS141" s="73" t="str">
        <f t="shared" si="188"/>
        <v/>
      </c>
      <c r="DT141" s="73" t="str">
        <f t="shared" si="189"/>
        <v/>
      </c>
      <c r="DU141" s="66" t="str">
        <f t="shared" si="190"/>
        <v/>
      </c>
      <c r="DV141" s="47" t="s">
        <v>0</v>
      </c>
      <c r="DW141" s="58" t="str">
        <f>IF(BW141="","",MAX(DW$10:DW140)+1)</f>
        <v/>
      </c>
      <c r="DX141" s="73" t="str">
        <f t="shared" si="191"/>
        <v/>
      </c>
      <c r="DY141" s="73" t="str">
        <f t="shared" si="192"/>
        <v/>
      </c>
      <c r="DZ141" s="73" t="str">
        <f t="shared" si="193"/>
        <v/>
      </c>
      <c r="EA141" s="73" t="str">
        <f t="shared" si="194"/>
        <v/>
      </c>
      <c r="EB141" s="73" t="str">
        <f t="shared" si="195"/>
        <v/>
      </c>
      <c r="EC141" s="73" t="str">
        <f t="shared" si="196"/>
        <v/>
      </c>
      <c r="ED141" s="73" t="str">
        <f t="shared" si="197"/>
        <v/>
      </c>
      <c r="EE141" s="73" t="str">
        <f t="shared" si="198"/>
        <v/>
      </c>
      <c r="EF141" s="73" t="str">
        <f t="shared" si="199"/>
        <v/>
      </c>
      <c r="EG141" s="53" t="str">
        <f>IF(INDEX(natjecanjeKategorije_katAliasId,MATCH(Q141,natjecanjeKategorije_katRegId,0))="","",INDEX(natjecanjeKategorije_katAliasId,MATCH(Q141,natjecanjeKategorije_katRegId,0)))</f>
        <v/>
      </c>
      <c r="EH141" s="47" t="s">
        <v>0</v>
      </c>
      <c r="EI141" s="19" t="str">
        <f t="shared" si="200"/>
        <v/>
      </c>
      <c r="EJ141" s="47" t="s">
        <v>0</v>
      </c>
      <c r="EK141" s="19" t="str">
        <f t="shared" si="201"/>
        <v/>
      </c>
      <c r="EL141" s="47" t="s">
        <v>0</v>
      </c>
      <c r="EM141" s="208" t="str">
        <f t="shared" si="202"/>
        <v/>
      </c>
      <c r="EN141" s="47" t="s">
        <v>0</v>
      </c>
    </row>
    <row r="142" spans="1:144" x14ac:dyDescent="0.25">
      <c r="A142" t="s">
        <v>0</v>
      </c>
      <c r="B142" s="52" t="str">
        <f>IF(csv!F134="","",csv!T134)</f>
        <v/>
      </c>
      <c r="C142" s="31" t="s">
        <v>0</v>
      </c>
      <c r="D142" s="31" t="str">
        <f>IF(csv!F134="","",csv!F134)</f>
        <v/>
      </c>
      <c r="E142" s="31" t="str">
        <f>IF(csv!E134="","",csv!E134)</f>
        <v/>
      </c>
      <c r="F142" s="31" t="s">
        <v>0</v>
      </c>
      <c r="G142" s="73" t="str">
        <f>IF(csv!M134="","",csv!M134)</f>
        <v/>
      </c>
      <c r="H142" s="73" t="str">
        <f>IF(csv!N134="","",csv!N134)</f>
        <v/>
      </c>
      <c r="I142" s="31" t="s">
        <v>0</v>
      </c>
      <c r="J142" s="31" t="str">
        <f>IF(csv!P134="","",csv!P134)</f>
        <v/>
      </c>
      <c r="K142" s="31" t="str">
        <f>IF(csv!Q134="","",csv!Q134)</f>
        <v/>
      </c>
      <c r="L142" s="31" t="s">
        <v>0</v>
      </c>
      <c r="M142" s="66" t="str">
        <f>IF(csv!R134="","",csv!R134)</f>
        <v/>
      </c>
      <c r="N142" s="47" t="s">
        <v>0</v>
      </c>
      <c r="O142" s="52" t="str">
        <f t="shared" si="144"/>
        <v/>
      </c>
      <c r="P142" s="73" t="str">
        <f>IF(O142="","",IF(COUNTIF(O$10:O141,O142)=0,P141+1,P141))</f>
        <v/>
      </c>
      <c r="Q142" s="88" t="str">
        <f t="shared" si="145"/>
        <v/>
      </c>
      <c r="R142" s="89" t="str" cm="1">
        <f t="array" ref="R142">IF(S142="","",INDEX(natjecanjeStaze_naziv,MATCH(S142,natjecanjeStaze_stazaId,0)))</f>
        <v/>
      </c>
      <c r="S142" s="53" t="str">
        <f>IF(BW142="","",INDEX(natjecanjeStaze_stazaId,MATCH(O142,natjecanjeStaze_kategorija,0)))</f>
        <v/>
      </c>
      <c r="T142" s="47" t="s">
        <v>0</v>
      </c>
      <c r="U142" s="259" t="str">
        <f>IF(O142="","",INDEX(kategorija_oznaka,MATCH(Q142,kategorija_id,0)))</f>
        <v/>
      </c>
      <c r="V142" s="260" t="str">
        <f t="shared" si="146"/>
        <v/>
      </c>
      <c r="W142" s="47" t="s">
        <v>0</v>
      </c>
      <c r="X142" s="52" t="str">
        <f t="shared" si="147"/>
        <v/>
      </c>
      <c r="Y142" s="73" t="str">
        <f t="shared" si="148"/>
        <v/>
      </c>
      <c r="Z142" s="31" t="str">
        <f t="shared" si="149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50"/>
        <v/>
      </c>
      <c r="AF142" s="47" t="s">
        <v>0</v>
      </c>
      <c r="AG142" s="151" t="str">
        <f t="shared" si="151"/>
        <v/>
      </c>
      <c r="AH142" s="47" t="s">
        <v>0</v>
      </c>
      <c r="AI142" s="52" t="str">
        <f t="shared" si="152"/>
        <v/>
      </c>
      <c r="AJ142" s="31" t="str">
        <f t="shared" si="153"/>
        <v/>
      </c>
      <c r="AK142" s="73" t="str">
        <f t="shared" si="154"/>
        <v/>
      </c>
      <c r="AL142" s="73" t="str">
        <f t="shared" si="155"/>
        <v/>
      </c>
      <c r="AM142" s="31" t="str" cm="1">
        <f t="array" ref="AM142">IF(AK142="",""&amp;AJ142,IF(AK142="NEMA",AJ142,INDEX(klub_naziv,MATCH(INDEX(klubAlias_klubId,AK142),klub_id,0))))</f>
        <v/>
      </c>
      <c r="AN142" s="31" t="str" cm="1">
        <f t="array" ref="AN142">IFERROR(""&amp;INDEX(registarNatjecatelji,DL142,4),"")</f>
        <v/>
      </c>
      <c r="AO142" s="73" t="str">
        <f t="shared" si="156"/>
        <v/>
      </c>
      <c r="AP142" s="66" t="str">
        <f t="shared" si="157"/>
        <v/>
      </c>
      <c r="AQ142" s="47" t="s">
        <v>0</v>
      </c>
      <c r="AR142" s="52" t="str">
        <f>IF(V142&lt;&gt;"NEMA","",IF(IFERROR(MATCH(U142,U$10:U141,0),0)&lt;&gt;0,"",U142))</f>
        <v/>
      </c>
      <c r="AS142" s="73" t="str">
        <f>IF(AR142="","",IFERROR(INDEX(klubAlias_id,MATCH(AR142,klubAlias_alias,0)),"NEMA"))</f>
        <v/>
      </c>
      <c r="AT142" s="31" t="str">
        <f>IF(OR(AS142="",AS142&lt;&gt;"NEMA"),"",MAX(AT$10:AT141)+1)</f>
        <v/>
      </c>
      <c r="AU142" s="66" t="str">
        <f>IF(OR(AS142="",AS142&lt;&gt;"NEMA"),"",INDEX(klub_id,MATCH(AR142,klub_naziv,0)))</f>
        <v/>
      </c>
      <c r="AV142" s="47" t="s">
        <v>0</v>
      </c>
      <c r="AW142" s="19" t="str">
        <f t="shared" si="158"/>
        <v/>
      </c>
      <c r="AX142" s="47" t="s">
        <v>0</v>
      </c>
      <c r="AY142" s="82" t="str">
        <f>IF(AK142&lt;&gt;"NEMA","",IF(IFERROR(MATCH(AJ142,AJ$10:AJ141,0),0)&lt;&gt;0,"",AJ142))</f>
        <v/>
      </c>
      <c r="AZ142" s="47" t="s">
        <v>0</v>
      </c>
      <c r="BA142" s="130"/>
      <c r="BB142" s="47" t="s">
        <v>0</v>
      </c>
      <c r="BC142" s="58" t="str">
        <f t="shared" si="159"/>
        <v/>
      </c>
      <c r="BD142" s="31" t="str">
        <f t="shared" si="160"/>
        <v/>
      </c>
      <c r="BE142" s="31" t="str">
        <f>IF(BD142="","",MAX(BE$10:BE141)+1)</f>
        <v/>
      </c>
      <c r="BF142" s="31" t="str">
        <f t="shared" si="161"/>
        <v/>
      </c>
      <c r="BG142" s="31" t="str">
        <f t="shared" si="162"/>
        <v/>
      </c>
      <c r="BH142" s="31" t="str">
        <f>IF(BA142="","",MAX(BH$10:BH141)+1)</f>
        <v/>
      </c>
      <c r="BI142" s="31" t="str">
        <f t="shared" si="163"/>
        <v/>
      </c>
      <c r="BJ142" s="66" t="str">
        <f t="shared" si="164"/>
        <v/>
      </c>
      <c r="BK142" s="47" t="s">
        <v>0</v>
      </c>
      <c r="BL142" s="19" t="str">
        <f t="shared" si="165"/>
        <v/>
      </c>
      <c r="BM142" s="47" t="s">
        <v>0</v>
      </c>
      <c r="BN142" s="151" t="str">
        <f>IF(AP142="","",IF(BA142="",IF(IFERROR(MATCH(AP142,natjecanje_noviKluboviAliasi,0),0)&gt;0,INDEX(natjecanje_kluboviAliasi,MATCH(AP142,natjecanje_noviKluboviAliasi,0)),AP142),BA142))</f>
        <v/>
      </c>
      <c r="BO142" s="47" t="s">
        <v>0</v>
      </c>
      <c r="BP142" s="58" t="str">
        <f t="shared" si="166"/>
        <v/>
      </c>
      <c r="BQ142" s="73" t="str">
        <f t="shared" si="167"/>
        <v/>
      </c>
      <c r="BR142" s="267" t="str">
        <f t="shared" si="168"/>
        <v/>
      </c>
      <c r="BS142" s="268" t="str">
        <f t="shared" si="169"/>
        <v/>
      </c>
      <c r="BT142" s="191" t="str">
        <f t="shared" si="170"/>
        <v/>
      </c>
      <c r="BU142" s="47" t="s">
        <v>0</v>
      </c>
      <c r="BV142" s="52" t="str">
        <f t="shared" si="171"/>
        <v/>
      </c>
      <c r="BW142" s="31" t="str">
        <f t="shared" si="172"/>
        <v/>
      </c>
      <c r="BX142" s="73" t="str">
        <f>IF(BW142="","",IFERROR(INDEX(imePrezime_id,MATCH(BV142&amp;" – "&amp;BW142,imePrezime_imePrezime,0)),"NEMA"))</f>
        <v/>
      </c>
      <c r="BY142" s="73" t="str">
        <f>IF(BX142&lt;&gt;"NEMA","",IFERROR(INDEX(imePrezimeAlias_imePrezimeId,MATCH(BV142&amp;" "&amp;BW142,imePrezimeAlias_alias,0)),"NEMA"))</f>
        <v/>
      </c>
      <c r="BZ142" s="31" t="str">
        <f>IF(BW142="","",IF(OR(BY142="",BY142="NEMA"),BV142,INDEX(imePrezime_ime,MATCH(BY142,imePrezime_id,0))))</f>
        <v/>
      </c>
      <c r="CA142" s="66" t="str">
        <f>IF(BW142="","",IF(OR(BY142="",BY142="NEMA"),BW142,INDEX(imePrezime_prezime,MATCH(BY142,imePrezime_id,0))))</f>
        <v/>
      </c>
      <c r="CB142" s="47" t="s">
        <v>0</v>
      </c>
      <c r="CC142" s="82" t="str">
        <f t="shared" si="173"/>
        <v/>
      </c>
      <c r="CD142" s="47" t="s">
        <v>0</v>
      </c>
      <c r="CE142" s="19" t="str">
        <f t="shared" si="174"/>
        <v/>
      </c>
      <c r="CF142" s="47" t="s">
        <v>0</v>
      </c>
      <c r="CG142" s="130"/>
      <c r="CH142" s="47" t="s">
        <v>0</v>
      </c>
      <c r="CI142" s="52" t="str">
        <f t="shared" si="175"/>
        <v/>
      </c>
      <c r="CJ142" s="73" t="str">
        <f>IF(CG142="","",MAX(CJ$10:CJ141)+1)</f>
        <v/>
      </c>
      <c r="CK142" s="53" t="str">
        <f t="shared" si="176"/>
        <v/>
      </c>
      <c r="CL142" s="47" t="s">
        <v>0</v>
      </c>
      <c r="CM142" s="19" t="str">
        <f t="shared" si="177"/>
        <v/>
      </c>
      <c r="CN142" s="47" t="s">
        <v>0</v>
      </c>
      <c r="CO142" s="108"/>
      <c r="CP142" s="110"/>
      <c r="CQ142" s="47"/>
      <c r="CR142" s="58" t="str">
        <f>IF(AND(BX142="NEMA",BY142="NEMA",OR(CG142="",CK142="NEMA")),MAX(CR$10:CR141)+1,"")</f>
        <v/>
      </c>
      <c r="CS142" s="53" t="str">
        <f t="shared" si="178"/>
        <v/>
      </c>
      <c r="CT142" t="s">
        <v>0</v>
      </c>
      <c r="CU142" s="133" t="str">
        <f>IF(O142="","",LEFT(INDEX(kategorija_oznaka,MATCH(Q142,kategorija_id,0)),1))</f>
        <v/>
      </c>
      <c r="CV142" t="s">
        <v>0</v>
      </c>
      <c r="CW142" s="52" t="str">
        <f>IF(CR142="","",IF(M142&lt;&gt;"CRO","","INSERT INTO osoba (id,reg_broj,oib,spol_id,dat_rodjenja) VALUES ("&amp;CR142&amp;",(SELECT max(os.reg_broj)+1 FROM osoba AS os),Null,'"&amp;CU142&amp;"',Null); INSERT INTO osoba_log (id,reg_broj,oib,spol_id,dat_rodjenja,dnevnik_id) SELECT id,reg_broj,oib,spol_id,dat_rodjenja,"&amp;dnevnik_id&amp;" FROM osoba WHERE id = "&amp;CR142&amp;";"))</f>
        <v/>
      </c>
      <c r="CX142" s="66" t="str">
        <f t="shared" si="179"/>
        <v/>
      </c>
      <c r="CY142" t="s">
        <v>0</v>
      </c>
      <c r="CZ142" s="19" t="str">
        <f t="shared" si="180"/>
        <v/>
      </c>
      <c r="DA142" s="47" t="s">
        <v>0</v>
      </c>
      <c r="DB142" s="52" t="str">
        <f t="shared" si="181"/>
        <v/>
      </c>
      <c r="DC142" s="66" t="str">
        <f t="shared" si="182"/>
        <v/>
      </c>
      <c r="DD142" s="47" t="s">
        <v>0</v>
      </c>
      <c r="DE142" s="52" t="str">
        <f t="shared" si="183"/>
        <v/>
      </c>
      <c r="DF142" s="53" t="str">
        <f>IF(DE142="","",IFERROR(MATCH(DE142,registar,0),"NEMA"))</f>
        <v/>
      </c>
      <c r="DG142" s="47" t="s">
        <v>0</v>
      </c>
      <c r="DH142" s="52" t="str">
        <f t="shared" si="184"/>
        <v/>
      </c>
      <c r="DI142" s="53" t="str">
        <f>IF(DH142="","",IFERROR(MATCH(DH142,imePrezime_imePrezimeKlub,0),"NEMA"))</f>
        <v/>
      </c>
      <c r="DJ142" s="47" t="s">
        <v>0</v>
      </c>
      <c r="DK142" s="52" t="str">
        <f t="shared" si="185"/>
        <v/>
      </c>
      <c r="DL142" s="53" t="str">
        <f>IF(DK142="","",IFERROR(MATCH(DK142,imePrezime_imePrezime,0),"NEMA"))</f>
        <v/>
      </c>
      <c r="DM142" s="47" t="s">
        <v>0</v>
      </c>
      <c r="DN142" s="58" t="str">
        <f t="shared" si="186"/>
        <v/>
      </c>
      <c r="DO142" s="53" t="str" cm="1">
        <f t="array" ref="DO142">IF(DN142&lt;&gt;"",INDEX(imePrezime_id,DN142,0),IF(CR142&lt;&gt;"",CR142,""))</f>
        <v/>
      </c>
      <c r="DP142" s="47" t="s">
        <v>0</v>
      </c>
      <c r="DQ142" s="58" t="str">
        <f t="shared" si="187"/>
        <v/>
      </c>
      <c r="DR142" s="73" t="str">
        <f>IF(BW142="","",IF(AJ142="",IF(IFERROR(INDEX(imePrezime_klub,MATCH(DO142,imePrezime_id,0)),"NEMA")="","klu",""),IF(OR(AND(AK142&lt;&gt;"",AK142&lt;&gt;"NEMA"),BI142&lt;&gt;""),"klu(ali)",IF(AND(AN142&lt;&gt;"",AN142&lt;&gt;AM142),"(raz-klu)","klu"))))</f>
        <v/>
      </c>
      <c r="DS142" s="73" t="str">
        <f t="shared" si="188"/>
        <v/>
      </c>
      <c r="DT142" s="73" t="str">
        <f t="shared" si="189"/>
        <v/>
      </c>
      <c r="DU142" s="66" t="str">
        <f t="shared" si="190"/>
        <v/>
      </c>
      <c r="DV142" s="47" t="s">
        <v>0</v>
      </c>
      <c r="DW142" s="58" t="str">
        <f>IF(BW142="","",MAX(DW$10:DW141)+1)</f>
        <v/>
      </c>
      <c r="DX142" s="73" t="str">
        <f t="shared" si="191"/>
        <v/>
      </c>
      <c r="DY142" s="73" t="str">
        <f t="shared" si="192"/>
        <v/>
      </c>
      <c r="DZ142" s="73" t="str">
        <f t="shared" si="193"/>
        <v/>
      </c>
      <c r="EA142" s="73" t="str">
        <f t="shared" si="194"/>
        <v/>
      </c>
      <c r="EB142" s="73" t="str">
        <f t="shared" si="195"/>
        <v/>
      </c>
      <c r="EC142" s="73" t="str">
        <f t="shared" si="196"/>
        <v/>
      </c>
      <c r="ED142" s="73" t="str">
        <f t="shared" si="197"/>
        <v/>
      </c>
      <c r="EE142" s="73" t="str">
        <f t="shared" si="198"/>
        <v/>
      </c>
      <c r="EF142" s="73" t="str">
        <f t="shared" si="199"/>
        <v/>
      </c>
      <c r="EG142" s="53" t="str">
        <f>IF(INDEX(natjecanjeKategorije_katAliasId,MATCH(Q142,natjecanjeKategorije_katRegId,0))="","",INDEX(natjecanjeKategorije_katAliasId,MATCH(Q142,natjecanjeKategorije_katRegId,0)))</f>
        <v/>
      </c>
      <c r="EH142" s="47" t="s">
        <v>0</v>
      </c>
      <c r="EI142" s="19" t="str">
        <f t="shared" si="200"/>
        <v/>
      </c>
      <c r="EJ142" s="47" t="s">
        <v>0</v>
      </c>
      <c r="EK142" s="19" t="str">
        <f t="shared" si="201"/>
        <v/>
      </c>
      <c r="EL142" s="47" t="s">
        <v>0</v>
      </c>
      <c r="EM142" s="208" t="str">
        <f t="shared" si="202"/>
        <v/>
      </c>
      <c r="EN142" s="47" t="s">
        <v>0</v>
      </c>
    </row>
    <row r="143" spans="1:144" x14ac:dyDescent="0.25">
      <c r="A143" t="s">
        <v>0</v>
      </c>
      <c r="B143" s="52" t="str">
        <f>IF(csv!F135="","",csv!T135)</f>
        <v/>
      </c>
      <c r="C143" s="31" t="s">
        <v>0</v>
      </c>
      <c r="D143" s="31" t="str">
        <f>IF(csv!F135="","",csv!F135)</f>
        <v/>
      </c>
      <c r="E143" s="31" t="str">
        <f>IF(csv!E135="","",csv!E135)</f>
        <v/>
      </c>
      <c r="F143" s="31" t="s">
        <v>0</v>
      </c>
      <c r="G143" s="73" t="str">
        <f>IF(csv!M135="","",csv!M135)</f>
        <v/>
      </c>
      <c r="H143" s="73" t="str">
        <f>IF(csv!N135="","",csv!N135)</f>
        <v/>
      </c>
      <c r="I143" s="31" t="s">
        <v>0</v>
      </c>
      <c r="J143" s="31" t="str">
        <f>IF(csv!P135="","",csv!P135)</f>
        <v/>
      </c>
      <c r="K143" s="31" t="str">
        <f>IF(csv!Q135="","",csv!Q135)</f>
        <v/>
      </c>
      <c r="L143" s="31" t="s">
        <v>0</v>
      </c>
      <c r="M143" s="66" t="str">
        <f>IF(csv!R135="","",csv!R135)</f>
        <v/>
      </c>
      <c r="N143" s="47" t="s">
        <v>0</v>
      </c>
      <c r="O143" s="52" t="str">
        <f t="shared" si="144"/>
        <v/>
      </c>
      <c r="P143" s="73" t="str">
        <f>IF(O143="","",IF(COUNTIF(O$10:O142,O143)=0,P142+1,P142))</f>
        <v/>
      </c>
      <c r="Q143" s="88" t="str">
        <f t="shared" si="145"/>
        <v/>
      </c>
      <c r="R143" s="89" t="str" cm="1">
        <f t="array" ref="R143">IF(S143="","",INDEX(natjecanjeStaze_naziv,MATCH(S143,natjecanjeStaze_stazaId,0)))</f>
        <v/>
      </c>
      <c r="S143" s="53" t="str">
        <f>IF(BW143="","",INDEX(natjecanjeStaze_stazaId,MATCH(O143,natjecanjeStaze_kategorija,0)))</f>
        <v/>
      </c>
      <c r="T143" s="47" t="s">
        <v>0</v>
      </c>
      <c r="U143" s="259" t="str">
        <f>IF(O143="","",INDEX(kategorija_oznaka,MATCH(Q143,kategorija_id,0)))</f>
        <v/>
      </c>
      <c r="V143" s="260" t="str">
        <f t="shared" si="146"/>
        <v/>
      </c>
      <c r="W143" s="47" t="s">
        <v>0</v>
      </c>
      <c r="X143" s="52" t="str">
        <f t="shared" si="147"/>
        <v/>
      </c>
      <c r="Y143" s="73" t="str">
        <f t="shared" si="148"/>
        <v/>
      </c>
      <c r="Z143" s="31" t="str">
        <f t="shared" si="149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50"/>
        <v/>
      </c>
      <c r="AF143" s="47" t="s">
        <v>0</v>
      </c>
      <c r="AG143" s="151" t="str">
        <f t="shared" si="151"/>
        <v/>
      </c>
      <c r="AH143" s="47" t="s">
        <v>0</v>
      </c>
      <c r="AI143" s="52" t="str">
        <f t="shared" si="152"/>
        <v/>
      </c>
      <c r="AJ143" s="31" t="str">
        <f t="shared" si="153"/>
        <v/>
      </c>
      <c r="AK143" s="73" t="str">
        <f t="shared" si="154"/>
        <v/>
      </c>
      <c r="AL143" s="73" t="str">
        <f t="shared" si="155"/>
        <v/>
      </c>
      <c r="AM143" s="31" t="str" cm="1">
        <f t="array" ref="AM143">IF(AK143="",""&amp;AJ143,IF(AK143="NEMA",AJ143,INDEX(klub_naziv,MATCH(INDEX(klubAlias_klubId,AK143),klub_id,0))))</f>
        <v/>
      </c>
      <c r="AN143" s="31" t="str" cm="1">
        <f t="array" ref="AN143">IFERROR(""&amp;INDEX(registarNatjecatelji,DL143,4),"")</f>
        <v/>
      </c>
      <c r="AO143" s="73" t="str">
        <f t="shared" si="156"/>
        <v/>
      </c>
      <c r="AP143" s="66" t="str">
        <f t="shared" si="157"/>
        <v/>
      </c>
      <c r="AQ143" s="47" t="s">
        <v>0</v>
      </c>
      <c r="AR143" s="52" t="str">
        <f>IF(V143&lt;&gt;"NEMA","",IF(IFERROR(MATCH(U143,U$10:U142,0),0)&lt;&gt;0,"",U143))</f>
        <v/>
      </c>
      <c r="AS143" s="73" t="str">
        <f>IF(AR143="","",IFERROR(INDEX(klubAlias_id,MATCH(AR143,klubAlias_alias,0)),"NEMA"))</f>
        <v/>
      </c>
      <c r="AT143" s="31" t="str">
        <f>IF(OR(AS143="",AS143&lt;&gt;"NEMA"),"",MAX(AT$10:AT142)+1)</f>
        <v/>
      </c>
      <c r="AU143" s="66" t="str">
        <f>IF(OR(AS143="",AS143&lt;&gt;"NEMA"),"",INDEX(klub_id,MATCH(AR143,klub_naziv,0)))</f>
        <v/>
      </c>
      <c r="AV143" s="47" t="s">
        <v>0</v>
      </c>
      <c r="AW143" s="19" t="str">
        <f t="shared" si="158"/>
        <v/>
      </c>
      <c r="AX143" s="47" t="s">
        <v>0</v>
      </c>
      <c r="AY143" s="82" t="str">
        <f>IF(AK143&lt;&gt;"NEMA","",IF(IFERROR(MATCH(AJ143,AJ$10:AJ142,0),0)&lt;&gt;0,"",AJ143))</f>
        <v/>
      </c>
      <c r="AZ143" s="47" t="s">
        <v>0</v>
      </c>
      <c r="BA143" s="130"/>
      <c r="BB143" s="47" t="s">
        <v>0</v>
      </c>
      <c r="BC143" s="58" t="str">
        <f t="shared" si="159"/>
        <v/>
      </c>
      <c r="BD143" s="31" t="str">
        <f t="shared" si="160"/>
        <v/>
      </c>
      <c r="BE143" s="31" t="str">
        <f>IF(BD143="","",MAX(BE$10:BE142)+1)</f>
        <v/>
      </c>
      <c r="BF143" s="31" t="str">
        <f t="shared" si="161"/>
        <v/>
      </c>
      <c r="BG143" s="31" t="str">
        <f t="shared" si="162"/>
        <v/>
      </c>
      <c r="BH143" s="31" t="str">
        <f>IF(BA143="","",MAX(BH$10:BH142)+1)</f>
        <v/>
      </c>
      <c r="BI143" s="31" t="str">
        <f t="shared" si="163"/>
        <v/>
      </c>
      <c r="BJ143" s="66" t="str">
        <f t="shared" si="164"/>
        <v/>
      </c>
      <c r="BK143" s="47" t="s">
        <v>0</v>
      </c>
      <c r="BL143" s="19" t="str">
        <f t="shared" si="165"/>
        <v/>
      </c>
      <c r="BM143" s="47" t="s">
        <v>0</v>
      </c>
      <c r="BN143" s="151" t="str">
        <f>IF(AP143="","",IF(BA143="",IF(IFERROR(MATCH(AP143,natjecanje_noviKluboviAliasi,0),0)&gt;0,INDEX(natjecanje_kluboviAliasi,MATCH(AP143,natjecanje_noviKluboviAliasi,0)),AP143),BA143))</f>
        <v/>
      </c>
      <c r="BO143" s="47" t="s">
        <v>0</v>
      </c>
      <c r="BP143" s="58" t="str">
        <f t="shared" si="166"/>
        <v/>
      </c>
      <c r="BQ143" s="73" t="str">
        <f t="shared" si="167"/>
        <v/>
      </c>
      <c r="BR143" s="267" t="str">
        <f t="shared" si="168"/>
        <v/>
      </c>
      <c r="BS143" s="268" t="str">
        <f t="shared" si="169"/>
        <v/>
      </c>
      <c r="BT143" s="191" t="str">
        <f t="shared" si="170"/>
        <v/>
      </c>
      <c r="BU143" s="47" t="s">
        <v>0</v>
      </c>
      <c r="BV143" s="52" t="str">
        <f t="shared" si="171"/>
        <v/>
      </c>
      <c r="BW143" s="31" t="str">
        <f t="shared" si="172"/>
        <v/>
      </c>
      <c r="BX143" s="73" t="str">
        <f>IF(BW143="","",IFERROR(INDEX(imePrezime_id,MATCH(BV143&amp;" – "&amp;BW143,imePrezime_imePrezime,0)),"NEMA"))</f>
        <v/>
      </c>
      <c r="BY143" s="73" t="str">
        <f>IF(BX143&lt;&gt;"NEMA","",IFERROR(INDEX(imePrezimeAlias_imePrezimeId,MATCH(BV143&amp;" "&amp;BW143,imePrezimeAlias_alias,0)),"NEMA"))</f>
        <v/>
      </c>
      <c r="BZ143" s="31" t="str">
        <f>IF(BW143="","",IF(OR(BY143="",BY143="NEMA"),BV143,INDEX(imePrezime_ime,MATCH(BY143,imePrezime_id,0))))</f>
        <v/>
      </c>
      <c r="CA143" s="66" t="str">
        <f>IF(BW143="","",IF(OR(BY143="",BY143="NEMA"),BW143,INDEX(imePrezime_prezime,MATCH(BY143,imePrezime_id,0))))</f>
        <v/>
      </c>
      <c r="CB143" s="47" t="s">
        <v>0</v>
      </c>
      <c r="CC143" s="82" t="str">
        <f t="shared" si="173"/>
        <v/>
      </c>
      <c r="CD143" s="47" t="s">
        <v>0</v>
      </c>
      <c r="CE143" s="19" t="str">
        <f t="shared" si="174"/>
        <v/>
      </c>
      <c r="CF143" s="47" t="s">
        <v>0</v>
      </c>
      <c r="CG143" s="130"/>
      <c r="CH143" s="47" t="s">
        <v>0</v>
      </c>
      <c r="CI143" s="52" t="str">
        <f t="shared" si="175"/>
        <v/>
      </c>
      <c r="CJ143" s="73" t="str">
        <f>IF(CG143="","",MAX(CJ$10:CJ142)+1)</f>
        <v/>
      </c>
      <c r="CK143" s="53" t="str">
        <f t="shared" si="176"/>
        <v/>
      </c>
      <c r="CL143" s="47" t="s">
        <v>0</v>
      </c>
      <c r="CM143" s="19" t="str">
        <f t="shared" si="177"/>
        <v/>
      </c>
      <c r="CN143" s="47" t="s">
        <v>0</v>
      </c>
      <c r="CO143" s="108"/>
      <c r="CP143" s="110"/>
      <c r="CQ143" s="47"/>
      <c r="CR143" s="58" t="str">
        <f>IF(AND(BX143="NEMA",BY143="NEMA",OR(CG143="",CK143="NEMA")),MAX(CR$10:CR142)+1,"")</f>
        <v/>
      </c>
      <c r="CS143" s="53" t="str">
        <f t="shared" si="178"/>
        <v/>
      </c>
      <c r="CT143" t="s">
        <v>0</v>
      </c>
      <c r="CU143" s="133" t="str">
        <f>IF(O143="","",LEFT(INDEX(kategorija_oznaka,MATCH(Q143,kategorija_id,0)),1))</f>
        <v/>
      </c>
      <c r="CV143" t="s">
        <v>0</v>
      </c>
      <c r="CW143" s="52" t="str">
        <f>IF(CR143="","",IF(M143&lt;&gt;"CRO","","INSERT INTO osoba (id,reg_broj,oib,spol_id,dat_rodjenja) VALUES ("&amp;CR143&amp;",(SELECT max(os.reg_broj)+1 FROM osoba AS os),Null,'"&amp;CU143&amp;"',Null); INSERT INTO osoba_log (id,reg_broj,oib,spol_id,dat_rodjenja,dnevnik_id) SELECT id,reg_broj,oib,spol_id,dat_rodjenja,"&amp;dnevnik_id&amp;" FROM osoba WHERE id = "&amp;CR143&amp;";"))</f>
        <v/>
      </c>
      <c r="CX143" s="66" t="str">
        <f t="shared" si="179"/>
        <v/>
      </c>
      <c r="CY143" t="s">
        <v>0</v>
      </c>
      <c r="CZ143" s="19" t="str">
        <f t="shared" si="180"/>
        <v/>
      </c>
      <c r="DA143" s="47" t="s">
        <v>0</v>
      </c>
      <c r="DB143" s="52" t="str">
        <f t="shared" si="181"/>
        <v/>
      </c>
      <c r="DC143" s="66" t="str">
        <f t="shared" si="182"/>
        <v/>
      </c>
      <c r="DD143" s="47" t="s">
        <v>0</v>
      </c>
      <c r="DE143" s="52" t="str">
        <f t="shared" si="183"/>
        <v/>
      </c>
      <c r="DF143" s="53" t="str">
        <f>IF(DE143="","",IFERROR(MATCH(DE143,registar,0),"NEMA"))</f>
        <v/>
      </c>
      <c r="DG143" s="47" t="s">
        <v>0</v>
      </c>
      <c r="DH143" s="52" t="str">
        <f t="shared" si="184"/>
        <v/>
      </c>
      <c r="DI143" s="53" t="str">
        <f>IF(DH143="","",IFERROR(MATCH(DH143,imePrezime_imePrezimeKlub,0),"NEMA"))</f>
        <v/>
      </c>
      <c r="DJ143" s="47" t="s">
        <v>0</v>
      </c>
      <c r="DK143" s="52" t="str">
        <f t="shared" si="185"/>
        <v/>
      </c>
      <c r="DL143" s="53" t="str">
        <f>IF(DK143="","",IFERROR(MATCH(DK143,imePrezime_imePrezime,0),"NEMA"))</f>
        <v/>
      </c>
      <c r="DM143" s="47" t="s">
        <v>0</v>
      </c>
      <c r="DN143" s="58" t="str">
        <f t="shared" si="186"/>
        <v/>
      </c>
      <c r="DO143" s="53" t="str" cm="1">
        <f t="array" ref="DO143">IF(DN143&lt;&gt;"",INDEX(imePrezime_id,DN143,0),IF(CR143&lt;&gt;"",CR143,""))</f>
        <v/>
      </c>
      <c r="DP143" s="47" t="s">
        <v>0</v>
      </c>
      <c r="DQ143" s="58" t="str">
        <f t="shared" si="187"/>
        <v/>
      </c>
      <c r="DR143" s="73" t="str">
        <f>IF(BW143="","",IF(AJ143="",IF(IFERROR(INDEX(imePrezime_klub,MATCH(DO143,imePrezime_id,0)),"NEMA")="","klu",""),IF(OR(AND(AK143&lt;&gt;"",AK143&lt;&gt;"NEMA"),BI143&lt;&gt;""),"klu(ali)",IF(AND(AN143&lt;&gt;"",AN143&lt;&gt;AM143),"(raz-klu)","klu"))))</f>
        <v/>
      </c>
      <c r="DS143" s="73" t="str">
        <f t="shared" si="188"/>
        <v/>
      </c>
      <c r="DT143" s="73" t="str">
        <f t="shared" si="189"/>
        <v/>
      </c>
      <c r="DU143" s="66" t="str">
        <f t="shared" si="190"/>
        <v/>
      </c>
      <c r="DV143" s="47" t="s">
        <v>0</v>
      </c>
      <c r="DW143" s="58" t="str">
        <f>IF(BW143="","",MAX(DW$10:DW142)+1)</f>
        <v/>
      </c>
      <c r="DX143" s="73" t="str">
        <f t="shared" si="191"/>
        <v/>
      </c>
      <c r="DY143" s="73" t="str">
        <f t="shared" si="192"/>
        <v/>
      </c>
      <c r="DZ143" s="73" t="str">
        <f t="shared" si="193"/>
        <v/>
      </c>
      <c r="EA143" s="73" t="str">
        <f t="shared" si="194"/>
        <v/>
      </c>
      <c r="EB143" s="73" t="str">
        <f t="shared" si="195"/>
        <v/>
      </c>
      <c r="EC143" s="73" t="str">
        <f t="shared" si="196"/>
        <v/>
      </c>
      <c r="ED143" s="73" t="str">
        <f t="shared" si="197"/>
        <v/>
      </c>
      <c r="EE143" s="73" t="str">
        <f t="shared" si="198"/>
        <v/>
      </c>
      <c r="EF143" s="73" t="str">
        <f t="shared" si="199"/>
        <v/>
      </c>
      <c r="EG143" s="53" t="str">
        <f>IF(INDEX(natjecanjeKategorije_katAliasId,MATCH(Q143,natjecanjeKategorije_katRegId,0))="","",INDEX(natjecanjeKategorije_katAliasId,MATCH(Q143,natjecanjeKategorije_katRegId,0)))</f>
        <v/>
      </c>
      <c r="EH143" s="47" t="s">
        <v>0</v>
      </c>
      <c r="EI143" s="19" t="str">
        <f t="shared" si="200"/>
        <v/>
      </c>
      <c r="EJ143" s="47" t="s">
        <v>0</v>
      </c>
      <c r="EK143" s="19" t="str">
        <f t="shared" si="201"/>
        <v/>
      </c>
      <c r="EL143" s="47" t="s">
        <v>0</v>
      </c>
      <c r="EM143" s="208" t="str">
        <f t="shared" si="202"/>
        <v/>
      </c>
      <c r="EN143" s="47" t="s">
        <v>0</v>
      </c>
    </row>
    <row r="144" spans="1:144" x14ac:dyDescent="0.25">
      <c r="A144" t="s">
        <v>0</v>
      </c>
      <c r="B144" s="52" t="str">
        <f>IF(csv!F136="","",csv!T136)</f>
        <v/>
      </c>
      <c r="C144" s="31" t="s">
        <v>0</v>
      </c>
      <c r="D144" s="31" t="str">
        <f>IF(csv!F136="","",csv!F136)</f>
        <v/>
      </c>
      <c r="E144" s="31" t="str">
        <f>IF(csv!E136="","",csv!E136)</f>
        <v/>
      </c>
      <c r="F144" s="31" t="s">
        <v>0</v>
      </c>
      <c r="G144" s="73" t="str">
        <f>IF(csv!M136="","",csv!M136)</f>
        <v/>
      </c>
      <c r="H144" s="73" t="str">
        <f>IF(csv!N136="","",csv!N136)</f>
        <v/>
      </c>
      <c r="I144" s="31" t="s">
        <v>0</v>
      </c>
      <c r="J144" s="31" t="str">
        <f>IF(csv!P136="","",csv!P136)</f>
        <v/>
      </c>
      <c r="K144" s="31" t="str">
        <f>IF(csv!Q136="","",csv!Q136)</f>
        <v/>
      </c>
      <c r="L144" s="31" t="s">
        <v>0</v>
      </c>
      <c r="M144" s="66" t="str">
        <f>IF(csv!R136="","",csv!R136)</f>
        <v/>
      </c>
      <c r="N144" s="47" t="s">
        <v>0</v>
      </c>
      <c r="O144" s="52" t="str">
        <f t="shared" si="144"/>
        <v/>
      </c>
      <c r="P144" s="73" t="str">
        <f>IF(O144="","",IF(COUNTIF(O$10:O143,O144)=0,P143+1,P143))</f>
        <v/>
      </c>
      <c r="Q144" s="88" t="str">
        <f t="shared" si="145"/>
        <v/>
      </c>
      <c r="R144" s="89" t="str" cm="1">
        <f t="array" ref="R144">IF(S144="","",INDEX(natjecanjeStaze_naziv,MATCH(S144,natjecanjeStaze_stazaId,0)))</f>
        <v/>
      </c>
      <c r="S144" s="53" t="str">
        <f>IF(BW144="","",INDEX(natjecanjeStaze_stazaId,MATCH(O144,natjecanjeStaze_kategorija,0)))</f>
        <v/>
      </c>
      <c r="T144" s="47" t="s">
        <v>0</v>
      </c>
      <c r="U144" s="259" t="str">
        <f>IF(O144="","",INDEX(kategorija_oznaka,MATCH(Q144,kategorija_id,0)))</f>
        <v/>
      </c>
      <c r="V144" s="260" t="str">
        <f t="shared" si="146"/>
        <v/>
      </c>
      <c r="W144" s="47" t="s">
        <v>0</v>
      </c>
      <c r="X144" s="52" t="str">
        <f t="shared" si="147"/>
        <v/>
      </c>
      <c r="Y144" s="73" t="str">
        <f t="shared" si="148"/>
        <v/>
      </c>
      <c r="Z144" s="31" t="str">
        <f t="shared" si="149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50"/>
        <v/>
      </c>
      <c r="AF144" s="47" t="s">
        <v>0</v>
      </c>
      <c r="AG144" s="151" t="str">
        <f t="shared" si="151"/>
        <v/>
      </c>
      <c r="AH144" s="47" t="s">
        <v>0</v>
      </c>
      <c r="AI144" s="52" t="str">
        <f t="shared" si="152"/>
        <v/>
      </c>
      <c r="AJ144" s="31" t="str">
        <f t="shared" si="153"/>
        <v/>
      </c>
      <c r="AK144" s="73" t="str">
        <f t="shared" si="154"/>
        <v/>
      </c>
      <c r="AL144" s="73" t="str">
        <f t="shared" si="155"/>
        <v/>
      </c>
      <c r="AM144" s="31" t="str" cm="1">
        <f t="array" ref="AM144">IF(AK144="",""&amp;AJ144,IF(AK144="NEMA",AJ144,INDEX(klub_naziv,MATCH(INDEX(klubAlias_klubId,AK144),klub_id,0))))</f>
        <v/>
      </c>
      <c r="AN144" s="31" t="str" cm="1">
        <f t="array" ref="AN144">IFERROR(""&amp;INDEX(registarNatjecatelji,DL144,4),"")</f>
        <v/>
      </c>
      <c r="AO144" s="73" t="str">
        <f t="shared" si="156"/>
        <v/>
      </c>
      <c r="AP144" s="66" t="str">
        <f t="shared" si="157"/>
        <v/>
      </c>
      <c r="AQ144" s="47" t="s">
        <v>0</v>
      </c>
      <c r="AR144" s="52" t="str">
        <f>IF(V144&lt;&gt;"NEMA","",IF(IFERROR(MATCH(U144,U$10:U143,0),0)&lt;&gt;0,"",U144))</f>
        <v/>
      </c>
      <c r="AS144" s="73" t="str">
        <f>IF(AR144="","",IFERROR(INDEX(klubAlias_id,MATCH(AR144,klubAlias_alias,0)),"NEMA"))</f>
        <v/>
      </c>
      <c r="AT144" s="31" t="str">
        <f>IF(OR(AS144="",AS144&lt;&gt;"NEMA"),"",MAX(AT$10:AT143)+1)</f>
        <v/>
      </c>
      <c r="AU144" s="66" t="str">
        <f>IF(OR(AS144="",AS144&lt;&gt;"NEMA"),"",INDEX(klub_id,MATCH(AR144,klub_naziv,0)))</f>
        <v/>
      </c>
      <c r="AV144" s="47" t="s">
        <v>0</v>
      </c>
      <c r="AW144" s="19" t="str">
        <f t="shared" si="158"/>
        <v/>
      </c>
      <c r="AX144" s="47" t="s">
        <v>0</v>
      </c>
      <c r="AY144" s="82" t="str">
        <f>IF(AK144&lt;&gt;"NEMA","",IF(IFERROR(MATCH(AJ144,AJ$10:AJ143,0),0)&lt;&gt;0,"",AJ144))</f>
        <v/>
      </c>
      <c r="AZ144" s="47" t="s">
        <v>0</v>
      </c>
      <c r="BA144" s="130"/>
      <c r="BB144" s="47" t="s">
        <v>0</v>
      </c>
      <c r="BC144" s="58" t="str">
        <f t="shared" si="159"/>
        <v/>
      </c>
      <c r="BD144" s="31" t="str">
        <f t="shared" si="160"/>
        <v/>
      </c>
      <c r="BE144" s="31" t="str">
        <f>IF(BD144="","",MAX(BE$10:BE143)+1)</f>
        <v/>
      </c>
      <c r="BF144" s="31" t="str">
        <f t="shared" si="161"/>
        <v/>
      </c>
      <c r="BG144" s="31" t="str">
        <f t="shared" si="162"/>
        <v/>
      </c>
      <c r="BH144" s="31" t="str">
        <f>IF(BA144="","",MAX(BH$10:BH143)+1)</f>
        <v/>
      </c>
      <c r="BI144" s="31" t="str">
        <f t="shared" si="163"/>
        <v/>
      </c>
      <c r="BJ144" s="66" t="str">
        <f t="shared" si="164"/>
        <v/>
      </c>
      <c r="BK144" s="47" t="s">
        <v>0</v>
      </c>
      <c r="BL144" s="19" t="str">
        <f t="shared" si="165"/>
        <v/>
      </c>
      <c r="BM144" s="47" t="s">
        <v>0</v>
      </c>
      <c r="BN144" s="151" t="str">
        <f>IF(AP144="","",IF(BA144="",IF(IFERROR(MATCH(AP144,natjecanje_noviKluboviAliasi,0),0)&gt;0,INDEX(natjecanje_kluboviAliasi,MATCH(AP144,natjecanje_noviKluboviAliasi,0)),AP144),BA144))</f>
        <v/>
      </c>
      <c r="BO144" s="47" t="s">
        <v>0</v>
      </c>
      <c r="BP144" s="58" t="str">
        <f t="shared" si="166"/>
        <v/>
      </c>
      <c r="BQ144" s="73" t="str">
        <f t="shared" si="167"/>
        <v/>
      </c>
      <c r="BR144" s="267" t="str">
        <f t="shared" si="168"/>
        <v/>
      </c>
      <c r="BS144" s="268" t="str">
        <f t="shared" si="169"/>
        <v/>
      </c>
      <c r="BT144" s="191" t="str">
        <f t="shared" si="170"/>
        <v/>
      </c>
      <c r="BU144" s="47" t="s">
        <v>0</v>
      </c>
      <c r="BV144" s="52" t="str">
        <f t="shared" si="171"/>
        <v/>
      </c>
      <c r="BW144" s="31" t="str">
        <f t="shared" si="172"/>
        <v/>
      </c>
      <c r="BX144" s="73" t="str">
        <f>IF(BW144="","",IFERROR(INDEX(imePrezime_id,MATCH(BV144&amp;" – "&amp;BW144,imePrezime_imePrezime,0)),"NEMA"))</f>
        <v/>
      </c>
      <c r="BY144" s="73" t="str">
        <f>IF(BX144&lt;&gt;"NEMA","",IFERROR(INDEX(imePrezimeAlias_imePrezimeId,MATCH(BV144&amp;" "&amp;BW144,imePrezimeAlias_alias,0)),"NEMA"))</f>
        <v/>
      </c>
      <c r="BZ144" s="31" t="str">
        <f>IF(BW144="","",IF(OR(BY144="",BY144="NEMA"),BV144,INDEX(imePrezime_ime,MATCH(BY144,imePrezime_id,0))))</f>
        <v/>
      </c>
      <c r="CA144" s="66" t="str">
        <f>IF(BW144="","",IF(OR(BY144="",BY144="NEMA"),BW144,INDEX(imePrezime_prezime,MATCH(BY144,imePrezime_id,0))))</f>
        <v/>
      </c>
      <c r="CB144" s="47" t="s">
        <v>0</v>
      </c>
      <c r="CC144" s="82" t="str">
        <f t="shared" si="173"/>
        <v/>
      </c>
      <c r="CD144" s="47" t="s">
        <v>0</v>
      </c>
      <c r="CE144" s="19" t="str">
        <f t="shared" si="174"/>
        <v/>
      </c>
      <c r="CF144" s="47" t="s">
        <v>0</v>
      </c>
      <c r="CG144" s="130"/>
      <c r="CH144" s="47" t="s">
        <v>0</v>
      </c>
      <c r="CI144" s="52" t="str">
        <f t="shared" si="175"/>
        <v/>
      </c>
      <c r="CJ144" s="73" t="str">
        <f>IF(CG144="","",MAX(CJ$10:CJ143)+1)</f>
        <v/>
      </c>
      <c r="CK144" s="53" t="str">
        <f t="shared" si="176"/>
        <v/>
      </c>
      <c r="CL144" s="47" t="s">
        <v>0</v>
      </c>
      <c r="CM144" s="19" t="str">
        <f t="shared" si="177"/>
        <v/>
      </c>
      <c r="CN144" s="47" t="s">
        <v>0</v>
      </c>
      <c r="CO144" s="108"/>
      <c r="CP144" s="110"/>
      <c r="CQ144" s="47"/>
      <c r="CR144" s="58" t="str">
        <f>IF(AND(BX144="NEMA",BY144="NEMA",OR(CG144="",CK144="NEMA")),MAX(CR$10:CR143)+1,"")</f>
        <v/>
      </c>
      <c r="CS144" s="53" t="str">
        <f t="shared" si="178"/>
        <v/>
      </c>
      <c r="CT144" t="s">
        <v>0</v>
      </c>
      <c r="CU144" s="133" t="str">
        <f>IF(O144="","",LEFT(INDEX(kategorija_oznaka,MATCH(Q144,kategorija_id,0)),1))</f>
        <v/>
      </c>
      <c r="CV144" t="s">
        <v>0</v>
      </c>
      <c r="CW144" s="52" t="str">
        <f>IF(CR144="","",IF(M144&lt;&gt;"CRO","","INSERT INTO osoba (id,reg_broj,oib,spol_id,dat_rodjenja) VALUES ("&amp;CR144&amp;",(SELECT max(os.reg_broj)+1 FROM osoba AS os),Null,'"&amp;CU144&amp;"',Null); INSERT INTO osoba_log (id,reg_broj,oib,spol_id,dat_rodjenja,dnevnik_id) SELECT id,reg_broj,oib,spol_id,dat_rodjenja,"&amp;dnevnik_id&amp;" FROM osoba WHERE id = "&amp;CR144&amp;";"))</f>
        <v/>
      </c>
      <c r="CX144" s="66" t="str">
        <f t="shared" si="179"/>
        <v/>
      </c>
      <c r="CY144" t="s">
        <v>0</v>
      </c>
      <c r="CZ144" s="19" t="str">
        <f t="shared" si="180"/>
        <v/>
      </c>
      <c r="DA144" s="47" t="s">
        <v>0</v>
      </c>
      <c r="DB144" s="52" t="str">
        <f t="shared" si="181"/>
        <v/>
      </c>
      <c r="DC144" s="66" t="str">
        <f t="shared" si="182"/>
        <v/>
      </c>
      <c r="DD144" s="47" t="s">
        <v>0</v>
      </c>
      <c r="DE144" s="52" t="str">
        <f t="shared" si="183"/>
        <v/>
      </c>
      <c r="DF144" s="53" t="str">
        <f>IF(DE144="","",IFERROR(MATCH(DE144,registar,0),"NEMA"))</f>
        <v/>
      </c>
      <c r="DG144" s="47" t="s">
        <v>0</v>
      </c>
      <c r="DH144" s="52" t="str">
        <f t="shared" si="184"/>
        <v/>
      </c>
      <c r="DI144" s="53" t="str">
        <f>IF(DH144="","",IFERROR(MATCH(DH144,imePrezime_imePrezimeKlub,0),"NEMA"))</f>
        <v/>
      </c>
      <c r="DJ144" s="47" t="s">
        <v>0</v>
      </c>
      <c r="DK144" s="52" t="str">
        <f t="shared" si="185"/>
        <v/>
      </c>
      <c r="DL144" s="53" t="str">
        <f>IF(DK144="","",IFERROR(MATCH(DK144,imePrezime_imePrezime,0),"NEMA"))</f>
        <v/>
      </c>
      <c r="DM144" s="47" t="s">
        <v>0</v>
      </c>
      <c r="DN144" s="58" t="str">
        <f t="shared" si="186"/>
        <v/>
      </c>
      <c r="DO144" s="53" t="str" cm="1">
        <f t="array" ref="DO144">IF(DN144&lt;&gt;"",INDEX(imePrezime_id,DN144,0),IF(CR144&lt;&gt;"",CR144,""))</f>
        <v/>
      </c>
      <c r="DP144" s="47" t="s">
        <v>0</v>
      </c>
      <c r="DQ144" s="58" t="str">
        <f t="shared" si="187"/>
        <v/>
      </c>
      <c r="DR144" s="73" t="str">
        <f>IF(BW144="","",IF(AJ144="",IF(IFERROR(INDEX(imePrezime_klub,MATCH(DO144,imePrezime_id,0)),"NEMA")="","klu",""),IF(OR(AND(AK144&lt;&gt;"",AK144&lt;&gt;"NEMA"),BI144&lt;&gt;""),"klu(ali)",IF(AND(AN144&lt;&gt;"",AN144&lt;&gt;AM144),"(raz-klu)","klu"))))</f>
        <v/>
      </c>
      <c r="DS144" s="73" t="str">
        <f t="shared" si="188"/>
        <v/>
      </c>
      <c r="DT144" s="73" t="str">
        <f t="shared" si="189"/>
        <v/>
      </c>
      <c r="DU144" s="66" t="str">
        <f t="shared" si="190"/>
        <v/>
      </c>
      <c r="DV144" s="47" t="s">
        <v>0</v>
      </c>
      <c r="DW144" s="58" t="str">
        <f>IF(BW144="","",MAX(DW$10:DW143)+1)</f>
        <v/>
      </c>
      <c r="DX144" s="73" t="str">
        <f t="shared" si="191"/>
        <v/>
      </c>
      <c r="DY144" s="73" t="str">
        <f t="shared" si="192"/>
        <v/>
      </c>
      <c r="DZ144" s="73" t="str">
        <f t="shared" si="193"/>
        <v/>
      </c>
      <c r="EA144" s="73" t="str">
        <f t="shared" si="194"/>
        <v/>
      </c>
      <c r="EB144" s="73" t="str">
        <f t="shared" si="195"/>
        <v/>
      </c>
      <c r="EC144" s="73" t="str">
        <f t="shared" si="196"/>
        <v/>
      </c>
      <c r="ED144" s="73" t="str">
        <f t="shared" si="197"/>
        <v/>
      </c>
      <c r="EE144" s="73" t="str">
        <f t="shared" si="198"/>
        <v/>
      </c>
      <c r="EF144" s="73" t="str">
        <f t="shared" si="199"/>
        <v/>
      </c>
      <c r="EG144" s="53" t="str">
        <f>IF(INDEX(natjecanjeKategorije_katAliasId,MATCH(Q144,natjecanjeKategorije_katRegId,0))="","",INDEX(natjecanjeKategorije_katAliasId,MATCH(Q144,natjecanjeKategorije_katRegId,0)))</f>
        <v/>
      </c>
      <c r="EH144" s="47" t="s">
        <v>0</v>
      </c>
      <c r="EI144" s="19" t="str">
        <f t="shared" si="200"/>
        <v/>
      </c>
      <c r="EJ144" s="47" t="s">
        <v>0</v>
      </c>
      <c r="EK144" s="19" t="str">
        <f t="shared" si="201"/>
        <v/>
      </c>
      <c r="EL144" s="47" t="s">
        <v>0</v>
      </c>
      <c r="EM144" s="208" t="str">
        <f t="shared" si="202"/>
        <v/>
      </c>
      <c r="EN144" s="47" t="s">
        <v>0</v>
      </c>
    </row>
    <row r="145" spans="1:144" x14ac:dyDescent="0.25">
      <c r="A145" t="s">
        <v>0</v>
      </c>
      <c r="B145" s="52" t="str">
        <f>IF(csv!F137="","",csv!T137)</f>
        <v/>
      </c>
      <c r="C145" s="31" t="s">
        <v>0</v>
      </c>
      <c r="D145" s="31" t="str">
        <f>IF(csv!F137="","",csv!F137)</f>
        <v/>
      </c>
      <c r="E145" s="31" t="str">
        <f>IF(csv!E137="","",csv!E137)</f>
        <v/>
      </c>
      <c r="F145" s="31" t="s">
        <v>0</v>
      </c>
      <c r="G145" s="73" t="str">
        <f>IF(csv!M137="","",csv!M137)</f>
        <v/>
      </c>
      <c r="H145" s="73" t="str">
        <f>IF(csv!N137="","",csv!N137)</f>
        <v/>
      </c>
      <c r="I145" s="31" t="s">
        <v>0</v>
      </c>
      <c r="J145" s="31" t="str">
        <f>IF(csv!P137="","",csv!P137)</f>
        <v/>
      </c>
      <c r="K145" s="31" t="str">
        <f>IF(csv!Q137="","",csv!Q137)</f>
        <v/>
      </c>
      <c r="L145" s="31" t="s">
        <v>0</v>
      </c>
      <c r="M145" s="66" t="str">
        <f>IF(csv!R137="","",csv!R137)</f>
        <v/>
      </c>
      <c r="N145" s="47" t="s">
        <v>0</v>
      </c>
      <c r="O145" s="52" t="str">
        <f t="shared" si="144"/>
        <v/>
      </c>
      <c r="P145" s="73" t="str">
        <f>IF(O145="","",IF(COUNTIF(O$10:O144,O145)=0,P144+1,P144))</f>
        <v/>
      </c>
      <c r="Q145" s="88" t="str">
        <f t="shared" si="145"/>
        <v/>
      </c>
      <c r="R145" s="89" t="str" cm="1">
        <f t="array" ref="R145">IF(S145="","",INDEX(natjecanjeStaze_naziv,MATCH(S145,natjecanjeStaze_stazaId,0)))</f>
        <v/>
      </c>
      <c r="S145" s="53" t="str">
        <f>IF(BW145="","",INDEX(natjecanjeStaze_stazaId,MATCH(O145,natjecanjeStaze_kategorija,0)))</f>
        <v/>
      </c>
      <c r="T145" s="47" t="s">
        <v>0</v>
      </c>
      <c r="U145" s="259" t="str">
        <f>IF(O145="","",INDEX(kategorija_oznaka,MATCH(Q145,kategorija_id,0)))</f>
        <v/>
      </c>
      <c r="V145" s="260" t="str">
        <f t="shared" si="146"/>
        <v/>
      </c>
      <c r="W145" s="47" t="s">
        <v>0</v>
      </c>
      <c r="X145" s="52" t="str">
        <f t="shared" si="147"/>
        <v/>
      </c>
      <c r="Y145" s="73" t="str">
        <f t="shared" si="148"/>
        <v/>
      </c>
      <c r="Z145" s="31" t="str">
        <f t="shared" si="149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50"/>
        <v/>
      </c>
      <c r="AF145" s="47" t="s">
        <v>0</v>
      </c>
      <c r="AG145" s="151" t="str">
        <f t="shared" si="151"/>
        <v/>
      </c>
      <c r="AH145" s="47" t="s">
        <v>0</v>
      </c>
      <c r="AI145" s="52" t="str">
        <f t="shared" si="152"/>
        <v/>
      </c>
      <c r="AJ145" s="31" t="str">
        <f t="shared" si="153"/>
        <v/>
      </c>
      <c r="AK145" s="73" t="str">
        <f t="shared" si="154"/>
        <v/>
      </c>
      <c r="AL145" s="73" t="str">
        <f t="shared" si="155"/>
        <v/>
      </c>
      <c r="AM145" s="31" t="str" cm="1">
        <f t="array" ref="AM145">IF(AK145="",""&amp;AJ145,IF(AK145="NEMA",AJ145,INDEX(klub_naziv,MATCH(INDEX(klubAlias_klubId,AK145),klub_id,0))))</f>
        <v/>
      </c>
      <c r="AN145" s="31" t="str" cm="1">
        <f t="array" ref="AN145">IFERROR(""&amp;INDEX(registarNatjecatelji,DL145,4),"")</f>
        <v/>
      </c>
      <c r="AO145" s="73" t="str">
        <f t="shared" si="156"/>
        <v/>
      </c>
      <c r="AP145" s="66" t="str">
        <f t="shared" si="157"/>
        <v/>
      </c>
      <c r="AQ145" s="47" t="s">
        <v>0</v>
      </c>
      <c r="AR145" s="52" t="str">
        <f>IF(V145&lt;&gt;"NEMA","",IF(IFERROR(MATCH(U145,U$10:U144,0),0)&lt;&gt;0,"",U145))</f>
        <v/>
      </c>
      <c r="AS145" s="73" t="str">
        <f>IF(AR145="","",IFERROR(INDEX(klubAlias_id,MATCH(AR145,klubAlias_alias,0)),"NEMA"))</f>
        <v/>
      </c>
      <c r="AT145" s="31" t="str">
        <f>IF(OR(AS145="",AS145&lt;&gt;"NEMA"),"",MAX(AT$10:AT144)+1)</f>
        <v/>
      </c>
      <c r="AU145" s="66" t="str">
        <f>IF(OR(AS145="",AS145&lt;&gt;"NEMA"),"",INDEX(klub_id,MATCH(AR145,klub_naziv,0)))</f>
        <v/>
      </c>
      <c r="AV145" s="47" t="s">
        <v>0</v>
      </c>
      <c r="AW145" s="19" t="str">
        <f t="shared" si="158"/>
        <v/>
      </c>
      <c r="AX145" s="47" t="s">
        <v>0</v>
      </c>
      <c r="AY145" s="82" t="str">
        <f>IF(AK145&lt;&gt;"NEMA","",IF(IFERROR(MATCH(AJ145,AJ$10:AJ144,0),0)&lt;&gt;0,"",AJ145))</f>
        <v/>
      </c>
      <c r="AZ145" s="47" t="s">
        <v>0</v>
      </c>
      <c r="BA145" s="130"/>
      <c r="BB145" s="47" t="s">
        <v>0</v>
      </c>
      <c r="BC145" s="58" t="str">
        <f t="shared" si="159"/>
        <v/>
      </c>
      <c r="BD145" s="31" t="str">
        <f t="shared" si="160"/>
        <v/>
      </c>
      <c r="BE145" s="31" t="str">
        <f>IF(BD145="","",MAX(BE$10:BE144)+1)</f>
        <v/>
      </c>
      <c r="BF145" s="31" t="str">
        <f t="shared" si="161"/>
        <v/>
      </c>
      <c r="BG145" s="31" t="str">
        <f t="shared" si="162"/>
        <v/>
      </c>
      <c r="BH145" s="31" t="str">
        <f>IF(BA145="","",MAX(BH$10:BH144)+1)</f>
        <v/>
      </c>
      <c r="BI145" s="31" t="str">
        <f t="shared" si="163"/>
        <v/>
      </c>
      <c r="BJ145" s="66" t="str">
        <f t="shared" si="164"/>
        <v/>
      </c>
      <c r="BK145" s="47" t="s">
        <v>0</v>
      </c>
      <c r="BL145" s="19" t="str">
        <f t="shared" si="165"/>
        <v/>
      </c>
      <c r="BM145" s="47" t="s">
        <v>0</v>
      </c>
      <c r="BN145" s="151" t="str">
        <f>IF(AP145="","",IF(BA145="",IF(IFERROR(MATCH(AP145,natjecanje_noviKluboviAliasi,0),0)&gt;0,INDEX(natjecanje_kluboviAliasi,MATCH(AP145,natjecanje_noviKluboviAliasi,0)),AP145),BA145))</f>
        <v/>
      </c>
      <c r="BO145" s="47" t="s">
        <v>0</v>
      </c>
      <c r="BP145" s="58" t="str">
        <f t="shared" si="166"/>
        <v/>
      </c>
      <c r="BQ145" s="73" t="str">
        <f t="shared" si="167"/>
        <v/>
      </c>
      <c r="BR145" s="267" t="str">
        <f t="shared" si="168"/>
        <v/>
      </c>
      <c r="BS145" s="268" t="str">
        <f t="shared" si="169"/>
        <v/>
      </c>
      <c r="BT145" s="191" t="str">
        <f t="shared" si="170"/>
        <v/>
      </c>
      <c r="BU145" s="47" t="s">
        <v>0</v>
      </c>
      <c r="BV145" s="52" t="str">
        <f t="shared" si="171"/>
        <v/>
      </c>
      <c r="BW145" s="31" t="str">
        <f t="shared" si="172"/>
        <v/>
      </c>
      <c r="BX145" s="73" t="str">
        <f>IF(BW145="","",IFERROR(INDEX(imePrezime_id,MATCH(BV145&amp;" – "&amp;BW145,imePrezime_imePrezime,0)),"NEMA"))</f>
        <v/>
      </c>
      <c r="BY145" s="73" t="str">
        <f>IF(BX145&lt;&gt;"NEMA","",IFERROR(INDEX(imePrezimeAlias_imePrezimeId,MATCH(BV145&amp;" "&amp;BW145,imePrezimeAlias_alias,0)),"NEMA"))</f>
        <v/>
      </c>
      <c r="BZ145" s="31" t="str">
        <f>IF(BW145="","",IF(OR(BY145="",BY145="NEMA"),BV145,INDEX(imePrezime_ime,MATCH(BY145,imePrezime_id,0))))</f>
        <v/>
      </c>
      <c r="CA145" s="66" t="str">
        <f>IF(BW145="","",IF(OR(BY145="",BY145="NEMA"),BW145,INDEX(imePrezime_prezime,MATCH(BY145,imePrezime_id,0))))</f>
        <v/>
      </c>
      <c r="CB145" s="47" t="s">
        <v>0</v>
      </c>
      <c r="CC145" s="82" t="str">
        <f t="shared" si="173"/>
        <v/>
      </c>
      <c r="CD145" s="47" t="s">
        <v>0</v>
      </c>
      <c r="CE145" s="19" t="str">
        <f t="shared" si="174"/>
        <v/>
      </c>
      <c r="CF145" s="47" t="s">
        <v>0</v>
      </c>
      <c r="CG145" s="130"/>
      <c r="CH145" s="47" t="s">
        <v>0</v>
      </c>
      <c r="CI145" s="52" t="str">
        <f t="shared" si="175"/>
        <v/>
      </c>
      <c r="CJ145" s="73" t="str">
        <f>IF(CG145="","",MAX(CJ$10:CJ144)+1)</f>
        <v/>
      </c>
      <c r="CK145" s="53" t="str">
        <f t="shared" si="176"/>
        <v/>
      </c>
      <c r="CL145" s="47" t="s">
        <v>0</v>
      </c>
      <c r="CM145" s="19" t="str">
        <f t="shared" si="177"/>
        <v/>
      </c>
      <c r="CN145" s="47" t="s">
        <v>0</v>
      </c>
      <c r="CO145" s="108"/>
      <c r="CP145" s="110"/>
      <c r="CQ145" s="47"/>
      <c r="CR145" s="58" t="str">
        <f>IF(AND(BX145="NEMA",BY145="NEMA",OR(CG145="",CK145="NEMA")),MAX(CR$10:CR144)+1,"")</f>
        <v/>
      </c>
      <c r="CS145" s="53" t="str">
        <f t="shared" si="178"/>
        <v/>
      </c>
      <c r="CT145" t="s">
        <v>0</v>
      </c>
      <c r="CU145" s="133" t="str">
        <f>IF(O145="","",LEFT(INDEX(kategorija_oznaka,MATCH(Q145,kategorija_id,0)),1))</f>
        <v/>
      </c>
      <c r="CV145" t="s">
        <v>0</v>
      </c>
      <c r="CW145" s="52" t="str">
        <f>IF(CR145="","",IF(M145&lt;&gt;"CRO","","INSERT INTO osoba (id,reg_broj,oib,spol_id,dat_rodjenja) VALUES ("&amp;CR145&amp;",(SELECT max(os.reg_broj)+1 FROM osoba AS os),Null,'"&amp;CU145&amp;"',Null); INSERT INTO osoba_log (id,reg_broj,oib,spol_id,dat_rodjenja,dnevnik_id) SELECT id,reg_broj,oib,spol_id,dat_rodjenja,"&amp;dnevnik_id&amp;" FROM osoba WHERE id = "&amp;CR145&amp;";"))</f>
        <v/>
      </c>
      <c r="CX145" s="66" t="str">
        <f t="shared" si="179"/>
        <v/>
      </c>
      <c r="CY145" t="s">
        <v>0</v>
      </c>
      <c r="CZ145" s="19" t="str">
        <f t="shared" si="180"/>
        <v/>
      </c>
      <c r="DA145" s="47" t="s">
        <v>0</v>
      </c>
      <c r="DB145" s="52" t="str">
        <f t="shared" si="181"/>
        <v/>
      </c>
      <c r="DC145" s="66" t="str">
        <f t="shared" si="182"/>
        <v/>
      </c>
      <c r="DD145" s="47" t="s">
        <v>0</v>
      </c>
      <c r="DE145" s="52" t="str">
        <f t="shared" si="183"/>
        <v/>
      </c>
      <c r="DF145" s="53" t="str">
        <f>IF(DE145="","",IFERROR(MATCH(DE145,registar,0),"NEMA"))</f>
        <v/>
      </c>
      <c r="DG145" s="47" t="s">
        <v>0</v>
      </c>
      <c r="DH145" s="52" t="str">
        <f t="shared" si="184"/>
        <v/>
      </c>
      <c r="DI145" s="53" t="str">
        <f>IF(DH145="","",IFERROR(MATCH(DH145,imePrezime_imePrezimeKlub,0),"NEMA"))</f>
        <v/>
      </c>
      <c r="DJ145" s="47" t="s">
        <v>0</v>
      </c>
      <c r="DK145" s="52" t="str">
        <f t="shared" si="185"/>
        <v/>
      </c>
      <c r="DL145" s="53" t="str">
        <f>IF(DK145="","",IFERROR(MATCH(DK145,imePrezime_imePrezime,0),"NEMA"))</f>
        <v/>
      </c>
      <c r="DM145" s="47" t="s">
        <v>0</v>
      </c>
      <c r="DN145" s="58" t="str">
        <f t="shared" si="186"/>
        <v/>
      </c>
      <c r="DO145" s="53" t="str" cm="1">
        <f t="array" ref="DO145">IF(DN145&lt;&gt;"",INDEX(imePrezime_id,DN145,0),IF(CR145&lt;&gt;"",CR145,""))</f>
        <v/>
      </c>
      <c r="DP145" s="47" t="s">
        <v>0</v>
      </c>
      <c r="DQ145" s="58" t="str">
        <f t="shared" si="187"/>
        <v/>
      </c>
      <c r="DR145" s="73" t="str">
        <f>IF(BW145="","",IF(AJ145="",IF(IFERROR(INDEX(imePrezime_klub,MATCH(DO145,imePrezime_id,0)),"NEMA")="","klu",""),IF(OR(AND(AK145&lt;&gt;"",AK145&lt;&gt;"NEMA"),BI145&lt;&gt;""),"klu(ali)",IF(AND(AN145&lt;&gt;"",AN145&lt;&gt;AM145),"(raz-klu)","klu"))))</f>
        <v/>
      </c>
      <c r="DS145" s="73" t="str">
        <f t="shared" si="188"/>
        <v/>
      </c>
      <c r="DT145" s="73" t="str">
        <f t="shared" si="189"/>
        <v/>
      </c>
      <c r="DU145" s="66" t="str">
        <f t="shared" si="190"/>
        <v/>
      </c>
      <c r="DV145" s="47" t="s">
        <v>0</v>
      </c>
      <c r="DW145" s="58" t="str">
        <f>IF(BW145="","",MAX(DW$10:DW144)+1)</f>
        <v/>
      </c>
      <c r="DX145" s="73" t="str">
        <f t="shared" si="191"/>
        <v/>
      </c>
      <c r="DY145" s="73" t="str">
        <f t="shared" si="192"/>
        <v/>
      </c>
      <c r="DZ145" s="73" t="str">
        <f t="shared" si="193"/>
        <v/>
      </c>
      <c r="EA145" s="73" t="str">
        <f t="shared" si="194"/>
        <v/>
      </c>
      <c r="EB145" s="73" t="str">
        <f t="shared" si="195"/>
        <v/>
      </c>
      <c r="EC145" s="73" t="str">
        <f t="shared" si="196"/>
        <v/>
      </c>
      <c r="ED145" s="73" t="str">
        <f t="shared" si="197"/>
        <v/>
      </c>
      <c r="EE145" s="73" t="str">
        <f t="shared" si="198"/>
        <v/>
      </c>
      <c r="EF145" s="73" t="str">
        <f t="shared" si="199"/>
        <v/>
      </c>
      <c r="EG145" s="53" t="str">
        <f>IF(INDEX(natjecanjeKategorije_katAliasId,MATCH(Q145,natjecanjeKategorije_katRegId,0))="","",INDEX(natjecanjeKategorije_katAliasId,MATCH(Q145,natjecanjeKategorije_katRegId,0)))</f>
        <v/>
      </c>
      <c r="EH145" s="47" t="s">
        <v>0</v>
      </c>
      <c r="EI145" s="19" t="str">
        <f t="shared" si="200"/>
        <v/>
      </c>
      <c r="EJ145" s="47" t="s">
        <v>0</v>
      </c>
      <c r="EK145" s="19" t="str">
        <f t="shared" si="201"/>
        <v/>
      </c>
      <c r="EL145" s="47" t="s">
        <v>0</v>
      </c>
      <c r="EM145" s="208" t="str">
        <f t="shared" si="202"/>
        <v/>
      </c>
      <c r="EN145" s="47" t="s">
        <v>0</v>
      </c>
    </row>
    <row r="146" spans="1:144" x14ac:dyDescent="0.25">
      <c r="A146" t="s">
        <v>0</v>
      </c>
      <c r="B146" s="52" t="str">
        <f>IF(csv!F138="","",csv!T138)</f>
        <v/>
      </c>
      <c r="C146" s="31" t="s">
        <v>0</v>
      </c>
      <c r="D146" s="31" t="str">
        <f>IF(csv!F138="","",csv!F138)</f>
        <v/>
      </c>
      <c r="E146" s="31" t="str">
        <f>IF(csv!E138="","",csv!E138)</f>
        <v/>
      </c>
      <c r="F146" s="31" t="s">
        <v>0</v>
      </c>
      <c r="G146" s="73" t="str">
        <f>IF(csv!M138="","",csv!M138)</f>
        <v/>
      </c>
      <c r="H146" s="73" t="str">
        <f>IF(csv!N138="","",csv!N138)</f>
        <v/>
      </c>
      <c r="I146" s="31" t="s">
        <v>0</v>
      </c>
      <c r="J146" s="31" t="str">
        <f>IF(csv!P138="","",csv!P138)</f>
        <v/>
      </c>
      <c r="K146" s="31" t="str">
        <f>IF(csv!Q138="","",csv!Q138)</f>
        <v/>
      </c>
      <c r="L146" s="31" t="s">
        <v>0</v>
      </c>
      <c r="M146" s="66" t="str">
        <f>IF(csv!R138="","",csv!R138)</f>
        <v/>
      </c>
      <c r="N146" s="47" t="s">
        <v>0</v>
      </c>
      <c r="O146" s="52" t="str">
        <f t="shared" si="144"/>
        <v/>
      </c>
      <c r="P146" s="73" t="str">
        <f>IF(O146="","",IF(COUNTIF(O$10:O145,O146)=0,P145+1,P145))</f>
        <v/>
      </c>
      <c r="Q146" s="88" t="str">
        <f t="shared" si="145"/>
        <v/>
      </c>
      <c r="R146" s="89" t="str" cm="1">
        <f t="array" ref="R146">IF(S146="","",INDEX(natjecanjeStaze_naziv,MATCH(S146,natjecanjeStaze_stazaId,0)))</f>
        <v/>
      </c>
      <c r="S146" s="53" t="str">
        <f>IF(BW146="","",INDEX(natjecanjeStaze_stazaId,MATCH(O146,natjecanjeStaze_kategorija,0)))</f>
        <v/>
      </c>
      <c r="T146" s="47" t="s">
        <v>0</v>
      </c>
      <c r="U146" s="259" t="str">
        <f>IF(O146="","",INDEX(kategorija_oznaka,MATCH(Q146,kategorija_id,0)))</f>
        <v/>
      </c>
      <c r="V146" s="260" t="str">
        <f t="shared" si="146"/>
        <v/>
      </c>
      <c r="W146" s="47" t="s">
        <v>0</v>
      </c>
      <c r="X146" s="52" t="str">
        <f t="shared" si="147"/>
        <v/>
      </c>
      <c r="Y146" s="73" t="str">
        <f t="shared" si="148"/>
        <v/>
      </c>
      <c r="Z146" s="31" t="str">
        <f t="shared" si="149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50"/>
        <v/>
      </c>
      <c r="AF146" s="47" t="s">
        <v>0</v>
      </c>
      <c r="AG146" s="151" t="str">
        <f t="shared" si="151"/>
        <v/>
      </c>
      <c r="AH146" s="47" t="s">
        <v>0</v>
      </c>
      <c r="AI146" s="52" t="str">
        <f t="shared" si="152"/>
        <v/>
      </c>
      <c r="AJ146" s="31" t="str">
        <f t="shared" si="153"/>
        <v/>
      </c>
      <c r="AK146" s="73" t="str">
        <f t="shared" si="154"/>
        <v/>
      </c>
      <c r="AL146" s="73" t="str">
        <f t="shared" si="155"/>
        <v/>
      </c>
      <c r="AM146" s="31" t="str" cm="1">
        <f t="array" ref="AM146">IF(AK146="",""&amp;AJ146,IF(AK146="NEMA",AJ146,INDEX(klub_naziv,MATCH(INDEX(klubAlias_klubId,AK146),klub_id,0))))</f>
        <v/>
      </c>
      <c r="AN146" s="31" t="str" cm="1">
        <f t="array" ref="AN146">IFERROR(""&amp;INDEX(registarNatjecatelji,DL146,4),"")</f>
        <v/>
      </c>
      <c r="AO146" s="73" t="str">
        <f t="shared" si="156"/>
        <v/>
      </c>
      <c r="AP146" s="66" t="str">
        <f t="shared" si="157"/>
        <v/>
      </c>
      <c r="AQ146" s="47" t="s">
        <v>0</v>
      </c>
      <c r="AR146" s="52" t="str">
        <f>IF(V146&lt;&gt;"NEMA","",IF(IFERROR(MATCH(U146,U$10:U145,0),0)&lt;&gt;0,"",U146))</f>
        <v/>
      </c>
      <c r="AS146" s="73" t="str">
        <f>IF(AR146="","",IFERROR(INDEX(klubAlias_id,MATCH(AR146,klubAlias_alias,0)),"NEMA"))</f>
        <v/>
      </c>
      <c r="AT146" s="31" t="str">
        <f>IF(OR(AS146="",AS146&lt;&gt;"NEMA"),"",MAX(AT$10:AT145)+1)</f>
        <v/>
      </c>
      <c r="AU146" s="66" t="str">
        <f>IF(OR(AS146="",AS146&lt;&gt;"NEMA"),"",INDEX(klub_id,MATCH(AR146,klub_naziv,0)))</f>
        <v/>
      </c>
      <c r="AV146" s="47" t="s">
        <v>0</v>
      </c>
      <c r="AW146" s="19" t="str">
        <f t="shared" si="158"/>
        <v/>
      </c>
      <c r="AX146" s="47" t="s">
        <v>0</v>
      </c>
      <c r="AY146" s="82" t="str">
        <f>IF(AK146&lt;&gt;"NEMA","",IF(IFERROR(MATCH(AJ146,AJ$10:AJ145,0),0)&lt;&gt;0,"",AJ146))</f>
        <v/>
      </c>
      <c r="AZ146" s="47" t="s">
        <v>0</v>
      </c>
      <c r="BA146" s="130"/>
      <c r="BB146" s="47" t="s">
        <v>0</v>
      </c>
      <c r="BC146" s="58" t="str">
        <f t="shared" si="159"/>
        <v/>
      </c>
      <c r="BD146" s="31" t="str">
        <f t="shared" si="160"/>
        <v/>
      </c>
      <c r="BE146" s="31" t="str">
        <f>IF(BD146="","",MAX(BE$10:BE145)+1)</f>
        <v/>
      </c>
      <c r="BF146" s="31" t="str">
        <f t="shared" si="161"/>
        <v/>
      </c>
      <c r="BG146" s="31" t="str">
        <f t="shared" si="162"/>
        <v/>
      </c>
      <c r="BH146" s="31" t="str">
        <f>IF(BA146="","",MAX(BH$10:BH145)+1)</f>
        <v/>
      </c>
      <c r="BI146" s="31" t="str">
        <f t="shared" si="163"/>
        <v/>
      </c>
      <c r="BJ146" s="66" t="str">
        <f t="shared" si="164"/>
        <v/>
      </c>
      <c r="BK146" s="47" t="s">
        <v>0</v>
      </c>
      <c r="BL146" s="19" t="str">
        <f t="shared" si="165"/>
        <v/>
      </c>
      <c r="BM146" s="47" t="s">
        <v>0</v>
      </c>
      <c r="BN146" s="151" t="str">
        <f>IF(AP146="","",IF(BA146="",IF(IFERROR(MATCH(AP146,natjecanje_noviKluboviAliasi,0),0)&gt;0,INDEX(natjecanje_kluboviAliasi,MATCH(AP146,natjecanje_noviKluboviAliasi,0)),AP146),BA146))</f>
        <v/>
      </c>
      <c r="BO146" s="47" t="s">
        <v>0</v>
      </c>
      <c r="BP146" s="58" t="str">
        <f t="shared" si="166"/>
        <v/>
      </c>
      <c r="BQ146" s="73" t="str">
        <f t="shared" si="167"/>
        <v/>
      </c>
      <c r="BR146" s="267" t="str">
        <f t="shared" si="168"/>
        <v/>
      </c>
      <c r="BS146" s="268" t="str">
        <f t="shared" si="169"/>
        <v/>
      </c>
      <c r="BT146" s="191" t="str">
        <f t="shared" si="170"/>
        <v/>
      </c>
      <c r="BU146" s="47" t="s">
        <v>0</v>
      </c>
      <c r="BV146" s="52" t="str">
        <f t="shared" si="171"/>
        <v/>
      </c>
      <c r="BW146" s="31" t="str">
        <f t="shared" si="172"/>
        <v/>
      </c>
      <c r="BX146" s="73" t="str">
        <f>IF(BW146="","",IFERROR(INDEX(imePrezime_id,MATCH(BV146&amp;" – "&amp;BW146,imePrezime_imePrezime,0)),"NEMA"))</f>
        <v/>
      </c>
      <c r="BY146" s="73" t="str">
        <f>IF(BX146&lt;&gt;"NEMA","",IFERROR(INDEX(imePrezimeAlias_imePrezimeId,MATCH(BV146&amp;" "&amp;BW146,imePrezimeAlias_alias,0)),"NEMA"))</f>
        <v/>
      </c>
      <c r="BZ146" s="31" t="str">
        <f>IF(BW146="","",IF(OR(BY146="",BY146="NEMA"),BV146,INDEX(imePrezime_ime,MATCH(BY146,imePrezime_id,0))))</f>
        <v/>
      </c>
      <c r="CA146" s="66" t="str">
        <f>IF(BW146="","",IF(OR(BY146="",BY146="NEMA"),BW146,INDEX(imePrezime_prezime,MATCH(BY146,imePrezime_id,0))))</f>
        <v/>
      </c>
      <c r="CB146" s="47" t="s">
        <v>0</v>
      </c>
      <c r="CC146" s="82" t="str">
        <f t="shared" si="173"/>
        <v/>
      </c>
      <c r="CD146" s="47" t="s">
        <v>0</v>
      </c>
      <c r="CE146" s="19" t="str">
        <f t="shared" si="174"/>
        <v/>
      </c>
      <c r="CF146" s="47" t="s">
        <v>0</v>
      </c>
      <c r="CG146" s="130"/>
      <c r="CH146" s="47" t="s">
        <v>0</v>
      </c>
      <c r="CI146" s="52" t="str">
        <f t="shared" si="175"/>
        <v/>
      </c>
      <c r="CJ146" s="73" t="str">
        <f>IF(CG146="","",MAX(CJ$10:CJ145)+1)</f>
        <v/>
      </c>
      <c r="CK146" s="53" t="str">
        <f t="shared" si="176"/>
        <v/>
      </c>
      <c r="CL146" s="47" t="s">
        <v>0</v>
      </c>
      <c r="CM146" s="19" t="str">
        <f t="shared" si="177"/>
        <v/>
      </c>
      <c r="CN146" s="47" t="s">
        <v>0</v>
      </c>
      <c r="CO146" s="108"/>
      <c r="CP146" s="110"/>
      <c r="CQ146" s="47"/>
      <c r="CR146" s="58" t="str">
        <f>IF(AND(BX146="NEMA",BY146="NEMA",OR(CG146="",CK146="NEMA")),MAX(CR$10:CR145)+1,"")</f>
        <v/>
      </c>
      <c r="CS146" s="53" t="str">
        <f t="shared" si="178"/>
        <v/>
      </c>
      <c r="CT146" t="s">
        <v>0</v>
      </c>
      <c r="CU146" s="133" t="str">
        <f>IF(O146="","",LEFT(INDEX(kategorija_oznaka,MATCH(Q146,kategorija_id,0)),1))</f>
        <v/>
      </c>
      <c r="CV146" t="s">
        <v>0</v>
      </c>
      <c r="CW146" s="52" t="str">
        <f>IF(CR146="","",IF(M146&lt;&gt;"CRO","","INSERT INTO osoba (id,reg_broj,oib,spol_id,dat_rodjenja) VALUES ("&amp;CR146&amp;",(SELECT max(os.reg_broj)+1 FROM osoba AS os),Null,'"&amp;CU146&amp;"',Null); INSERT INTO osoba_log (id,reg_broj,oib,spol_id,dat_rodjenja,dnevnik_id) SELECT id,reg_broj,oib,spol_id,dat_rodjenja,"&amp;dnevnik_id&amp;" FROM osoba WHERE id = "&amp;CR146&amp;";"))</f>
        <v/>
      </c>
      <c r="CX146" s="66" t="str">
        <f t="shared" si="179"/>
        <v/>
      </c>
      <c r="CY146" t="s">
        <v>0</v>
      </c>
      <c r="CZ146" s="19" t="str">
        <f t="shared" si="180"/>
        <v/>
      </c>
      <c r="DA146" s="47" t="s">
        <v>0</v>
      </c>
      <c r="DB146" s="52" t="str">
        <f t="shared" si="181"/>
        <v/>
      </c>
      <c r="DC146" s="66" t="str">
        <f t="shared" si="182"/>
        <v/>
      </c>
      <c r="DD146" s="47" t="s">
        <v>0</v>
      </c>
      <c r="DE146" s="52" t="str">
        <f t="shared" si="183"/>
        <v/>
      </c>
      <c r="DF146" s="53" t="str">
        <f>IF(DE146="","",IFERROR(MATCH(DE146,registar,0),"NEMA"))</f>
        <v/>
      </c>
      <c r="DG146" s="47" t="s">
        <v>0</v>
      </c>
      <c r="DH146" s="52" t="str">
        <f t="shared" si="184"/>
        <v/>
      </c>
      <c r="DI146" s="53" t="str">
        <f>IF(DH146="","",IFERROR(MATCH(DH146,imePrezime_imePrezimeKlub,0),"NEMA"))</f>
        <v/>
      </c>
      <c r="DJ146" s="47" t="s">
        <v>0</v>
      </c>
      <c r="DK146" s="52" t="str">
        <f t="shared" si="185"/>
        <v/>
      </c>
      <c r="DL146" s="53" t="str">
        <f>IF(DK146="","",IFERROR(MATCH(DK146,imePrezime_imePrezime,0),"NEMA"))</f>
        <v/>
      </c>
      <c r="DM146" s="47" t="s">
        <v>0</v>
      </c>
      <c r="DN146" s="58" t="str">
        <f t="shared" si="186"/>
        <v/>
      </c>
      <c r="DO146" s="53" t="str" cm="1">
        <f t="array" ref="DO146">IF(DN146&lt;&gt;"",INDEX(imePrezime_id,DN146,0),IF(CR146&lt;&gt;"",CR146,""))</f>
        <v/>
      </c>
      <c r="DP146" s="47" t="s">
        <v>0</v>
      </c>
      <c r="DQ146" s="58" t="str">
        <f t="shared" si="187"/>
        <v/>
      </c>
      <c r="DR146" s="73" t="str">
        <f>IF(BW146="","",IF(AJ146="",IF(IFERROR(INDEX(imePrezime_klub,MATCH(DO146,imePrezime_id,0)),"NEMA")="","klu",""),IF(OR(AND(AK146&lt;&gt;"",AK146&lt;&gt;"NEMA"),BI146&lt;&gt;""),"klu(ali)",IF(AND(AN146&lt;&gt;"",AN146&lt;&gt;AM146),"(raz-klu)","klu"))))</f>
        <v/>
      </c>
      <c r="DS146" s="73" t="str">
        <f t="shared" si="188"/>
        <v/>
      </c>
      <c r="DT146" s="73" t="str">
        <f t="shared" si="189"/>
        <v/>
      </c>
      <c r="DU146" s="66" t="str">
        <f t="shared" si="190"/>
        <v/>
      </c>
      <c r="DV146" s="47" t="s">
        <v>0</v>
      </c>
      <c r="DW146" s="58" t="str">
        <f>IF(BW146="","",MAX(DW$10:DW145)+1)</f>
        <v/>
      </c>
      <c r="DX146" s="73" t="str">
        <f t="shared" si="191"/>
        <v/>
      </c>
      <c r="DY146" s="73" t="str">
        <f t="shared" si="192"/>
        <v/>
      </c>
      <c r="DZ146" s="73" t="str">
        <f t="shared" si="193"/>
        <v/>
      </c>
      <c r="EA146" s="73" t="str">
        <f t="shared" si="194"/>
        <v/>
      </c>
      <c r="EB146" s="73" t="str">
        <f t="shared" si="195"/>
        <v/>
      </c>
      <c r="EC146" s="73" t="str">
        <f t="shared" si="196"/>
        <v/>
      </c>
      <c r="ED146" s="73" t="str">
        <f t="shared" si="197"/>
        <v/>
      </c>
      <c r="EE146" s="73" t="str">
        <f t="shared" si="198"/>
        <v/>
      </c>
      <c r="EF146" s="73" t="str">
        <f t="shared" si="199"/>
        <v/>
      </c>
      <c r="EG146" s="53" t="str">
        <f>IF(INDEX(natjecanjeKategorije_katAliasId,MATCH(Q146,natjecanjeKategorije_katRegId,0))="","",INDEX(natjecanjeKategorije_katAliasId,MATCH(Q146,natjecanjeKategorije_katRegId,0)))</f>
        <v/>
      </c>
      <c r="EH146" s="47" t="s">
        <v>0</v>
      </c>
      <c r="EI146" s="19" t="str">
        <f t="shared" si="200"/>
        <v/>
      </c>
      <c r="EJ146" s="47" t="s">
        <v>0</v>
      </c>
      <c r="EK146" s="19" t="str">
        <f t="shared" si="201"/>
        <v/>
      </c>
      <c r="EL146" s="47" t="s">
        <v>0</v>
      </c>
      <c r="EM146" s="208" t="str">
        <f t="shared" si="202"/>
        <v/>
      </c>
      <c r="EN146" s="47" t="s">
        <v>0</v>
      </c>
    </row>
    <row r="147" spans="1:144" x14ac:dyDescent="0.25">
      <c r="A147" t="s">
        <v>0</v>
      </c>
      <c r="B147" s="52" t="str">
        <f>IF(csv!F139="","",csv!T139)</f>
        <v/>
      </c>
      <c r="C147" s="31" t="s">
        <v>0</v>
      </c>
      <c r="D147" s="31" t="str">
        <f>IF(csv!F139="","",csv!F139)</f>
        <v/>
      </c>
      <c r="E147" s="31" t="str">
        <f>IF(csv!E139="","",csv!E139)</f>
        <v/>
      </c>
      <c r="F147" s="31" t="s">
        <v>0</v>
      </c>
      <c r="G147" s="73" t="str">
        <f>IF(csv!M139="","",csv!M139)</f>
        <v/>
      </c>
      <c r="H147" s="73" t="str">
        <f>IF(csv!N139="","",csv!N139)</f>
        <v/>
      </c>
      <c r="I147" s="31" t="s">
        <v>0</v>
      </c>
      <c r="J147" s="31" t="str">
        <f>IF(csv!P139="","",csv!P139)</f>
        <v/>
      </c>
      <c r="K147" s="31" t="str">
        <f>IF(csv!Q139="","",csv!Q139)</f>
        <v/>
      </c>
      <c r="L147" s="31" t="s">
        <v>0</v>
      </c>
      <c r="M147" s="66" t="str">
        <f>IF(csv!R139="","",csv!R139)</f>
        <v/>
      </c>
      <c r="N147" s="47" t="s">
        <v>0</v>
      </c>
      <c r="O147" s="52" t="str">
        <f t="shared" si="144"/>
        <v/>
      </c>
      <c r="P147" s="73" t="str">
        <f>IF(O147="","",IF(COUNTIF(O$10:O146,O147)=0,P146+1,P146))</f>
        <v/>
      </c>
      <c r="Q147" s="88" t="str">
        <f t="shared" si="145"/>
        <v/>
      </c>
      <c r="R147" s="89" t="str" cm="1">
        <f t="array" ref="R147">IF(S147="","",INDEX(natjecanjeStaze_naziv,MATCH(S147,natjecanjeStaze_stazaId,0)))</f>
        <v/>
      </c>
      <c r="S147" s="53" t="str">
        <f>IF(BW147="","",INDEX(natjecanjeStaze_stazaId,MATCH(O147,natjecanjeStaze_kategorija,0)))</f>
        <v/>
      </c>
      <c r="T147" s="47" t="s">
        <v>0</v>
      </c>
      <c r="U147" s="259" t="str">
        <f>IF(O147="","",INDEX(kategorija_oznaka,MATCH(Q147,kategorija_id,0)))</f>
        <v/>
      </c>
      <c r="V147" s="260" t="str">
        <f t="shared" si="146"/>
        <v/>
      </c>
      <c r="W147" s="47" t="s">
        <v>0</v>
      </c>
      <c r="X147" s="52" t="str">
        <f t="shared" si="147"/>
        <v/>
      </c>
      <c r="Y147" s="73" t="str">
        <f t="shared" si="148"/>
        <v/>
      </c>
      <c r="Z147" s="31" t="str">
        <f t="shared" si="149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50"/>
        <v/>
      </c>
      <c r="AF147" s="47" t="s">
        <v>0</v>
      </c>
      <c r="AG147" s="151" t="str">
        <f t="shared" si="151"/>
        <v/>
      </c>
      <c r="AH147" s="47" t="s">
        <v>0</v>
      </c>
      <c r="AI147" s="52" t="str">
        <f t="shared" si="152"/>
        <v/>
      </c>
      <c r="AJ147" s="31" t="str">
        <f t="shared" si="153"/>
        <v/>
      </c>
      <c r="AK147" s="73" t="str">
        <f t="shared" si="154"/>
        <v/>
      </c>
      <c r="AL147" s="73" t="str">
        <f t="shared" si="155"/>
        <v/>
      </c>
      <c r="AM147" s="31" t="str" cm="1">
        <f t="array" ref="AM147">IF(AK147="",""&amp;AJ147,IF(AK147="NEMA",AJ147,INDEX(klub_naziv,MATCH(INDEX(klubAlias_klubId,AK147),klub_id,0))))</f>
        <v/>
      </c>
      <c r="AN147" s="31" t="str" cm="1">
        <f t="array" ref="AN147">IFERROR(""&amp;INDEX(registarNatjecatelji,DL147,4),"")</f>
        <v/>
      </c>
      <c r="AO147" s="73" t="str">
        <f t="shared" si="156"/>
        <v/>
      </c>
      <c r="AP147" s="66" t="str">
        <f t="shared" si="157"/>
        <v/>
      </c>
      <c r="AQ147" s="47" t="s">
        <v>0</v>
      </c>
      <c r="AR147" s="52" t="str">
        <f>IF(V147&lt;&gt;"NEMA","",IF(IFERROR(MATCH(U147,U$10:U146,0),0)&lt;&gt;0,"",U147))</f>
        <v/>
      </c>
      <c r="AS147" s="73" t="str">
        <f>IF(AR147="","",IFERROR(INDEX(klubAlias_id,MATCH(AR147,klubAlias_alias,0)),"NEMA"))</f>
        <v/>
      </c>
      <c r="AT147" s="31" t="str">
        <f>IF(OR(AS147="",AS147&lt;&gt;"NEMA"),"",MAX(AT$10:AT146)+1)</f>
        <v/>
      </c>
      <c r="AU147" s="66" t="str">
        <f>IF(OR(AS147="",AS147&lt;&gt;"NEMA"),"",INDEX(klub_id,MATCH(AR147,klub_naziv,0)))</f>
        <v/>
      </c>
      <c r="AV147" s="47" t="s">
        <v>0</v>
      </c>
      <c r="AW147" s="19" t="str">
        <f t="shared" si="158"/>
        <v/>
      </c>
      <c r="AX147" s="47" t="s">
        <v>0</v>
      </c>
      <c r="AY147" s="82" t="str">
        <f>IF(AK147&lt;&gt;"NEMA","",IF(IFERROR(MATCH(AJ147,AJ$10:AJ146,0),0)&lt;&gt;0,"",AJ147))</f>
        <v/>
      </c>
      <c r="AZ147" s="47" t="s">
        <v>0</v>
      </c>
      <c r="BA147" s="130"/>
      <c r="BB147" s="47" t="s">
        <v>0</v>
      </c>
      <c r="BC147" s="58" t="str">
        <f t="shared" si="159"/>
        <v/>
      </c>
      <c r="BD147" s="31" t="str">
        <f t="shared" si="160"/>
        <v/>
      </c>
      <c r="BE147" s="31" t="str">
        <f>IF(BD147="","",MAX(BE$10:BE146)+1)</f>
        <v/>
      </c>
      <c r="BF147" s="31" t="str">
        <f t="shared" si="161"/>
        <v/>
      </c>
      <c r="BG147" s="31" t="str">
        <f t="shared" si="162"/>
        <v/>
      </c>
      <c r="BH147" s="31" t="str">
        <f>IF(BA147="","",MAX(BH$10:BH146)+1)</f>
        <v/>
      </c>
      <c r="BI147" s="31" t="str">
        <f t="shared" si="163"/>
        <v/>
      </c>
      <c r="BJ147" s="66" t="str">
        <f t="shared" si="164"/>
        <v/>
      </c>
      <c r="BK147" s="47" t="s">
        <v>0</v>
      </c>
      <c r="BL147" s="19" t="str">
        <f t="shared" si="165"/>
        <v/>
      </c>
      <c r="BM147" s="47" t="s">
        <v>0</v>
      </c>
      <c r="BN147" s="151" t="str">
        <f>IF(AP147="","",IF(BA147="",IF(IFERROR(MATCH(AP147,natjecanje_noviKluboviAliasi,0),0)&gt;0,INDEX(natjecanje_kluboviAliasi,MATCH(AP147,natjecanje_noviKluboviAliasi,0)),AP147),BA147))</f>
        <v/>
      </c>
      <c r="BO147" s="47" t="s">
        <v>0</v>
      </c>
      <c r="BP147" s="58" t="str">
        <f t="shared" si="166"/>
        <v/>
      </c>
      <c r="BQ147" s="73" t="str">
        <f t="shared" si="167"/>
        <v/>
      </c>
      <c r="BR147" s="267" t="str">
        <f t="shared" si="168"/>
        <v/>
      </c>
      <c r="BS147" s="268" t="str">
        <f t="shared" si="169"/>
        <v/>
      </c>
      <c r="BT147" s="191" t="str">
        <f t="shared" si="170"/>
        <v/>
      </c>
      <c r="BU147" s="47" t="s">
        <v>0</v>
      </c>
      <c r="BV147" s="52" t="str">
        <f t="shared" si="171"/>
        <v/>
      </c>
      <c r="BW147" s="31" t="str">
        <f t="shared" si="172"/>
        <v/>
      </c>
      <c r="BX147" s="73" t="str">
        <f>IF(BW147="","",IFERROR(INDEX(imePrezime_id,MATCH(BV147&amp;" – "&amp;BW147,imePrezime_imePrezime,0)),"NEMA"))</f>
        <v/>
      </c>
      <c r="BY147" s="73" t="str">
        <f>IF(BX147&lt;&gt;"NEMA","",IFERROR(INDEX(imePrezimeAlias_imePrezimeId,MATCH(BV147&amp;" "&amp;BW147,imePrezimeAlias_alias,0)),"NEMA"))</f>
        <v/>
      </c>
      <c r="BZ147" s="31" t="str">
        <f>IF(BW147="","",IF(OR(BY147="",BY147="NEMA"),BV147,INDEX(imePrezime_ime,MATCH(BY147,imePrezime_id,0))))</f>
        <v/>
      </c>
      <c r="CA147" s="66" t="str">
        <f>IF(BW147="","",IF(OR(BY147="",BY147="NEMA"),BW147,INDEX(imePrezime_prezime,MATCH(BY147,imePrezime_id,0))))</f>
        <v/>
      </c>
      <c r="CB147" s="47" t="s">
        <v>0</v>
      </c>
      <c r="CC147" s="82" t="str">
        <f t="shared" si="173"/>
        <v/>
      </c>
      <c r="CD147" s="47" t="s">
        <v>0</v>
      </c>
      <c r="CE147" s="19" t="str">
        <f t="shared" si="174"/>
        <v/>
      </c>
      <c r="CF147" s="47" t="s">
        <v>0</v>
      </c>
      <c r="CG147" s="130"/>
      <c r="CH147" s="47" t="s">
        <v>0</v>
      </c>
      <c r="CI147" s="52" t="str">
        <f t="shared" si="175"/>
        <v/>
      </c>
      <c r="CJ147" s="73" t="str">
        <f>IF(CG147="","",MAX(CJ$10:CJ146)+1)</f>
        <v/>
      </c>
      <c r="CK147" s="53" t="str">
        <f t="shared" si="176"/>
        <v/>
      </c>
      <c r="CL147" s="47" t="s">
        <v>0</v>
      </c>
      <c r="CM147" s="19" t="str">
        <f t="shared" si="177"/>
        <v/>
      </c>
      <c r="CN147" s="47" t="s">
        <v>0</v>
      </c>
      <c r="CO147" s="108"/>
      <c r="CP147" s="110"/>
      <c r="CQ147" s="47"/>
      <c r="CR147" s="58" t="str">
        <f>IF(AND(BX147="NEMA",BY147="NEMA",OR(CG147="",CK147="NEMA")),MAX(CR$10:CR146)+1,"")</f>
        <v/>
      </c>
      <c r="CS147" s="53" t="str">
        <f t="shared" si="178"/>
        <v/>
      </c>
      <c r="CT147" t="s">
        <v>0</v>
      </c>
      <c r="CU147" s="133" t="str">
        <f>IF(O147="","",LEFT(INDEX(kategorija_oznaka,MATCH(Q147,kategorija_id,0)),1))</f>
        <v/>
      </c>
      <c r="CV147" t="s">
        <v>0</v>
      </c>
      <c r="CW147" s="52" t="str">
        <f>IF(CR147="","",IF(M147&lt;&gt;"CRO","","INSERT INTO osoba (id,reg_broj,oib,spol_id,dat_rodjenja) VALUES ("&amp;CR147&amp;",(SELECT max(os.reg_broj)+1 FROM osoba AS os),Null,'"&amp;CU147&amp;"',Null); INSERT INTO osoba_log (id,reg_broj,oib,spol_id,dat_rodjenja,dnevnik_id) SELECT id,reg_broj,oib,spol_id,dat_rodjenja,"&amp;dnevnik_id&amp;" FROM osoba WHERE id = "&amp;CR147&amp;";"))</f>
        <v/>
      </c>
      <c r="CX147" s="66" t="str">
        <f t="shared" si="179"/>
        <v/>
      </c>
      <c r="CY147" t="s">
        <v>0</v>
      </c>
      <c r="CZ147" s="19" t="str">
        <f t="shared" si="180"/>
        <v/>
      </c>
      <c r="DA147" s="47" t="s">
        <v>0</v>
      </c>
      <c r="DB147" s="52" t="str">
        <f t="shared" si="181"/>
        <v/>
      </c>
      <c r="DC147" s="66" t="str">
        <f t="shared" si="182"/>
        <v/>
      </c>
      <c r="DD147" s="47" t="s">
        <v>0</v>
      </c>
      <c r="DE147" s="52" t="str">
        <f t="shared" si="183"/>
        <v/>
      </c>
      <c r="DF147" s="53" t="str">
        <f>IF(DE147="","",IFERROR(MATCH(DE147,registar,0),"NEMA"))</f>
        <v/>
      </c>
      <c r="DG147" s="47" t="s">
        <v>0</v>
      </c>
      <c r="DH147" s="52" t="str">
        <f t="shared" si="184"/>
        <v/>
      </c>
      <c r="DI147" s="53" t="str">
        <f>IF(DH147="","",IFERROR(MATCH(DH147,imePrezime_imePrezimeKlub,0),"NEMA"))</f>
        <v/>
      </c>
      <c r="DJ147" s="47" t="s">
        <v>0</v>
      </c>
      <c r="DK147" s="52" t="str">
        <f t="shared" si="185"/>
        <v/>
      </c>
      <c r="DL147" s="53" t="str">
        <f>IF(DK147="","",IFERROR(MATCH(DK147,imePrezime_imePrezime,0),"NEMA"))</f>
        <v/>
      </c>
      <c r="DM147" s="47" t="s">
        <v>0</v>
      </c>
      <c r="DN147" s="58" t="str">
        <f t="shared" si="186"/>
        <v/>
      </c>
      <c r="DO147" s="53" t="str" cm="1">
        <f t="array" ref="DO147">IF(DN147&lt;&gt;"",INDEX(imePrezime_id,DN147,0),IF(CR147&lt;&gt;"",CR147,""))</f>
        <v/>
      </c>
      <c r="DP147" s="47" t="s">
        <v>0</v>
      </c>
      <c r="DQ147" s="58" t="str">
        <f t="shared" si="187"/>
        <v/>
      </c>
      <c r="DR147" s="73" t="str">
        <f>IF(BW147="","",IF(AJ147="",IF(IFERROR(INDEX(imePrezime_klub,MATCH(DO147,imePrezime_id,0)),"NEMA")="","klu",""),IF(OR(AND(AK147&lt;&gt;"",AK147&lt;&gt;"NEMA"),BI147&lt;&gt;""),"klu(ali)",IF(AND(AN147&lt;&gt;"",AN147&lt;&gt;AM147),"(raz-klu)","klu"))))</f>
        <v/>
      </c>
      <c r="DS147" s="73" t="str">
        <f t="shared" si="188"/>
        <v/>
      </c>
      <c r="DT147" s="73" t="str">
        <f t="shared" si="189"/>
        <v/>
      </c>
      <c r="DU147" s="66" t="str">
        <f t="shared" si="190"/>
        <v/>
      </c>
      <c r="DV147" s="47" t="s">
        <v>0</v>
      </c>
      <c r="DW147" s="58" t="str">
        <f>IF(BW147="","",MAX(DW$10:DW146)+1)</f>
        <v/>
      </c>
      <c r="DX147" s="73" t="str">
        <f t="shared" si="191"/>
        <v/>
      </c>
      <c r="DY147" s="73" t="str">
        <f t="shared" si="192"/>
        <v/>
      </c>
      <c r="DZ147" s="73" t="str">
        <f t="shared" si="193"/>
        <v/>
      </c>
      <c r="EA147" s="73" t="str">
        <f t="shared" si="194"/>
        <v/>
      </c>
      <c r="EB147" s="73" t="str">
        <f t="shared" si="195"/>
        <v/>
      </c>
      <c r="EC147" s="73" t="str">
        <f t="shared" si="196"/>
        <v/>
      </c>
      <c r="ED147" s="73" t="str">
        <f t="shared" si="197"/>
        <v/>
      </c>
      <c r="EE147" s="73" t="str">
        <f t="shared" si="198"/>
        <v/>
      </c>
      <c r="EF147" s="73" t="str">
        <f t="shared" si="199"/>
        <v/>
      </c>
      <c r="EG147" s="53" t="str">
        <f>IF(INDEX(natjecanjeKategorije_katAliasId,MATCH(Q147,natjecanjeKategorije_katRegId,0))="","",INDEX(natjecanjeKategorije_katAliasId,MATCH(Q147,natjecanjeKategorije_katRegId,0)))</f>
        <v/>
      </c>
      <c r="EH147" s="47" t="s">
        <v>0</v>
      </c>
      <c r="EI147" s="19" t="str">
        <f t="shared" si="200"/>
        <v/>
      </c>
      <c r="EJ147" s="47" t="s">
        <v>0</v>
      </c>
      <c r="EK147" s="19" t="str">
        <f t="shared" si="201"/>
        <v/>
      </c>
      <c r="EL147" s="47" t="s">
        <v>0</v>
      </c>
      <c r="EM147" s="208" t="str">
        <f t="shared" si="202"/>
        <v/>
      </c>
      <c r="EN147" s="47" t="s">
        <v>0</v>
      </c>
    </row>
    <row r="148" spans="1:144" x14ac:dyDescent="0.25">
      <c r="A148" t="s">
        <v>0</v>
      </c>
      <c r="B148" s="52" t="str">
        <f>IF(csv!F140="","",csv!T140)</f>
        <v/>
      </c>
      <c r="C148" s="31" t="s">
        <v>0</v>
      </c>
      <c r="D148" s="31" t="str">
        <f>IF(csv!F140="","",csv!F140)</f>
        <v/>
      </c>
      <c r="E148" s="31" t="str">
        <f>IF(csv!E140="","",csv!E140)</f>
        <v/>
      </c>
      <c r="F148" s="31" t="s">
        <v>0</v>
      </c>
      <c r="G148" s="73" t="str">
        <f>IF(csv!M140="","",csv!M140)</f>
        <v/>
      </c>
      <c r="H148" s="73" t="str">
        <f>IF(csv!N140="","",csv!N140)</f>
        <v/>
      </c>
      <c r="I148" s="31" t="s">
        <v>0</v>
      </c>
      <c r="J148" s="31" t="str">
        <f>IF(csv!P140="","",csv!P140)</f>
        <v/>
      </c>
      <c r="K148" s="31" t="str">
        <f>IF(csv!Q140="","",csv!Q140)</f>
        <v/>
      </c>
      <c r="L148" s="31" t="s">
        <v>0</v>
      </c>
      <c r="M148" s="66" t="str">
        <f>IF(csv!R140="","",csv!R140)</f>
        <v/>
      </c>
      <c r="N148" s="47" t="s">
        <v>0</v>
      </c>
      <c r="O148" s="52" t="str">
        <f t="shared" si="144"/>
        <v/>
      </c>
      <c r="P148" s="73" t="str">
        <f>IF(O148="","",IF(COUNTIF(O$10:O147,O148)=0,P147+1,P147))</f>
        <v/>
      </c>
      <c r="Q148" s="88" t="str">
        <f t="shared" si="145"/>
        <v/>
      </c>
      <c r="R148" s="89" t="str" cm="1">
        <f t="array" ref="R148">IF(S148="","",INDEX(natjecanjeStaze_naziv,MATCH(S148,natjecanjeStaze_stazaId,0)))</f>
        <v/>
      </c>
      <c r="S148" s="53" t="str">
        <f>IF(BW148="","",INDEX(natjecanjeStaze_stazaId,MATCH(O148,natjecanjeStaze_kategorija,0)))</f>
        <v/>
      </c>
      <c r="T148" s="47" t="s">
        <v>0</v>
      </c>
      <c r="U148" s="259" t="str">
        <f>IF(O148="","",INDEX(kategorija_oznaka,MATCH(Q148,kategorija_id,0)))</f>
        <v/>
      </c>
      <c r="V148" s="260" t="str">
        <f t="shared" si="146"/>
        <v/>
      </c>
      <c r="W148" s="47" t="s">
        <v>0</v>
      </c>
      <c r="X148" s="52" t="str">
        <f t="shared" si="147"/>
        <v/>
      </c>
      <c r="Y148" s="73" t="str">
        <f t="shared" si="148"/>
        <v/>
      </c>
      <c r="Z148" s="31" t="str">
        <f t="shared" si="149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50"/>
        <v/>
      </c>
      <c r="AF148" s="47" t="s">
        <v>0</v>
      </c>
      <c r="AG148" s="151" t="str">
        <f t="shared" si="151"/>
        <v/>
      </c>
      <c r="AH148" s="47" t="s">
        <v>0</v>
      </c>
      <c r="AI148" s="52" t="str">
        <f t="shared" si="152"/>
        <v/>
      </c>
      <c r="AJ148" s="31" t="str">
        <f t="shared" si="153"/>
        <v/>
      </c>
      <c r="AK148" s="73" t="str">
        <f t="shared" si="154"/>
        <v/>
      </c>
      <c r="AL148" s="73" t="str">
        <f t="shared" si="155"/>
        <v/>
      </c>
      <c r="AM148" s="31" t="str" cm="1">
        <f t="array" ref="AM148">IF(AK148="",""&amp;AJ148,IF(AK148="NEMA",AJ148,INDEX(klub_naziv,MATCH(INDEX(klubAlias_klubId,AK148),klub_id,0))))</f>
        <v/>
      </c>
      <c r="AN148" s="31" t="str" cm="1">
        <f t="array" ref="AN148">IFERROR(""&amp;INDEX(registarNatjecatelji,DL148,4),"")</f>
        <v/>
      </c>
      <c r="AO148" s="73" t="str">
        <f t="shared" si="156"/>
        <v/>
      </c>
      <c r="AP148" s="66" t="str">
        <f t="shared" si="157"/>
        <v/>
      </c>
      <c r="AQ148" s="47" t="s">
        <v>0</v>
      </c>
      <c r="AR148" s="52" t="str">
        <f>IF(V148&lt;&gt;"NEMA","",IF(IFERROR(MATCH(U148,U$10:U147,0),0)&lt;&gt;0,"",U148))</f>
        <v/>
      </c>
      <c r="AS148" s="73" t="str">
        <f>IF(AR148="","",IFERROR(INDEX(klubAlias_id,MATCH(AR148,klubAlias_alias,0)),"NEMA"))</f>
        <v/>
      </c>
      <c r="AT148" s="31" t="str">
        <f>IF(OR(AS148="",AS148&lt;&gt;"NEMA"),"",MAX(AT$10:AT147)+1)</f>
        <v/>
      </c>
      <c r="AU148" s="66" t="str">
        <f>IF(OR(AS148="",AS148&lt;&gt;"NEMA"),"",INDEX(klub_id,MATCH(AR148,klub_naziv,0)))</f>
        <v/>
      </c>
      <c r="AV148" s="47" t="s">
        <v>0</v>
      </c>
      <c r="AW148" s="19" t="str">
        <f t="shared" si="158"/>
        <v/>
      </c>
      <c r="AX148" s="47" t="s">
        <v>0</v>
      </c>
      <c r="AY148" s="82" t="str">
        <f>IF(AK148&lt;&gt;"NEMA","",IF(IFERROR(MATCH(AJ148,AJ$10:AJ147,0),0)&lt;&gt;0,"",AJ148))</f>
        <v/>
      </c>
      <c r="AZ148" s="47" t="s">
        <v>0</v>
      </c>
      <c r="BA148" s="130"/>
      <c r="BB148" s="47" t="s">
        <v>0</v>
      </c>
      <c r="BC148" s="58" t="str">
        <f t="shared" si="159"/>
        <v/>
      </c>
      <c r="BD148" s="31" t="str">
        <f t="shared" si="160"/>
        <v/>
      </c>
      <c r="BE148" s="31" t="str">
        <f>IF(BD148="","",MAX(BE$10:BE147)+1)</f>
        <v/>
      </c>
      <c r="BF148" s="31" t="str">
        <f t="shared" si="161"/>
        <v/>
      </c>
      <c r="BG148" s="31" t="str">
        <f t="shared" si="162"/>
        <v/>
      </c>
      <c r="BH148" s="31" t="str">
        <f>IF(BA148="","",MAX(BH$10:BH147)+1)</f>
        <v/>
      </c>
      <c r="BI148" s="31" t="str">
        <f t="shared" si="163"/>
        <v/>
      </c>
      <c r="BJ148" s="66" t="str">
        <f t="shared" si="164"/>
        <v/>
      </c>
      <c r="BK148" s="47" t="s">
        <v>0</v>
      </c>
      <c r="BL148" s="19" t="str">
        <f t="shared" si="165"/>
        <v/>
      </c>
      <c r="BM148" s="47" t="s">
        <v>0</v>
      </c>
      <c r="BN148" s="151" t="str">
        <f>IF(AP148="","",IF(BA148="",IF(IFERROR(MATCH(AP148,natjecanje_noviKluboviAliasi,0),0)&gt;0,INDEX(natjecanje_kluboviAliasi,MATCH(AP148,natjecanje_noviKluboviAliasi,0)),AP148),BA148))</f>
        <v/>
      </c>
      <c r="BO148" s="47" t="s">
        <v>0</v>
      </c>
      <c r="BP148" s="58" t="str">
        <f t="shared" si="166"/>
        <v/>
      </c>
      <c r="BQ148" s="73" t="str">
        <f t="shared" si="167"/>
        <v/>
      </c>
      <c r="BR148" s="267" t="str">
        <f t="shared" si="168"/>
        <v/>
      </c>
      <c r="BS148" s="268" t="str">
        <f t="shared" si="169"/>
        <v/>
      </c>
      <c r="BT148" s="191" t="str">
        <f t="shared" si="170"/>
        <v/>
      </c>
      <c r="BU148" s="47" t="s">
        <v>0</v>
      </c>
      <c r="BV148" s="52" t="str">
        <f t="shared" si="171"/>
        <v/>
      </c>
      <c r="BW148" s="31" t="str">
        <f t="shared" si="172"/>
        <v/>
      </c>
      <c r="BX148" s="73" t="str">
        <f>IF(BW148="","",IFERROR(INDEX(imePrezime_id,MATCH(BV148&amp;" – "&amp;BW148,imePrezime_imePrezime,0)),"NEMA"))</f>
        <v/>
      </c>
      <c r="BY148" s="73" t="str">
        <f>IF(BX148&lt;&gt;"NEMA","",IFERROR(INDEX(imePrezimeAlias_imePrezimeId,MATCH(BV148&amp;" "&amp;BW148,imePrezimeAlias_alias,0)),"NEMA"))</f>
        <v/>
      </c>
      <c r="BZ148" s="31" t="str">
        <f>IF(BW148="","",IF(OR(BY148="",BY148="NEMA"),BV148,INDEX(imePrezime_ime,MATCH(BY148,imePrezime_id,0))))</f>
        <v/>
      </c>
      <c r="CA148" s="66" t="str">
        <f>IF(BW148="","",IF(OR(BY148="",BY148="NEMA"),BW148,INDEX(imePrezime_prezime,MATCH(BY148,imePrezime_id,0))))</f>
        <v/>
      </c>
      <c r="CB148" s="47" t="s">
        <v>0</v>
      </c>
      <c r="CC148" s="82" t="str">
        <f t="shared" si="173"/>
        <v/>
      </c>
      <c r="CD148" s="47" t="s">
        <v>0</v>
      </c>
      <c r="CE148" s="19" t="str">
        <f t="shared" si="174"/>
        <v/>
      </c>
      <c r="CF148" s="47" t="s">
        <v>0</v>
      </c>
      <c r="CG148" s="130"/>
      <c r="CH148" s="47" t="s">
        <v>0</v>
      </c>
      <c r="CI148" s="52" t="str">
        <f t="shared" si="175"/>
        <v/>
      </c>
      <c r="CJ148" s="73" t="str">
        <f>IF(CG148="","",MAX(CJ$10:CJ147)+1)</f>
        <v/>
      </c>
      <c r="CK148" s="53" t="str">
        <f t="shared" si="176"/>
        <v/>
      </c>
      <c r="CL148" s="47" t="s">
        <v>0</v>
      </c>
      <c r="CM148" s="19" t="str">
        <f t="shared" si="177"/>
        <v/>
      </c>
      <c r="CN148" s="47" t="s">
        <v>0</v>
      </c>
      <c r="CO148" s="108"/>
      <c r="CP148" s="110"/>
      <c r="CQ148" s="47"/>
      <c r="CR148" s="58" t="str">
        <f>IF(AND(BX148="NEMA",BY148="NEMA",OR(CG148="",CK148="NEMA")),MAX(CR$10:CR147)+1,"")</f>
        <v/>
      </c>
      <c r="CS148" s="53" t="str">
        <f t="shared" si="178"/>
        <v/>
      </c>
      <c r="CT148" t="s">
        <v>0</v>
      </c>
      <c r="CU148" s="133" t="str">
        <f>IF(O148="","",LEFT(INDEX(kategorija_oznaka,MATCH(Q148,kategorija_id,0)),1))</f>
        <v/>
      </c>
      <c r="CV148" t="s">
        <v>0</v>
      </c>
      <c r="CW148" s="52" t="str">
        <f>IF(CR148="","",IF(M148&lt;&gt;"CRO","","INSERT INTO osoba (id,reg_broj,oib,spol_id,dat_rodjenja) VALUES ("&amp;CR148&amp;",(SELECT max(os.reg_broj)+1 FROM osoba AS os),Null,'"&amp;CU148&amp;"',Null); INSERT INTO osoba_log (id,reg_broj,oib,spol_id,dat_rodjenja,dnevnik_id) SELECT id,reg_broj,oib,spol_id,dat_rodjenja,"&amp;dnevnik_id&amp;" FROM osoba WHERE id = "&amp;CR148&amp;";"))</f>
        <v/>
      </c>
      <c r="CX148" s="66" t="str">
        <f t="shared" si="179"/>
        <v/>
      </c>
      <c r="CY148" t="s">
        <v>0</v>
      </c>
      <c r="CZ148" s="19" t="str">
        <f t="shared" si="180"/>
        <v/>
      </c>
      <c r="DA148" s="47" t="s">
        <v>0</v>
      </c>
      <c r="DB148" s="52" t="str">
        <f t="shared" si="181"/>
        <v/>
      </c>
      <c r="DC148" s="66" t="str">
        <f t="shared" si="182"/>
        <v/>
      </c>
      <c r="DD148" s="47" t="s">
        <v>0</v>
      </c>
      <c r="DE148" s="52" t="str">
        <f t="shared" si="183"/>
        <v/>
      </c>
      <c r="DF148" s="53" t="str">
        <f>IF(DE148="","",IFERROR(MATCH(DE148,registar,0),"NEMA"))</f>
        <v/>
      </c>
      <c r="DG148" s="47" t="s">
        <v>0</v>
      </c>
      <c r="DH148" s="52" t="str">
        <f t="shared" si="184"/>
        <v/>
      </c>
      <c r="DI148" s="53" t="str">
        <f>IF(DH148="","",IFERROR(MATCH(DH148,imePrezime_imePrezimeKlub,0),"NEMA"))</f>
        <v/>
      </c>
      <c r="DJ148" s="47" t="s">
        <v>0</v>
      </c>
      <c r="DK148" s="52" t="str">
        <f t="shared" si="185"/>
        <v/>
      </c>
      <c r="DL148" s="53" t="str">
        <f>IF(DK148="","",IFERROR(MATCH(DK148,imePrezime_imePrezime,0),"NEMA"))</f>
        <v/>
      </c>
      <c r="DM148" s="47" t="s">
        <v>0</v>
      </c>
      <c r="DN148" s="58" t="str">
        <f t="shared" si="186"/>
        <v/>
      </c>
      <c r="DO148" s="53" t="str" cm="1">
        <f t="array" ref="DO148">IF(DN148&lt;&gt;"",INDEX(imePrezime_id,DN148,0),IF(CR148&lt;&gt;"",CR148,""))</f>
        <v/>
      </c>
      <c r="DP148" s="47" t="s">
        <v>0</v>
      </c>
      <c r="DQ148" s="58" t="str">
        <f t="shared" si="187"/>
        <v/>
      </c>
      <c r="DR148" s="73" t="str">
        <f>IF(BW148="","",IF(AJ148="",IF(IFERROR(INDEX(imePrezime_klub,MATCH(DO148,imePrezime_id,0)),"NEMA")="","klu",""),IF(OR(AND(AK148&lt;&gt;"",AK148&lt;&gt;"NEMA"),BI148&lt;&gt;""),"klu(ali)",IF(AND(AN148&lt;&gt;"",AN148&lt;&gt;AM148),"(raz-klu)","klu"))))</f>
        <v/>
      </c>
      <c r="DS148" s="73" t="str">
        <f t="shared" si="188"/>
        <v/>
      </c>
      <c r="DT148" s="73" t="str">
        <f t="shared" si="189"/>
        <v/>
      </c>
      <c r="DU148" s="66" t="str">
        <f t="shared" si="190"/>
        <v/>
      </c>
      <c r="DV148" s="47" t="s">
        <v>0</v>
      </c>
      <c r="DW148" s="58" t="str">
        <f>IF(BW148="","",MAX(DW$10:DW147)+1)</f>
        <v/>
      </c>
      <c r="DX148" s="73" t="str">
        <f t="shared" si="191"/>
        <v/>
      </c>
      <c r="DY148" s="73" t="str">
        <f t="shared" si="192"/>
        <v/>
      </c>
      <c r="DZ148" s="73" t="str">
        <f t="shared" si="193"/>
        <v/>
      </c>
      <c r="EA148" s="73" t="str">
        <f t="shared" si="194"/>
        <v/>
      </c>
      <c r="EB148" s="73" t="str">
        <f t="shared" si="195"/>
        <v/>
      </c>
      <c r="EC148" s="73" t="str">
        <f t="shared" si="196"/>
        <v/>
      </c>
      <c r="ED148" s="73" t="str">
        <f t="shared" si="197"/>
        <v/>
      </c>
      <c r="EE148" s="73" t="str">
        <f t="shared" si="198"/>
        <v/>
      </c>
      <c r="EF148" s="73" t="str">
        <f t="shared" si="199"/>
        <v/>
      </c>
      <c r="EG148" s="53" t="str">
        <f>IF(INDEX(natjecanjeKategorije_katAliasId,MATCH(Q148,natjecanjeKategorije_katRegId,0))="","",INDEX(natjecanjeKategorije_katAliasId,MATCH(Q148,natjecanjeKategorije_katRegId,0)))</f>
        <v/>
      </c>
      <c r="EH148" s="47" t="s">
        <v>0</v>
      </c>
      <c r="EI148" s="19" t="str">
        <f t="shared" si="200"/>
        <v/>
      </c>
      <c r="EJ148" s="47" t="s">
        <v>0</v>
      </c>
      <c r="EK148" s="19" t="str">
        <f t="shared" si="201"/>
        <v/>
      </c>
      <c r="EL148" s="47" t="s">
        <v>0</v>
      </c>
      <c r="EM148" s="208" t="str">
        <f t="shared" si="202"/>
        <v/>
      </c>
      <c r="EN148" s="47" t="s">
        <v>0</v>
      </c>
    </row>
    <row r="149" spans="1:144" x14ac:dyDescent="0.25">
      <c r="A149" t="s">
        <v>0</v>
      </c>
      <c r="B149" s="52" t="str">
        <f>IF(csv!F141="","",csv!T141)</f>
        <v/>
      </c>
      <c r="C149" s="31" t="s">
        <v>0</v>
      </c>
      <c r="D149" s="31" t="str">
        <f>IF(csv!F141="","",csv!F141)</f>
        <v/>
      </c>
      <c r="E149" s="31" t="str">
        <f>IF(csv!E141="","",csv!E141)</f>
        <v/>
      </c>
      <c r="F149" s="31" t="s">
        <v>0</v>
      </c>
      <c r="G149" s="73" t="str">
        <f>IF(csv!M141="","",csv!M141)</f>
        <v/>
      </c>
      <c r="H149" s="73" t="str">
        <f>IF(csv!N141="","",csv!N141)</f>
        <v/>
      </c>
      <c r="I149" s="31" t="s">
        <v>0</v>
      </c>
      <c r="J149" s="31" t="str">
        <f>IF(csv!P141="","",csv!P141)</f>
        <v/>
      </c>
      <c r="K149" s="31" t="str">
        <f>IF(csv!Q141="","",csv!Q141)</f>
        <v/>
      </c>
      <c r="L149" s="31" t="s">
        <v>0</v>
      </c>
      <c r="M149" s="66" t="str">
        <f>IF(csv!R141="","",csv!R141)</f>
        <v/>
      </c>
      <c r="N149" s="47" t="s">
        <v>0</v>
      </c>
      <c r="O149" s="52" t="str">
        <f t="shared" si="144"/>
        <v/>
      </c>
      <c r="P149" s="73" t="str">
        <f>IF(O149="","",IF(COUNTIF(O$10:O148,O149)=0,P148+1,P148))</f>
        <v/>
      </c>
      <c r="Q149" s="88" t="str">
        <f t="shared" si="145"/>
        <v/>
      </c>
      <c r="R149" s="89" t="str" cm="1">
        <f t="array" ref="R149">IF(S149="","",INDEX(natjecanjeStaze_naziv,MATCH(S149,natjecanjeStaze_stazaId,0)))</f>
        <v/>
      </c>
      <c r="S149" s="53" t="str">
        <f>IF(BW149="","",INDEX(natjecanjeStaze_stazaId,MATCH(O149,natjecanjeStaze_kategorija,0)))</f>
        <v/>
      </c>
      <c r="T149" s="47" t="s">
        <v>0</v>
      </c>
      <c r="U149" s="259" t="str">
        <f>IF(O149="","",INDEX(kategorija_oznaka,MATCH(Q149,kategorija_id,0)))</f>
        <v/>
      </c>
      <c r="V149" s="260" t="str">
        <f t="shared" si="146"/>
        <v/>
      </c>
      <c r="W149" s="47" t="s">
        <v>0</v>
      </c>
      <c r="X149" s="52" t="str">
        <f t="shared" si="147"/>
        <v/>
      </c>
      <c r="Y149" s="73" t="str">
        <f t="shared" si="148"/>
        <v/>
      </c>
      <c r="Z149" s="31" t="str">
        <f t="shared" si="149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50"/>
        <v/>
      </c>
      <c r="AF149" s="47" t="s">
        <v>0</v>
      </c>
      <c r="AG149" s="151" t="str">
        <f t="shared" si="151"/>
        <v/>
      </c>
      <c r="AH149" s="47" t="s">
        <v>0</v>
      </c>
      <c r="AI149" s="52" t="str">
        <f t="shared" si="152"/>
        <v/>
      </c>
      <c r="AJ149" s="31" t="str">
        <f t="shared" si="153"/>
        <v/>
      </c>
      <c r="AK149" s="73" t="str">
        <f t="shared" si="154"/>
        <v/>
      </c>
      <c r="AL149" s="73" t="str">
        <f t="shared" si="155"/>
        <v/>
      </c>
      <c r="AM149" s="31" t="str" cm="1">
        <f t="array" ref="AM149">IF(AK149="",""&amp;AJ149,IF(AK149="NEMA",AJ149,INDEX(klub_naziv,MATCH(INDEX(klubAlias_klubId,AK149),klub_id,0))))</f>
        <v/>
      </c>
      <c r="AN149" s="31" t="str" cm="1">
        <f t="array" ref="AN149">IFERROR(""&amp;INDEX(registarNatjecatelji,DL149,4),"")</f>
        <v/>
      </c>
      <c r="AO149" s="73" t="str">
        <f t="shared" si="156"/>
        <v/>
      </c>
      <c r="AP149" s="66" t="str">
        <f t="shared" si="157"/>
        <v/>
      </c>
      <c r="AQ149" s="47" t="s">
        <v>0</v>
      </c>
      <c r="AR149" s="52" t="str">
        <f>IF(V149&lt;&gt;"NEMA","",IF(IFERROR(MATCH(U149,U$10:U148,0),0)&lt;&gt;0,"",U149))</f>
        <v/>
      </c>
      <c r="AS149" s="73" t="str">
        <f>IF(AR149="","",IFERROR(INDEX(klubAlias_id,MATCH(AR149,klubAlias_alias,0)),"NEMA"))</f>
        <v/>
      </c>
      <c r="AT149" s="31" t="str">
        <f>IF(OR(AS149="",AS149&lt;&gt;"NEMA"),"",MAX(AT$10:AT148)+1)</f>
        <v/>
      </c>
      <c r="AU149" s="66" t="str">
        <f>IF(OR(AS149="",AS149&lt;&gt;"NEMA"),"",INDEX(klub_id,MATCH(AR149,klub_naziv,0)))</f>
        <v/>
      </c>
      <c r="AV149" s="47" t="s">
        <v>0</v>
      </c>
      <c r="AW149" s="19" t="str">
        <f t="shared" si="158"/>
        <v/>
      </c>
      <c r="AX149" s="47" t="s">
        <v>0</v>
      </c>
      <c r="AY149" s="82" t="str">
        <f>IF(AK149&lt;&gt;"NEMA","",IF(IFERROR(MATCH(AJ149,AJ$10:AJ148,0),0)&lt;&gt;0,"",AJ149))</f>
        <v/>
      </c>
      <c r="AZ149" s="47" t="s">
        <v>0</v>
      </c>
      <c r="BA149" s="130"/>
      <c r="BB149" s="47" t="s">
        <v>0</v>
      </c>
      <c r="BC149" s="58" t="str">
        <f t="shared" si="159"/>
        <v/>
      </c>
      <c r="BD149" s="31" t="str">
        <f t="shared" si="160"/>
        <v/>
      </c>
      <c r="BE149" s="31" t="str">
        <f>IF(BD149="","",MAX(BE$10:BE148)+1)</f>
        <v/>
      </c>
      <c r="BF149" s="31" t="str">
        <f t="shared" si="161"/>
        <v/>
      </c>
      <c r="BG149" s="31" t="str">
        <f t="shared" si="162"/>
        <v/>
      </c>
      <c r="BH149" s="31" t="str">
        <f>IF(BA149="","",MAX(BH$10:BH148)+1)</f>
        <v/>
      </c>
      <c r="BI149" s="31" t="str">
        <f t="shared" si="163"/>
        <v/>
      </c>
      <c r="BJ149" s="66" t="str">
        <f t="shared" si="164"/>
        <v/>
      </c>
      <c r="BK149" s="47" t="s">
        <v>0</v>
      </c>
      <c r="BL149" s="19" t="str">
        <f t="shared" si="165"/>
        <v/>
      </c>
      <c r="BM149" s="47" t="s">
        <v>0</v>
      </c>
      <c r="BN149" s="151" t="str">
        <f>IF(AP149="","",IF(BA149="",IF(IFERROR(MATCH(AP149,natjecanje_noviKluboviAliasi,0),0)&gt;0,INDEX(natjecanje_kluboviAliasi,MATCH(AP149,natjecanje_noviKluboviAliasi,0)),AP149),BA149))</f>
        <v/>
      </c>
      <c r="BO149" s="47" t="s">
        <v>0</v>
      </c>
      <c r="BP149" s="58" t="str">
        <f t="shared" si="166"/>
        <v/>
      </c>
      <c r="BQ149" s="73" t="str">
        <f t="shared" si="167"/>
        <v/>
      </c>
      <c r="BR149" s="267" t="str">
        <f t="shared" si="168"/>
        <v/>
      </c>
      <c r="BS149" s="268" t="str">
        <f t="shared" si="169"/>
        <v/>
      </c>
      <c r="BT149" s="191" t="str">
        <f t="shared" si="170"/>
        <v/>
      </c>
      <c r="BU149" s="47" t="s">
        <v>0</v>
      </c>
      <c r="BV149" s="52" t="str">
        <f t="shared" si="171"/>
        <v/>
      </c>
      <c r="BW149" s="31" t="str">
        <f t="shared" si="172"/>
        <v/>
      </c>
      <c r="BX149" s="73" t="str">
        <f>IF(BW149="","",IFERROR(INDEX(imePrezime_id,MATCH(BV149&amp;" – "&amp;BW149,imePrezime_imePrezime,0)),"NEMA"))</f>
        <v/>
      </c>
      <c r="BY149" s="73" t="str">
        <f>IF(BX149&lt;&gt;"NEMA","",IFERROR(INDEX(imePrezimeAlias_imePrezimeId,MATCH(BV149&amp;" "&amp;BW149,imePrezimeAlias_alias,0)),"NEMA"))</f>
        <v/>
      </c>
      <c r="BZ149" s="31" t="str">
        <f>IF(BW149="","",IF(OR(BY149="",BY149="NEMA"),BV149,INDEX(imePrezime_ime,MATCH(BY149,imePrezime_id,0))))</f>
        <v/>
      </c>
      <c r="CA149" s="66" t="str">
        <f>IF(BW149="","",IF(OR(BY149="",BY149="NEMA"),BW149,INDEX(imePrezime_prezime,MATCH(BY149,imePrezime_id,0))))</f>
        <v/>
      </c>
      <c r="CB149" s="47" t="s">
        <v>0</v>
      </c>
      <c r="CC149" s="82" t="str">
        <f t="shared" si="173"/>
        <v/>
      </c>
      <c r="CD149" s="47" t="s">
        <v>0</v>
      </c>
      <c r="CE149" s="19" t="str">
        <f t="shared" si="174"/>
        <v/>
      </c>
      <c r="CF149" s="47" t="s">
        <v>0</v>
      </c>
      <c r="CG149" s="130"/>
      <c r="CH149" s="47" t="s">
        <v>0</v>
      </c>
      <c r="CI149" s="52" t="str">
        <f t="shared" si="175"/>
        <v/>
      </c>
      <c r="CJ149" s="73" t="str">
        <f>IF(CG149="","",MAX(CJ$10:CJ148)+1)</f>
        <v/>
      </c>
      <c r="CK149" s="53" t="str">
        <f t="shared" si="176"/>
        <v/>
      </c>
      <c r="CL149" s="47" t="s">
        <v>0</v>
      </c>
      <c r="CM149" s="19" t="str">
        <f t="shared" si="177"/>
        <v/>
      </c>
      <c r="CN149" s="47" t="s">
        <v>0</v>
      </c>
      <c r="CO149" s="108"/>
      <c r="CP149" s="110"/>
      <c r="CQ149" s="47"/>
      <c r="CR149" s="58" t="str">
        <f>IF(AND(BX149="NEMA",BY149="NEMA",OR(CG149="",CK149="NEMA")),MAX(CR$10:CR148)+1,"")</f>
        <v/>
      </c>
      <c r="CS149" s="53" t="str">
        <f t="shared" si="178"/>
        <v/>
      </c>
      <c r="CT149" t="s">
        <v>0</v>
      </c>
      <c r="CU149" s="133" t="str">
        <f>IF(O149="","",LEFT(INDEX(kategorija_oznaka,MATCH(Q149,kategorija_id,0)),1))</f>
        <v/>
      </c>
      <c r="CV149" t="s">
        <v>0</v>
      </c>
      <c r="CW149" s="52" t="str">
        <f>IF(CR149="","",IF(M149&lt;&gt;"CRO","","INSERT INTO osoba (id,reg_broj,oib,spol_id,dat_rodjenja) VALUES ("&amp;CR149&amp;",(SELECT max(os.reg_broj)+1 FROM osoba AS os),Null,'"&amp;CU149&amp;"',Null); INSERT INTO osoba_log (id,reg_broj,oib,spol_id,dat_rodjenja,dnevnik_id) SELECT id,reg_broj,oib,spol_id,dat_rodjenja,"&amp;dnevnik_id&amp;" FROM osoba WHERE id = "&amp;CR149&amp;";"))</f>
        <v/>
      </c>
      <c r="CX149" s="66" t="str">
        <f t="shared" si="179"/>
        <v/>
      </c>
      <c r="CY149" t="s">
        <v>0</v>
      </c>
      <c r="CZ149" s="19" t="str">
        <f t="shared" si="180"/>
        <v/>
      </c>
      <c r="DA149" s="47" t="s">
        <v>0</v>
      </c>
      <c r="DB149" s="52" t="str">
        <f t="shared" si="181"/>
        <v/>
      </c>
      <c r="DC149" s="66" t="str">
        <f t="shared" si="182"/>
        <v/>
      </c>
      <c r="DD149" s="47" t="s">
        <v>0</v>
      </c>
      <c r="DE149" s="52" t="str">
        <f t="shared" si="183"/>
        <v/>
      </c>
      <c r="DF149" s="53" t="str">
        <f>IF(DE149="","",IFERROR(MATCH(DE149,registar,0),"NEMA"))</f>
        <v/>
      </c>
      <c r="DG149" s="47" t="s">
        <v>0</v>
      </c>
      <c r="DH149" s="52" t="str">
        <f t="shared" si="184"/>
        <v/>
      </c>
      <c r="DI149" s="53" t="str">
        <f>IF(DH149="","",IFERROR(MATCH(DH149,imePrezime_imePrezimeKlub,0),"NEMA"))</f>
        <v/>
      </c>
      <c r="DJ149" s="47" t="s">
        <v>0</v>
      </c>
      <c r="DK149" s="52" t="str">
        <f t="shared" si="185"/>
        <v/>
      </c>
      <c r="DL149" s="53" t="str">
        <f>IF(DK149="","",IFERROR(MATCH(DK149,imePrezime_imePrezime,0),"NEMA"))</f>
        <v/>
      </c>
      <c r="DM149" s="47" t="s">
        <v>0</v>
      </c>
      <c r="DN149" s="58" t="str">
        <f t="shared" si="186"/>
        <v/>
      </c>
      <c r="DO149" s="53" t="str" cm="1">
        <f t="array" ref="DO149">IF(DN149&lt;&gt;"",INDEX(imePrezime_id,DN149,0),IF(CR149&lt;&gt;"",CR149,""))</f>
        <v/>
      </c>
      <c r="DP149" s="47" t="s">
        <v>0</v>
      </c>
      <c r="DQ149" s="58" t="str">
        <f t="shared" si="187"/>
        <v/>
      </c>
      <c r="DR149" s="73" t="str">
        <f>IF(BW149="","",IF(AJ149="",IF(IFERROR(INDEX(imePrezime_klub,MATCH(DO149,imePrezime_id,0)),"NEMA")="","klu",""),IF(OR(AND(AK149&lt;&gt;"",AK149&lt;&gt;"NEMA"),BI149&lt;&gt;""),"klu(ali)",IF(AND(AN149&lt;&gt;"",AN149&lt;&gt;AM149),"(raz-klu)","klu"))))</f>
        <v/>
      </c>
      <c r="DS149" s="73" t="str">
        <f t="shared" si="188"/>
        <v/>
      </c>
      <c r="DT149" s="73" t="str">
        <f t="shared" si="189"/>
        <v/>
      </c>
      <c r="DU149" s="66" t="str">
        <f t="shared" si="190"/>
        <v/>
      </c>
      <c r="DV149" s="47" t="s">
        <v>0</v>
      </c>
      <c r="DW149" s="58" t="str">
        <f>IF(BW149="","",MAX(DW$10:DW148)+1)</f>
        <v/>
      </c>
      <c r="DX149" s="73" t="str">
        <f t="shared" si="191"/>
        <v/>
      </c>
      <c r="DY149" s="73" t="str">
        <f t="shared" si="192"/>
        <v/>
      </c>
      <c r="DZ149" s="73" t="str">
        <f t="shared" si="193"/>
        <v/>
      </c>
      <c r="EA149" s="73" t="str">
        <f t="shared" si="194"/>
        <v/>
      </c>
      <c r="EB149" s="73" t="str">
        <f t="shared" si="195"/>
        <v/>
      </c>
      <c r="EC149" s="73" t="str">
        <f t="shared" si="196"/>
        <v/>
      </c>
      <c r="ED149" s="73" t="str">
        <f t="shared" si="197"/>
        <v/>
      </c>
      <c r="EE149" s="73" t="str">
        <f t="shared" si="198"/>
        <v/>
      </c>
      <c r="EF149" s="73" t="str">
        <f t="shared" si="199"/>
        <v/>
      </c>
      <c r="EG149" s="53" t="str">
        <f>IF(INDEX(natjecanjeKategorije_katAliasId,MATCH(Q149,natjecanjeKategorije_katRegId,0))="","",INDEX(natjecanjeKategorije_katAliasId,MATCH(Q149,natjecanjeKategorije_katRegId,0)))</f>
        <v/>
      </c>
      <c r="EH149" s="47" t="s">
        <v>0</v>
      </c>
      <c r="EI149" s="19" t="str">
        <f t="shared" si="200"/>
        <v/>
      </c>
      <c r="EJ149" s="47" t="s">
        <v>0</v>
      </c>
      <c r="EK149" s="19" t="str">
        <f t="shared" si="201"/>
        <v/>
      </c>
      <c r="EL149" s="47" t="s">
        <v>0</v>
      </c>
      <c r="EM149" s="208" t="str">
        <f t="shared" si="202"/>
        <v/>
      </c>
      <c r="EN149" s="47" t="s">
        <v>0</v>
      </c>
    </row>
    <row r="150" spans="1:144" x14ac:dyDescent="0.25">
      <c r="A150" t="s">
        <v>0</v>
      </c>
      <c r="B150" s="52" t="str">
        <f>IF(csv!F142="","",csv!T142)</f>
        <v/>
      </c>
      <c r="C150" s="31" t="s">
        <v>0</v>
      </c>
      <c r="D150" s="31" t="str">
        <f>IF(csv!F142="","",csv!F142)</f>
        <v/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/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44"/>
        <v/>
      </c>
      <c r="P150" s="73" t="str">
        <f>IF(O150="","",IF(COUNTIF(O$10:O149,O150)=0,P149+1,P149))</f>
        <v/>
      </c>
      <c r="Q150" s="88" t="str">
        <f t="shared" si="145"/>
        <v/>
      </c>
      <c r="R150" s="89" t="str" cm="1">
        <f t="array" ref="R150">IF(S150="","",INDEX(natjecanjeStaze_naziv,MATCH(S150,natjecanjeStaze_stazaId,0)))</f>
        <v/>
      </c>
      <c r="S150" s="53" t="str">
        <f>IF(BW150="","",INDEX(natjecanjeStaze_stazaId,MATCH(O150,natjecanjeStaze_kategorija,0)))</f>
        <v/>
      </c>
      <c r="T150" s="47" t="s">
        <v>0</v>
      </c>
      <c r="U150" s="259" t="str">
        <f>IF(O150="","",INDEX(kategorija_oznaka,MATCH(Q150,kategorija_id,0)))</f>
        <v/>
      </c>
      <c r="V150" s="260" t="str">
        <f t="shared" si="146"/>
        <v/>
      </c>
      <c r="W150" s="47" t="s">
        <v>0</v>
      </c>
      <c r="X150" s="52" t="str">
        <f t="shared" si="147"/>
        <v/>
      </c>
      <c r="Y150" s="73" t="str">
        <f t="shared" si="148"/>
        <v/>
      </c>
      <c r="Z150" s="31" t="str">
        <f t="shared" si="149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50"/>
        <v/>
      </c>
      <c r="AF150" s="47" t="s">
        <v>0</v>
      </c>
      <c r="AG150" s="151" t="str">
        <f t="shared" si="151"/>
        <v/>
      </c>
      <c r="AH150" s="47" t="s">
        <v>0</v>
      </c>
      <c r="AI150" s="52" t="str">
        <f t="shared" si="152"/>
        <v/>
      </c>
      <c r="AJ150" s="31" t="str">
        <f t="shared" si="153"/>
        <v/>
      </c>
      <c r="AK150" s="73" t="str">
        <f t="shared" si="154"/>
        <v/>
      </c>
      <c r="AL150" s="73" t="str">
        <f t="shared" si="155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IFERROR(""&amp;INDEX(registarNatjecatelji,DL150,4),"")</f>
        <v/>
      </c>
      <c r="AO150" s="73" t="str">
        <f t="shared" si="156"/>
        <v/>
      </c>
      <c r="AP150" s="66" t="str">
        <f t="shared" si="157"/>
        <v/>
      </c>
      <c r="AQ150" s="47" t="s">
        <v>0</v>
      </c>
      <c r="AR150" s="52" t="str">
        <f>IF(V150&lt;&gt;"NEMA","",IF(IFERROR(MATCH(U150,U$10:U149,0),0)&lt;&gt;0,"",U150))</f>
        <v/>
      </c>
      <c r="AS150" s="73" t="str">
        <f>IF(AR150="","",IFERROR(INDEX(klubAlias_id,MATCH(AR150,klubAlias_alias,0)),"NEMA"))</f>
        <v/>
      </c>
      <c r="AT150" s="31" t="str">
        <f>IF(OR(AS150="",AS150&lt;&gt;"NEMA"),"",MAX(AT$10:AT149)+1)</f>
        <v/>
      </c>
      <c r="AU150" s="66" t="str">
        <f>IF(OR(AS150="",AS150&lt;&gt;"NEMA"),"",INDEX(klub_id,MATCH(AR150,klub_naziv,0)))</f>
        <v/>
      </c>
      <c r="AV150" s="47" t="s">
        <v>0</v>
      </c>
      <c r="AW150" s="19" t="str">
        <f t="shared" si="158"/>
        <v/>
      </c>
      <c r="AX150" s="47" t="s">
        <v>0</v>
      </c>
      <c r="AY150" s="82" t="str">
        <f>IF(AK150&lt;&gt;"NEMA","",IF(IFERROR(MATCH(AJ150,AJ$10:AJ149,0),0)&lt;&gt;0,"",AJ150))</f>
        <v/>
      </c>
      <c r="AZ150" s="47" t="s">
        <v>0</v>
      </c>
      <c r="BA150" s="130"/>
      <c r="BB150" s="47" t="s">
        <v>0</v>
      </c>
      <c r="BC150" s="58" t="str">
        <f t="shared" si="159"/>
        <v/>
      </c>
      <c r="BD150" s="31" t="str">
        <f t="shared" si="160"/>
        <v/>
      </c>
      <c r="BE150" s="31" t="str">
        <f>IF(BD150="","",MAX(BE$10:BE149)+1)</f>
        <v/>
      </c>
      <c r="BF150" s="31" t="str">
        <f t="shared" si="161"/>
        <v/>
      </c>
      <c r="BG150" s="31" t="str">
        <f t="shared" si="162"/>
        <v/>
      </c>
      <c r="BH150" s="31" t="str">
        <f>IF(BA150="","",MAX(BH$10:BH149)+1)</f>
        <v/>
      </c>
      <c r="BI150" s="31" t="str">
        <f t="shared" si="163"/>
        <v/>
      </c>
      <c r="BJ150" s="66" t="str">
        <f t="shared" si="164"/>
        <v/>
      </c>
      <c r="BK150" s="47" t="s">
        <v>0</v>
      </c>
      <c r="BL150" s="19" t="str">
        <f t="shared" si="165"/>
        <v/>
      </c>
      <c r="BM150" s="47" t="s">
        <v>0</v>
      </c>
      <c r="BN150" s="151" t="str">
        <f>IF(AP150="","",IF(BA150="",IF(IFERROR(MATCH(AP150,natjecanje_noviKluboviAliasi,0),0)&gt;0,INDEX(natjecanje_kluboviAliasi,MATCH(AP150,natjecanje_noviKluboviAliasi,0)),AP150),BA150))</f>
        <v/>
      </c>
      <c r="BO150" s="47" t="s">
        <v>0</v>
      </c>
      <c r="BP150" s="58" t="str">
        <f t="shared" si="166"/>
        <v/>
      </c>
      <c r="BQ150" s="73" t="str">
        <f t="shared" si="167"/>
        <v/>
      </c>
      <c r="BR150" s="267" t="str">
        <f t="shared" si="168"/>
        <v/>
      </c>
      <c r="BS150" s="268" t="str">
        <f t="shared" si="169"/>
        <v/>
      </c>
      <c r="BT150" s="191" t="str">
        <f t="shared" si="170"/>
        <v/>
      </c>
      <c r="BU150" s="47" t="s">
        <v>0</v>
      </c>
      <c r="BV150" s="52" t="str">
        <f t="shared" si="171"/>
        <v/>
      </c>
      <c r="BW150" s="31" t="str">
        <f t="shared" si="172"/>
        <v/>
      </c>
      <c r="BX150" s="73" t="str">
        <f>IF(BW150="","",IFERROR(INDEX(imePrezime_id,MATCH(BV150&amp;" – "&amp;BW150,imePrezime_imePrezime,0)),"NEMA"))</f>
        <v/>
      </c>
      <c r="BY150" s="73" t="str">
        <f>IF(BX150&lt;&gt;"NEMA","",IFERROR(INDEX(imePrezimeAlias_imePrezimeId,MATCH(BV150&amp;" "&amp;BW150,imePrezimeAlias_alias,0)),"NEMA"))</f>
        <v/>
      </c>
      <c r="BZ150" s="31" t="str">
        <f>IF(BW150="","",IF(OR(BY150="",BY150="NEMA"),BV150,INDEX(imePrezime_ime,MATCH(BY150,imePrezime_id,0))))</f>
        <v/>
      </c>
      <c r="CA150" s="66" t="str">
        <f>IF(BW150="","",IF(OR(BY150="",BY150="NEMA"),BW150,INDEX(imePrezime_prezime,MATCH(BY150,imePrezime_id,0))))</f>
        <v/>
      </c>
      <c r="CB150" s="47" t="s">
        <v>0</v>
      </c>
      <c r="CC150" s="82" t="str">
        <f t="shared" si="173"/>
        <v/>
      </c>
      <c r="CD150" s="47" t="s">
        <v>0</v>
      </c>
      <c r="CE150" s="19" t="str">
        <f t="shared" si="174"/>
        <v/>
      </c>
      <c r="CF150" s="47" t="s">
        <v>0</v>
      </c>
      <c r="CG150" s="130"/>
      <c r="CH150" s="47" t="s">
        <v>0</v>
      </c>
      <c r="CI150" s="52" t="str">
        <f t="shared" si="175"/>
        <v/>
      </c>
      <c r="CJ150" s="73" t="str">
        <f>IF(CG150="","",MAX(CJ$10:CJ149)+1)</f>
        <v/>
      </c>
      <c r="CK150" s="53" t="str">
        <f t="shared" si="176"/>
        <v/>
      </c>
      <c r="CL150" s="47" t="s">
        <v>0</v>
      </c>
      <c r="CM150" s="19" t="str">
        <f t="shared" si="177"/>
        <v/>
      </c>
      <c r="CN150" s="47" t="s">
        <v>0</v>
      </c>
      <c r="CO150" s="108"/>
      <c r="CP150" s="110"/>
      <c r="CQ150" s="47"/>
      <c r="CR150" s="58" t="str">
        <f>IF(AND(BX150="NEMA",BY150="NEMA",OR(CG150="",CK150="NEMA")),MAX(CR$10:CR149)+1,"")</f>
        <v/>
      </c>
      <c r="CS150" s="53" t="str">
        <f t="shared" si="178"/>
        <v/>
      </c>
      <c r="CT150" t="s">
        <v>0</v>
      </c>
      <c r="CU150" s="133" t="str">
        <f>IF(O150="","",LEFT(INDEX(kategorija_oznaka,MATCH(Q150,kategorija_id,0)),1))</f>
        <v/>
      </c>
      <c r="CV150" t="s">
        <v>0</v>
      </c>
      <c r="CW150" s="52" t="str">
        <f>IF(CR150="","",IF(M150&lt;&gt;"CRO","","INSERT INTO osoba (id,reg_broj,oib,spol_id,dat_rodjenja) VALUES ("&amp;CR150&amp;",(SELECT max(os.reg_broj)+1 FROM osoba AS os),Null,'"&amp;CU150&amp;"',Null); INSERT INTO osoba_log (id,reg_broj,oib,spol_id,dat_rodjenja,dnevnik_id) SELECT id,reg_broj,oib,spol_id,dat_rodjenja,"&amp;dnevnik_id&amp;" FROM osoba WHERE id = "&amp;CR150&amp;";"))</f>
        <v/>
      </c>
      <c r="CX150" s="66" t="str">
        <f t="shared" si="179"/>
        <v/>
      </c>
      <c r="CY150" t="s">
        <v>0</v>
      </c>
      <c r="CZ150" s="19" t="str">
        <f t="shared" si="180"/>
        <v/>
      </c>
      <c r="DA150" s="47" t="s">
        <v>0</v>
      </c>
      <c r="DB150" s="52" t="str">
        <f t="shared" si="181"/>
        <v/>
      </c>
      <c r="DC150" s="66" t="str">
        <f t="shared" si="182"/>
        <v/>
      </c>
      <c r="DD150" s="47" t="s">
        <v>0</v>
      </c>
      <c r="DE150" s="52" t="str">
        <f t="shared" si="183"/>
        <v/>
      </c>
      <c r="DF150" s="53" t="str">
        <f>IF(DE150="","",IFERROR(MATCH(DE150,registar,0),"NEMA"))</f>
        <v/>
      </c>
      <c r="DG150" s="47" t="s">
        <v>0</v>
      </c>
      <c r="DH150" s="52" t="str">
        <f t="shared" si="184"/>
        <v/>
      </c>
      <c r="DI150" s="53" t="str">
        <f>IF(DH150="","",IFERROR(MATCH(DH150,imePrezime_imePrezimeKlub,0),"NEMA"))</f>
        <v/>
      </c>
      <c r="DJ150" s="47" t="s">
        <v>0</v>
      </c>
      <c r="DK150" s="52" t="str">
        <f t="shared" si="185"/>
        <v/>
      </c>
      <c r="DL150" s="53" t="str">
        <f>IF(DK150="","",IFERROR(MATCH(DK150,imePrezime_imePrezime,0),"NEMA"))</f>
        <v/>
      </c>
      <c r="DM150" s="47" t="s">
        <v>0</v>
      </c>
      <c r="DN150" s="58" t="str">
        <f t="shared" si="186"/>
        <v/>
      </c>
      <c r="DO150" s="53" t="str" cm="1">
        <f t="array" ref="DO150">IF(DN150&lt;&gt;"",INDEX(imePrezime_id,DN150,0),IF(CR150&lt;&gt;"",CR150,""))</f>
        <v/>
      </c>
      <c r="DP150" s="47" t="s">
        <v>0</v>
      </c>
      <c r="DQ150" s="58" t="str">
        <f t="shared" si="187"/>
        <v/>
      </c>
      <c r="DR150" s="73" t="str">
        <f>IF(BW150="","",IF(AJ150="",IF(IFERROR(INDEX(imePrezime_klub,MATCH(DO150,imePrezime_id,0)),"NEMA")="","klu",""),IF(OR(AND(AK150&lt;&gt;"",AK150&lt;&gt;"NEMA"),BI150&lt;&gt;""),"klu(ali)",IF(AND(AN150&lt;&gt;"",AN150&lt;&gt;AM150),"(raz-klu)","klu"))))</f>
        <v/>
      </c>
      <c r="DS150" s="73" t="str">
        <f t="shared" si="188"/>
        <v/>
      </c>
      <c r="DT150" s="73" t="str">
        <f t="shared" si="189"/>
        <v/>
      </c>
      <c r="DU150" s="66" t="str">
        <f t="shared" si="190"/>
        <v/>
      </c>
      <c r="DV150" s="47" t="s">
        <v>0</v>
      </c>
      <c r="DW150" s="58" t="str">
        <f>IF(BW150="","",MAX(DW$10:DW149)+1)</f>
        <v/>
      </c>
      <c r="DX150" s="73" t="str">
        <f t="shared" si="191"/>
        <v/>
      </c>
      <c r="DY150" s="73" t="str">
        <f t="shared" si="192"/>
        <v/>
      </c>
      <c r="DZ150" s="73" t="str">
        <f t="shared" si="193"/>
        <v/>
      </c>
      <c r="EA150" s="73" t="str">
        <f t="shared" si="194"/>
        <v/>
      </c>
      <c r="EB150" s="73" t="str">
        <f t="shared" si="195"/>
        <v/>
      </c>
      <c r="EC150" s="73" t="str">
        <f t="shared" si="196"/>
        <v/>
      </c>
      <c r="ED150" s="73" t="str">
        <f t="shared" si="197"/>
        <v/>
      </c>
      <c r="EE150" s="73" t="str">
        <f t="shared" si="198"/>
        <v/>
      </c>
      <c r="EF150" s="73" t="str">
        <f t="shared" si="199"/>
        <v/>
      </c>
      <c r="EG150" s="53" t="str">
        <f>IF(INDEX(natjecanjeKategorije_katAliasId,MATCH(Q150,natjecanjeKategorije_katRegId,0))="","",INDEX(natjecanjeKategorije_katAliasId,MATCH(Q150,natjecanjeKategorije_katRegId,0)))</f>
        <v/>
      </c>
      <c r="EH150" s="47" t="s">
        <v>0</v>
      </c>
      <c r="EI150" s="19" t="str">
        <f t="shared" si="200"/>
        <v/>
      </c>
      <c r="EJ150" s="47" t="s">
        <v>0</v>
      </c>
      <c r="EK150" s="19" t="str">
        <f t="shared" si="201"/>
        <v/>
      </c>
      <c r="EL150" s="47" t="s">
        <v>0</v>
      </c>
      <c r="EM150" s="208" t="str">
        <f t="shared" si="202"/>
        <v/>
      </c>
      <c r="EN150" s="47" t="s">
        <v>0</v>
      </c>
    </row>
    <row r="151" spans="1:144" x14ac:dyDescent="0.25">
      <c r="A151" t="s">
        <v>0</v>
      </c>
      <c r="B151" s="52" t="str">
        <f>IF(csv!F143="","",csv!T143)</f>
        <v/>
      </c>
      <c r="C151" s="31" t="s">
        <v>0</v>
      </c>
      <c r="D151" s="31" t="str">
        <f>IF(csv!F143="","",csv!F143)</f>
        <v/>
      </c>
      <c r="E151" s="31" t="str">
        <f>IF(csv!E143="","",csv!E143)</f>
        <v/>
      </c>
      <c r="F151" s="31" t="s">
        <v>0</v>
      </c>
      <c r="G151" s="73" t="str">
        <f>IF(csv!M143="","",csv!M143)</f>
        <v/>
      </c>
      <c r="H151" s="73" t="str">
        <f>IF(csv!N143="","",csv!N143)</f>
        <v/>
      </c>
      <c r="I151" s="31" t="s">
        <v>0</v>
      </c>
      <c r="J151" s="31" t="str">
        <f>IF(csv!P143="","",csv!P143)</f>
        <v/>
      </c>
      <c r="K151" s="31" t="str">
        <f>IF(csv!Q143="","",csv!Q143)</f>
        <v/>
      </c>
      <c r="L151" s="31" t="s">
        <v>0</v>
      </c>
      <c r="M151" s="66" t="str">
        <f>IF(csv!R143="","",csv!R143)</f>
        <v/>
      </c>
      <c r="N151" s="47" t="s">
        <v>0</v>
      </c>
      <c r="O151" s="52" t="str">
        <f t="shared" si="144"/>
        <v/>
      </c>
      <c r="P151" s="73" t="str">
        <f>IF(O151="","",IF(COUNTIF(O$10:O150,O151)=0,P150+1,P150))</f>
        <v/>
      </c>
      <c r="Q151" s="88" t="str">
        <f t="shared" si="145"/>
        <v/>
      </c>
      <c r="R151" s="89" t="str" cm="1">
        <f t="array" ref="R151">IF(S151="","",INDEX(natjecanjeStaze_naziv,MATCH(S151,natjecanjeStaze_stazaId,0)))</f>
        <v/>
      </c>
      <c r="S151" s="53" t="str">
        <f>IF(BW151="","",INDEX(natjecanjeStaze_stazaId,MATCH(O151,natjecanjeStaze_kategorija,0)))</f>
        <v/>
      </c>
      <c r="T151" s="47" t="s">
        <v>0</v>
      </c>
      <c r="U151" s="259" t="str">
        <f>IF(O151="","",INDEX(kategorija_oznaka,MATCH(Q151,kategorija_id,0)))</f>
        <v/>
      </c>
      <c r="V151" s="260" t="str">
        <f t="shared" si="146"/>
        <v/>
      </c>
      <c r="W151" s="47" t="s">
        <v>0</v>
      </c>
      <c r="X151" s="52" t="str">
        <f t="shared" si="147"/>
        <v/>
      </c>
      <c r="Y151" s="73" t="str">
        <f t="shared" si="148"/>
        <v/>
      </c>
      <c r="Z151" s="31" t="str">
        <f t="shared" si="149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50"/>
        <v/>
      </c>
      <c r="AF151" s="47" t="s">
        <v>0</v>
      </c>
      <c r="AG151" s="151" t="str">
        <f t="shared" si="151"/>
        <v/>
      </c>
      <c r="AH151" s="47" t="s">
        <v>0</v>
      </c>
      <c r="AI151" s="52" t="str">
        <f t="shared" si="152"/>
        <v/>
      </c>
      <c r="AJ151" s="31" t="str">
        <f t="shared" si="153"/>
        <v/>
      </c>
      <c r="AK151" s="73" t="str">
        <f t="shared" si="154"/>
        <v/>
      </c>
      <c r="AL151" s="73" t="str">
        <f t="shared" si="155"/>
        <v/>
      </c>
      <c r="AM151" s="31" t="str" cm="1">
        <f t="array" ref="AM151">IF(AK151="",""&amp;AJ151,IF(AK151="NEMA",AJ151,INDEX(klub_naziv,MATCH(INDEX(klubAlias_klubId,AK151),klub_id,0))))</f>
        <v/>
      </c>
      <c r="AN151" s="31" t="str" cm="1">
        <f t="array" ref="AN151">IFERROR(""&amp;INDEX(registarNatjecatelji,DL151,4),"")</f>
        <v/>
      </c>
      <c r="AO151" s="73" t="str">
        <f t="shared" si="156"/>
        <v/>
      </c>
      <c r="AP151" s="66" t="str">
        <f t="shared" si="157"/>
        <v/>
      </c>
      <c r="AQ151" s="47" t="s">
        <v>0</v>
      </c>
      <c r="AR151" s="52" t="str">
        <f>IF(V151&lt;&gt;"NEMA","",IF(IFERROR(MATCH(U151,U$10:U150,0),0)&lt;&gt;0,"",U151))</f>
        <v/>
      </c>
      <c r="AS151" s="73" t="str">
        <f>IF(AR151="","",IFERROR(INDEX(klubAlias_id,MATCH(AR151,klubAlias_alias,0)),"NEMA"))</f>
        <v/>
      </c>
      <c r="AT151" s="31" t="str">
        <f>IF(OR(AS151="",AS151&lt;&gt;"NEMA"),"",MAX(AT$10:AT150)+1)</f>
        <v/>
      </c>
      <c r="AU151" s="66" t="str">
        <f>IF(OR(AS151="",AS151&lt;&gt;"NEMA"),"",INDEX(klub_id,MATCH(AR151,klub_naziv,0)))</f>
        <v/>
      </c>
      <c r="AV151" s="47" t="s">
        <v>0</v>
      </c>
      <c r="AW151" s="19" t="str">
        <f t="shared" si="158"/>
        <v/>
      </c>
      <c r="AX151" s="47" t="s">
        <v>0</v>
      </c>
      <c r="AY151" s="82" t="str">
        <f>IF(AK151&lt;&gt;"NEMA","",IF(IFERROR(MATCH(AJ151,AJ$10:AJ150,0),0)&lt;&gt;0,"",AJ151))</f>
        <v/>
      </c>
      <c r="AZ151" s="47" t="s">
        <v>0</v>
      </c>
      <c r="BA151" s="130"/>
      <c r="BB151" s="47" t="s">
        <v>0</v>
      </c>
      <c r="BC151" s="58" t="str">
        <f t="shared" si="159"/>
        <v/>
      </c>
      <c r="BD151" s="31" t="str">
        <f t="shared" si="160"/>
        <v/>
      </c>
      <c r="BE151" s="31" t="str">
        <f>IF(BD151="","",MAX(BE$10:BE150)+1)</f>
        <v/>
      </c>
      <c r="BF151" s="31" t="str">
        <f t="shared" si="161"/>
        <v/>
      </c>
      <c r="BG151" s="31" t="str">
        <f t="shared" si="162"/>
        <v/>
      </c>
      <c r="BH151" s="31" t="str">
        <f>IF(BA151="","",MAX(BH$10:BH150)+1)</f>
        <v/>
      </c>
      <c r="BI151" s="31" t="str">
        <f t="shared" si="163"/>
        <v/>
      </c>
      <c r="BJ151" s="66" t="str">
        <f t="shared" si="164"/>
        <v/>
      </c>
      <c r="BK151" s="47" t="s">
        <v>0</v>
      </c>
      <c r="BL151" s="19" t="str">
        <f t="shared" si="165"/>
        <v/>
      </c>
      <c r="BM151" s="47" t="s">
        <v>0</v>
      </c>
      <c r="BN151" s="151" t="str">
        <f>IF(AP151="","",IF(BA151="",IF(IFERROR(MATCH(AP151,natjecanje_noviKluboviAliasi,0),0)&gt;0,INDEX(natjecanje_kluboviAliasi,MATCH(AP151,natjecanje_noviKluboviAliasi,0)),AP151),BA151))</f>
        <v/>
      </c>
      <c r="BO151" s="47" t="s">
        <v>0</v>
      </c>
      <c r="BP151" s="58" t="str">
        <f t="shared" si="166"/>
        <v/>
      </c>
      <c r="BQ151" s="73" t="str">
        <f t="shared" si="167"/>
        <v/>
      </c>
      <c r="BR151" s="267" t="str">
        <f t="shared" si="168"/>
        <v/>
      </c>
      <c r="BS151" s="268" t="str">
        <f t="shared" si="169"/>
        <v/>
      </c>
      <c r="BT151" s="191" t="str">
        <f t="shared" si="170"/>
        <v/>
      </c>
      <c r="BU151" s="47" t="s">
        <v>0</v>
      </c>
      <c r="BV151" s="52" t="str">
        <f t="shared" si="171"/>
        <v/>
      </c>
      <c r="BW151" s="31" t="str">
        <f t="shared" si="172"/>
        <v/>
      </c>
      <c r="BX151" s="73" t="str">
        <f>IF(BW151="","",IFERROR(INDEX(imePrezime_id,MATCH(BV151&amp;" – "&amp;BW151,imePrezime_imePrezime,0)),"NEMA"))</f>
        <v/>
      </c>
      <c r="BY151" s="73" t="str">
        <f>IF(BX151&lt;&gt;"NEMA","",IFERROR(INDEX(imePrezimeAlias_imePrezimeId,MATCH(BV151&amp;" "&amp;BW151,imePrezimeAlias_alias,0)),"NEMA"))</f>
        <v/>
      </c>
      <c r="BZ151" s="31" t="str">
        <f>IF(BW151="","",IF(OR(BY151="",BY151="NEMA"),BV151,INDEX(imePrezime_ime,MATCH(BY151,imePrezime_id,0))))</f>
        <v/>
      </c>
      <c r="CA151" s="66" t="str">
        <f>IF(BW151="","",IF(OR(BY151="",BY151="NEMA"),BW151,INDEX(imePrezime_prezime,MATCH(BY151,imePrezime_id,0))))</f>
        <v/>
      </c>
      <c r="CB151" s="47" t="s">
        <v>0</v>
      </c>
      <c r="CC151" s="82" t="str">
        <f t="shared" si="173"/>
        <v/>
      </c>
      <c r="CD151" s="47" t="s">
        <v>0</v>
      </c>
      <c r="CE151" s="19" t="str">
        <f t="shared" si="174"/>
        <v/>
      </c>
      <c r="CF151" s="47" t="s">
        <v>0</v>
      </c>
      <c r="CG151" s="130"/>
      <c r="CH151" s="47" t="s">
        <v>0</v>
      </c>
      <c r="CI151" s="52" t="str">
        <f t="shared" si="175"/>
        <v/>
      </c>
      <c r="CJ151" s="73" t="str">
        <f>IF(CG151="","",MAX(CJ$10:CJ150)+1)</f>
        <v/>
      </c>
      <c r="CK151" s="53" t="str">
        <f t="shared" si="176"/>
        <v/>
      </c>
      <c r="CL151" s="47" t="s">
        <v>0</v>
      </c>
      <c r="CM151" s="19" t="str">
        <f t="shared" si="177"/>
        <v/>
      </c>
      <c r="CN151" s="47" t="s">
        <v>0</v>
      </c>
      <c r="CO151" s="108"/>
      <c r="CP151" s="110"/>
      <c r="CQ151" s="47"/>
      <c r="CR151" s="58" t="str">
        <f>IF(AND(BX151="NEMA",BY151="NEMA",OR(CG151="",CK151="NEMA")),MAX(CR$10:CR150)+1,"")</f>
        <v/>
      </c>
      <c r="CS151" s="53" t="str">
        <f t="shared" si="178"/>
        <v/>
      </c>
      <c r="CT151" t="s">
        <v>0</v>
      </c>
      <c r="CU151" s="133" t="str">
        <f>IF(O151="","",LEFT(INDEX(kategorija_oznaka,MATCH(Q151,kategorija_id,0)),1))</f>
        <v/>
      </c>
      <c r="CV151" t="s">
        <v>0</v>
      </c>
      <c r="CW151" s="52" t="str">
        <f>IF(CR151="","",IF(M151&lt;&gt;"CRO","","INSERT INTO osoba (id,reg_broj,oib,spol_id,dat_rodjenja) VALUES ("&amp;CR151&amp;",(SELECT max(os.reg_broj)+1 FROM osoba AS os),Null,'"&amp;CU151&amp;"',Null); INSERT INTO osoba_log (id,reg_broj,oib,spol_id,dat_rodjenja,dnevnik_id) SELECT id,reg_broj,oib,spol_id,dat_rodjenja,"&amp;dnevnik_id&amp;" FROM osoba WHERE id = "&amp;CR151&amp;";"))</f>
        <v/>
      </c>
      <c r="CX151" s="66" t="str">
        <f t="shared" si="179"/>
        <v/>
      </c>
      <c r="CY151" t="s">
        <v>0</v>
      </c>
      <c r="CZ151" s="19" t="str">
        <f t="shared" si="180"/>
        <v/>
      </c>
      <c r="DA151" s="47" t="s">
        <v>0</v>
      </c>
      <c r="DB151" s="52" t="str">
        <f t="shared" si="181"/>
        <v/>
      </c>
      <c r="DC151" s="66" t="str">
        <f t="shared" si="182"/>
        <v/>
      </c>
      <c r="DD151" s="47" t="s">
        <v>0</v>
      </c>
      <c r="DE151" s="52" t="str">
        <f t="shared" si="183"/>
        <v/>
      </c>
      <c r="DF151" s="53" t="str">
        <f>IF(DE151="","",IFERROR(MATCH(DE151,registar,0),"NEMA"))</f>
        <v/>
      </c>
      <c r="DG151" s="47" t="s">
        <v>0</v>
      </c>
      <c r="DH151" s="52" t="str">
        <f t="shared" si="184"/>
        <v/>
      </c>
      <c r="DI151" s="53" t="str">
        <f>IF(DH151="","",IFERROR(MATCH(DH151,imePrezime_imePrezimeKlub,0),"NEMA"))</f>
        <v/>
      </c>
      <c r="DJ151" s="47" t="s">
        <v>0</v>
      </c>
      <c r="DK151" s="52" t="str">
        <f t="shared" si="185"/>
        <v/>
      </c>
      <c r="DL151" s="53" t="str">
        <f>IF(DK151="","",IFERROR(MATCH(DK151,imePrezime_imePrezime,0),"NEMA"))</f>
        <v/>
      </c>
      <c r="DM151" s="47" t="s">
        <v>0</v>
      </c>
      <c r="DN151" s="58" t="str">
        <f t="shared" si="186"/>
        <v/>
      </c>
      <c r="DO151" s="53" t="str" cm="1">
        <f t="array" ref="DO151">IF(DN151&lt;&gt;"",INDEX(imePrezime_id,DN151,0),IF(CR151&lt;&gt;"",CR151,""))</f>
        <v/>
      </c>
      <c r="DP151" s="47" t="s">
        <v>0</v>
      </c>
      <c r="DQ151" s="58" t="str">
        <f t="shared" si="187"/>
        <v/>
      </c>
      <c r="DR151" s="73" t="str">
        <f>IF(BW151="","",IF(AJ151="",IF(IFERROR(INDEX(imePrezime_klub,MATCH(DO151,imePrezime_id,0)),"NEMA")="","klu",""),IF(OR(AND(AK151&lt;&gt;"",AK151&lt;&gt;"NEMA"),BI151&lt;&gt;""),"klu(ali)",IF(AND(AN151&lt;&gt;"",AN151&lt;&gt;AM151),"(raz-klu)","klu"))))</f>
        <v/>
      </c>
      <c r="DS151" s="73" t="str">
        <f t="shared" si="188"/>
        <v/>
      </c>
      <c r="DT151" s="73" t="str">
        <f t="shared" si="189"/>
        <v/>
      </c>
      <c r="DU151" s="66" t="str">
        <f t="shared" si="190"/>
        <v/>
      </c>
      <c r="DV151" s="47" t="s">
        <v>0</v>
      </c>
      <c r="DW151" s="58" t="str">
        <f>IF(BW151="","",MAX(DW$10:DW150)+1)</f>
        <v/>
      </c>
      <c r="DX151" s="73" t="str">
        <f t="shared" si="191"/>
        <v/>
      </c>
      <c r="DY151" s="73" t="str">
        <f t="shared" si="192"/>
        <v/>
      </c>
      <c r="DZ151" s="73" t="str">
        <f t="shared" si="193"/>
        <v/>
      </c>
      <c r="EA151" s="73" t="str">
        <f t="shared" si="194"/>
        <v/>
      </c>
      <c r="EB151" s="73" t="str">
        <f t="shared" si="195"/>
        <v/>
      </c>
      <c r="EC151" s="73" t="str">
        <f t="shared" si="196"/>
        <v/>
      </c>
      <c r="ED151" s="73" t="str">
        <f t="shared" si="197"/>
        <v/>
      </c>
      <c r="EE151" s="73" t="str">
        <f t="shared" si="198"/>
        <v/>
      </c>
      <c r="EF151" s="73" t="str">
        <f t="shared" si="199"/>
        <v/>
      </c>
      <c r="EG151" s="53" t="str">
        <f>IF(INDEX(natjecanjeKategorije_katAliasId,MATCH(Q151,natjecanjeKategorije_katRegId,0))="","",INDEX(natjecanjeKategorije_katAliasId,MATCH(Q151,natjecanjeKategorije_katRegId,0)))</f>
        <v/>
      </c>
      <c r="EH151" s="47" t="s">
        <v>0</v>
      </c>
      <c r="EI151" s="19" t="str">
        <f t="shared" si="200"/>
        <v/>
      </c>
      <c r="EJ151" s="47" t="s">
        <v>0</v>
      </c>
      <c r="EK151" s="19" t="str">
        <f t="shared" si="201"/>
        <v/>
      </c>
      <c r="EL151" s="47" t="s">
        <v>0</v>
      </c>
      <c r="EM151" s="208" t="str">
        <f t="shared" si="202"/>
        <v/>
      </c>
      <c r="EN151" s="47" t="s">
        <v>0</v>
      </c>
    </row>
    <row r="152" spans="1:144" x14ac:dyDescent="0.25">
      <c r="A152" t="s">
        <v>0</v>
      </c>
      <c r="B152" s="52" t="str">
        <f>IF(csv!F144="","",csv!T144)</f>
        <v/>
      </c>
      <c r="C152" s="31" t="s">
        <v>0</v>
      </c>
      <c r="D152" s="31" t="str">
        <f>IF(csv!F144="","",csv!F144)</f>
        <v/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/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44"/>
        <v/>
      </c>
      <c r="P152" s="73" t="str">
        <f>IF(O152="","",IF(COUNTIF(O$10:O151,O152)=0,P151+1,P151))</f>
        <v/>
      </c>
      <c r="Q152" s="88" t="str">
        <f t="shared" si="145"/>
        <v/>
      </c>
      <c r="R152" s="89" t="str" cm="1">
        <f t="array" ref="R152">IF(S152="","",INDEX(natjecanjeStaze_naziv,MATCH(S152,natjecanjeStaze_stazaId,0)))</f>
        <v/>
      </c>
      <c r="S152" s="53" t="str">
        <f>IF(BW152="","",INDEX(natjecanjeStaze_stazaId,MATCH(O152,natjecanjeStaze_kategorija,0)))</f>
        <v/>
      </c>
      <c r="T152" s="47" t="s">
        <v>0</v>
      </c>
      <c r="U152" s="259" t="str">
        <f>IF(O152="","",INDEX(kategorija_oznaka,MATCH(Q152,kategorija_id,0)))</f>
        <v/>
      </c>
      <c r="V152" s="260" t="str">
        <f t="shared" si="146"/>
        <v/>
      </c>
      <c r="W152" s="47" t="s">
        <v>0</v>
      </c>
      <c r="X152" s="52" t="str">
        <f t="shared" si="147"/>
        <v/>
      </c>
      <c r="Y152" s="73" t="str">
        <f t="shared" si="148"/>
        <v/>
      </c>
      <c r="Z152" s="31" t="str">
        <f t="shared" si="149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50"/>
        <v/>
      </c>
      <c r="AF152" s="47" t="s">
        <v>0</v>
      </c>
      <c r="AG152" s="151" t="str">
        <f t="shared" si="151"/>
        <v/>
      </c>
      <c r="AH152" s="47" t="s">
        <v>0</v>
      </c>
      <c r="AI152" s="52" t="str">
        <f t="shared" si="152"/>
        <v/>
      </c>
      <c r="AJ152" s="31" t="str">
        <f t="shared" si="153"/>
        <v/>
      </c>
      <c r="AK152" s="73" t="str">
        <f t="shared" si="154"/>
        <v/>
      </c>
      <c r="AL152" s="73" t="str">
        <f t="shared" si="155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IFERROR(""&amp;INDEX(registarNatjecatelji,DL152,4),"")</f>
        <v/>
      </c>
      <c r="AO152" s="73" t="str">
        <f t="shared" si="156"/>
        <v/>
      </c>
      <c r="AP152" s="66" t="str">
        <f t="shared" si="157"/>
        <v/>
      </c>
      <c r="AQ152" s="47" t="s">
        <v>0</v>
      </c>
      <c r="AR152" s="52" t="str">
        <f>IF(V152&lt;&gt;"NEMA","",IF(IFERROR(MATCH(U152,U$10:U151,0),0)&lt;&gt;0,"",U152))</f>
        <v/>
      </c>
      <c r="AS152" s="73" t="str">
        <f>IF(AR152="","",IFERROR(INDEX(klubAlias_id,MATCH(AR152,klubAlias_alias,0)),"NEMA"))</f>
        <v/>
      </c>
      <c r="AT152" s="31" t="str">
        <f>IF(OR(AS152="",AS152&lt;&gt;"NEMA"),"",MAX(AT$10:AT151)+1)</f>
        <v/>
      </c>
      <c r="AU152" s="66" t="str">
        <f>IF(OR(AS152="",AS152&lt;&gt;"NEMA"),"",INDEX(klub_id,MATCH(AR152,klub_naziv,0)))</f>
        <v/>
      </c>
      <c r="AV152" s="47" t="s">
        <v>0</v>
      </c>
      <c r="AW152" s="19" t="str">
        <f t="shared" si="158"/>
        <v/>
      </c>
      <c r="AX152" s="47" t="s">
        <v>0</v>
      </c>
      <c r="AY152" s="82" t="str">
        <f>IF(AK152&lt;&gt;"NEMA","",IF(IFERROR(MATCH(AJ152,AJ$10:AJ151,0),0)&lt;&gt;0,"",AJ152))</f>
        <v/>
      </c>
      <c r="AZ152" s="47" t="s">
        <v>0</v>
      </c>
      <c r="BA152" s="130"/>
      <c r="BB152" s="47" t="s">
        <v>0</v>
      </c>
      <c r="BC152" s="58" t="str">
        <f t="shared" si="159"/>
        <v/>
      </c>
      <c r="BD152" s="31" t="str">
        <f t="shared" si="160"/>
        <v/>
      </c>
      <c r="BE152" s="31" t="str">
        <f>IF(BD152="","",MAX(BE$10:BE151)+1)</f>
        <v/>
      </c>
      <c r="BF152" s="31" t="str">
        <f t="shared" si="161"/>
        <v/>
      </c>
      <c r="BG152" s="31" t="str">
        <f t="shared" si="162"/>
        <v/>
      </c>
      <c r="BH152" s="31" t="str">
        <f>IF(BA152="","",MAX(BH$10:BH151)+1)</f>
        <v/>
      </c>
      <c r="BI152" s="31" t="str">
        <f t="shared" si="163"/>
        <v/>
      </c>
      <c r="BJ152" s="66" t="str">
        <f t="shared" si="164"/>
        <v/>
      </c>
      <c r="BK152" s="47" t="s">
        <v>0</v>
      </c>
      <c r="BL152" s="19" t="str">
        <f t="shared" si="165"/>
        <v/>
      </c>
      <c r="BM152" s="47" t="s">
        <v>0</v>
      </c>
      <c r="BN152" s="151" t="str">
        <f>IF(AP152="","",IF(BA152="",IF(IFERROR(MATCH(AP152,natjecanje_noviKluboviAliasi,0),0)&gt;0,INDEX(natjecanje_kluboviAliasi,MATCH(AP152,natjecanje_noviKluboviAliasi,0)),AP152),BA152))</f>
        <v/>
      </c>
      <c r="BO152" s="47" t="s">
        <v>0</v>
      </c>
      <c r="BP152" s="58" t="str">
        <f t="shared" si="166"/>
        <v/>
      </c>
      <c r="BQ152" s="73" t="str">
        <f t="shared" si="167"/>
        <v/>
      </c>
      <c r="BR152" s="267" t="str">
        <f t="shared" si="168"/>
        <v/>
      </c>
      <c r="BS152" s="268" t="str">
        <f t="shared" si="169"/>
        <v/>
      </c>
      <c r="BT152" s="191" t="str">
        <f t="shared" si="170"/>
        <v/>
      </c>
      <c r="BU152" s="47" t="s">
        <v>0</v>
      </c>
      <c r="BV152" s="52" t="str">
        <f t="shared" si="171"/>
        <v/>
      </c>
      <c r="BW152" s="31" t="str">
        <f t="shared" si="172"/>
        <v/>
      </c>
      <c r="BX152" s="73" t="str">
        <f>IF(BW152="","",IFERROR(INDEX(imePrezime_id,MATCH(BV152&amp;" – "&amp;BW152,imePrezime_imePrezime,0)),"NEMA"))</f>
        <v/>
      </c>
      <c r="BY152" s="73" t="str">
        <f>IF(BX152&lt;&gt;"NEMA","",IFERROR(INDEX(imePrezimeAlias_imePrezimeId,MATCH(BV152&amp;" "&amp;BW152,imePrezimeAlias_alias,0)),"NEMA"))</f>
        <v/>
      </c>
      <c r="BZ152" s="31" t="str">
        <f>IF(BW152="","",IF(OR(BY152="",BY152="NEMA"),BV152,INDEX(imePrezime_ime,MATCH(BY152,imePrezime_id,0))))</f>
        <v/>
      </c>
      <c r="CA152" s="66" t="str">
        <f>IF(BW152="","",IF(OR(BY152="",BY152="NEMA"),BW152,INDEX(imePrezime_prezime,MATCH(BY152,imePrezime_id,0))))</f>
        <v/>
      </c>
      <c r="CB152" s="47" t="s">
        <v>0</v>
      </c>
      <c r="CC152" s="82" t="str">
        <f t="shared" si="173"/>
        <v/>
      </c>
      <c r="CD152" s="47" t="s">
        <v>0</v>
      </c>
      <c r="CE152" s="19" t="str">
        <f t="shared" si="174"/>
        <v/>
      </c>
      <c r="CF152" s="47" t="s">
        <v>0</v>
      </c>
      <c r="CG152" s="130"/>
      <c r="CH152" s="47" t="s">
        <v>0</v>
      </c>
      <c r="CI152" s="52" t="str">
        <f t="shared" si="175"/>
        <v/>
      </c>
      <c r="CJ152" s="73" t="str">
        <f>IF(CG152="","",MAX(CJ$10:CJ151)+1)</f>
        <v/>
      </c>
      <c r="CK152" s="53" t="str">
        <f t="shared" si="176"/>
        <v/>
      </c>
      <c r="CL152" s="47" t="s">
        <v>0</v>
      </c>
      <c r="CM152" s="19" t="str">
        <f t="shared" si="177"/>
        <v/>
      </c>
      <c r="CN152" s="47" t="s">
        <v>0</v>
      </c>
      <c r="CO152" s="108"/>
      <c r="CP152" s="110"/>
      <c r="CQ152" s="47"/>
      <c r="CR152" s="58" t="str">
        <f>IF(AND(BX152="NEMA",BY152="NEMA",OR(CG152="",CK152="NEMA")),MAX(CR$10:CR151)+1,"")</f>
        <v/>
      </c>
      <c r="CS152" s="53" t="str">
        <f t="shared" si="178"/>
        <v/>
      </c>
      <c r="CT152" t="s">
        <v>0</v>
      </c>
      <c r="CU152" s="133" t="str">
        <f>IF(O152="","",LEFT(INDEX(kategorija_oznaka,MATCH(Q152,kategorija_id,0)),1))</f>
        <v/>
      </c>
      <c r="CV152" t="s">
        <v>0</v>
      </c>
      <c r="CW152" s="52" t="str">
        <f>IF(CR152="","",IF(M152&lt;&gt;"CRO","","INSERT INTO osoba (id,reg_broj,oib,spol_id,dat_rodjenja) VALUES ("&amp;CR152&amp;",(SELECT max(os.reg_broj)+1 FROM osoba AS os),Null,'"&amp;CU152&amp;"',Null); INSERT INTO osoba_log (id,reg_broj,oib,spol_id,dat_rodjenja,dnevnik_id) SELECT id,reg_broj,oib,spol_id,dat_rodjenja,"&amp;dnevnik_id&amp;" FROM osoba WHERE id = "&amp;CR152&amp;";"))</f>
        <v/>
      </c>
      <c r="CX152" s="66" t="str">
        <f t="shared" si="179"/>
        <v/>
      </c>
      <c r="CY152" t="s">
        <v>0</v>
      </c>
      <c r="CZ152" s="19" t="str">
        <f t="shared" si="180"/>
        <v/>
      </c>
      <c r="DA152" s="47" t="s">
        <v>0</v>
      </c>
      <c r="DB152" s="52" t="str">
        <f t="shared" si="181"/>
        <v/>
      </c>
      <c r="DC152" s="66" t="str">
        <f t="shared" si="182"/>
        <v/>
      </c>
      <c r="DD152" s="47" t="s">
        <v>0</v>
      </c>
      <c r="DE152" s="52" t="str">
        <f t="shared" si="183"/>
        <v/>
      </c>
      <c r="DF152" s="53" t="str">
        <f>IF(DE152="","",IFERROR(MATCH(DE152,registar,0),"NEMA"))</f>
        <v/>
      </c>
      <c r="DG152" s="47" t="s">
        <v>0</v>
      </c>
      <c r="DH152" s="52" t="str">
        <f t="shared" si="184"/>
        <v/>
      </c>
      <c r="DI152" s="53" t="str">
        <f>IF(DH152="","",IFERROR(MATCH(DH152,imePrezime_imePrezimeKlub,0),"NEMA"))</f>
        <v/>
      </c>
      <c r="DJ152" s="47" t="s">
        <v>0</v>
      </c>
      <c r="DK152" s="52" t="str">
        <f t="shared" si="185"/>
        <v/>
      </c>
      <c r="DL152" s="53" t="str">
        <f>IF(DK152="","",IFERROR(MATCH(DK152,imePrezime_imePrezime,0),"NEMA"))</f>
        <v/>
      </c>
      <c r="DM152" s="47" t="s">
        <v>0</v>
      </c>
      <c r="DN152" s="58" t="str">
        <f t="shared" si="186"/>
        <v/>
      </c>
      <c r="DO152" s="53" t="str" cm="1">
        <f t="array" ref="DO152">IF(DN152&lt;&gt;"",INDEX(imePrezime_id,DN152,0),IF(CR152&lt;&gt;"",CR152,""))</f>
        <v/>
      </c>
      <c r="DP152" s="47" t="s">
        <v>0</v>
      </c>
      <c r="DQ152" s="58" t="str">
        <f t="shared" si="187"/>
        <v/>
      </c>
      <c r="DR152" s="73" t="str">
        <f>IF(BW152="","",IF(AJ152="",IF(IFERROR(INDEX(imePrezime_klub,MATCH(DO152,imePrezime_id,0)),"NEMA")="","klu",""),IF(OR(AND(AK152&lt;&gt;"",AK152&lt;&gt;"NEMA"),BI152&lt;&gt;""),"klu(ali)",IF(AND(AN152&lt;&gt;"",AN152&lt;&gt;AM152),"(raz-klu)","klu"))))</f>
        <v/>
      </c>
      <c r="DS152" s="73" t="str">
        <f t="shared" si="188"/>
        <v/>
      </c>
      <c r="DT152" s="73" t="str">
        <f t="shared" si="189"/>
        <v/>
      </c>
      <c r="DU152" s="66" t="str">
        <f t="shared" si="190"/>
        <v/>
      </c>
      <c r="DV152" s="47" t="s">
        <v>0</v>
      </c>
      <c r="DW152" s="58" t="str">
        <f>IF(BW152="","",MAX(DW$10:DW151)+1)</f>
        <v/>
      </c>
      <c r="DX152" s="73" t="str">
        <f t="shared" si="191"/>
        <v/>
      </c>
      <c r="DY152" s="73" t="str">
        <f t="shared" si="192"/>
        <v/>
      </c>
      <c r="DZ152" s="73" t="str">
        <f t="shared" si="193"/>
        <v/>
      </c>
      <c r="EA152" s="73" t="str">
        <f t="shared" si="194"/>
        <v/>
      </c>
      <c r="EB152" s="73" t="str">
        <f t="shared" si="195"/>
        <v/>
      </c>
      <c r="EC152" s="73" t="str">
        <f t="shared" si="196"/>
        <v/>
      </c>
      <c r="ED152" s="73" t="str">
        <f t="shared" si="197"/>
        <v/>
      </c>
      <c r="EE152" s="73" t="str">
        <f t="shared" si="198"/>
        <v/>
      </c>
      <c r="EF152" s="73" t="str">
        <f t="shared" si="199"/>
        <v/>
      </c>
      <c r="EG152" s="53" t="str">
        <f>IF(INDEX(natjecanjeKategorije_katAliasId,MATCH(Q152,natjecanjeKategorije_katRegId,0))="","",INDEX(natjecanjeKategorije_katAliasId,MATCH(Q152,natjecanjeKategorije_katRegId,0)))</f>
        <v/>
      </c>
      <c r="EH152" s="47" t="s">
        <v>0</v>
      </c>
      <c r="EI152" s="19" t="str">
        <f t="shared" si="200"/>
        <v/>
      </c>
      <c r="EJ152" s="47" t="s">
        <v>0</v>
      </c>
      <c r="EK152" s="19" t="str">
        <f t="shared" si="201"/>
        <v/>
      </c>
      <c r="EL152" s="47" t="s">
        <v>0</v>
      </c>
      <c r="EM152" s="208" t="str">
        <f t="shared" si="202"/>
        <v/>
      </c>
      <c r="EN152" s="47" t="s">
        <v>0</v>
      </c>
    </row>
    <row r="153" spans="1:144" x14ac:dyDescent="0.25">
      <c r="A153" t="s">
        <v>0</v>
      </c>
      <c r="B153" s="52" t="str">
        <f>IF(csv!F145="","",csv!T145)</f>
        <v/>
      </c>
      <c r="C153" s="31" t="s">
        <v>0</v>
      </c>
      <c r="D153" s="31" t="str">
        <f>IF(csv!F145="","",csv!F145)</f>
        <v/>
      </c>
      <c r="E153" s="31" t="str">
        <f>IF(csv!E145="","",csv!E145)</f>
        <v/>
      </c>
      <c r="F153" s="31" t="s">
        <v>0</v>
      </c>
      <c r="G153" s="73" t="str">
        <f>IF(csv!M145="","",csv!M145)</f>
        <v/>
      </c>
      <c r="H153" s="73" t="str">
        <f>IF(csv!N145="","",csv!N145)</f>
        <v/>
      </c>
      <c r="I153" s="31" t="s">
        <v>0</v>
      </c>
      <c r="J153" s="31" t="str">
        <f>IF(csv!P145="","",csv!P145)</f>
        <v/>
      </c>
      <c r="K153" s="31" t="str">
        <f>IF(csv!Q145="","",csv!Q145)</f>
        <v/>
      </c>
      <c r="L153" s="31" t="s">
        <v>0</v>
      </c>
      <c r="M153" s="66" t="str">
        <f>IF(csv!R145="","",csv!R145)</f>
        <v/>
      </c>
      <c r="N153" s="47" t="s">
        <v>0</v>
      </c>
      <c r="O153" s="52" t="str">
        <f t="shared" si="144"/>
        <v/>
      </c>
      <c r="P153" s="73" t="str">
        <f>IF(O153="","",IF(COUNTIF(O$10:O152,O153)=0,P152+1,P152))</f>
        <v/>
      </c>
      <c r="Q153" s="88" t="str">
        <f t="shared" si="145"/>
        <v/>
      </c>
      <c r="R153" s="89" t="str" cm="1">
        <f t="array" ref="R153">IF(S153="","",INDEX(natjecanjeStaze_naziv,MATCH(S153,natjecanjeStaze_stazaId,0)))</f>
        <v/>
      </c>
      <c r="S153" s="53" t="str">
        <f>IF(BW153="","",INDEX(natjecanjeStaze_stazaId,MATCH(O153,natjecanjeStaze_kategorija,0)))</f>
        <v/>
      </c>
      <c r="T153" s="47" t="s">
        <v>0</v>
      </c>
      <c r="U153" s="259" t="str">
        <f>IF(O153="","",INDEX(kategorija_oznaka,MATCH(Q153,kategorija_id,0)))</f>
        <v/>
      </c>
      <c r="V153" s="260" t="str">
        <f t="shared" si="146"/>
        <v/>
      </c>
      <c r="W153" s="47" t="s">
        <v>0</v>
      </c>
      <c r="X153" s="52" t="str">
        <f t="shared" si="147"/>
        <v/>
      </c>
      <c r="Y153" s="73" t="str">
        <f t="shared" si="148"/>
        <v/>
      </c>
      <c r="Z153" s="31" t="str">
        <f t="shared" si="149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50"/>
        <v/>
      </c>
      <c r="AF153" s="47" t="s">
        <v>0</v>
      </c>
      <c r="AG153" s="151" t="str">
        <f t="shared" si="151"/>
        <v/>
      </c>
      <c r="AH153" s="47" t="s">
        <v>0</v>
      </c>
      <c r="AI153" s="52" t="str">
        <f t="shared" si="152"/>
        <v/>
      </c>
      <c r="AJ153" s="31" t="str">
        <f t="shared" si="153"/>
        <v/>
      </c>
      <c r="AK153" s="73" t="str">
        <f t="shared" si="154"/>
        <v/>
      </c>
      <c r="AL153" s="73" t="str">
        <f t="shared" si="155"/>
        <v/>
      </c>
      <c r="AM153" s="31" t="str" cm="1">
        <f t="array" ref="AM153">IF(AK153="",""&amp;AJ153,IF(AK153="NEMA",AJ153,INDEX(klub_naziv,MATCH(INDEX(klubAlias_klubId,AK153),klub_id,0))))</f>
        <v/>
      </c>
      <c r="AN153" s="31" t="str" cm="1">
        <f t="array" ref="AN153">IFERROR(""&amp;INDEX(registarNatjecatelji,DL153,4),"")</f>
        <v/>
      </c>
      <c r="AO153" s="73" t="str">
        <f t="shared" si="156"/>
        <v/>
      </c>
      <c r="AP153" s="66" t="str">
        <f t="shared" si="157"/>
        <v/>
      </c>
      <c r="AQ153" s="47" t="s">
        <v>0</v>
      </c>
      <c r="AR153" s="52" t="str">
        <f>IF(V153&lt;&gt;"NEMA","",IF(IFERROR(MATCH(U153,U$10:U152,0),0)&lt;&gt;0,"",U153))</f>
        <v/>
      </c>
      <c r="AS153" s="73" t="str">
        <f>IF(AR153="","",IFERROR(INDEX(klubAlias_id,MATCH(AR153,klubAlias_alias,0)),"NEMA"))</f>
        <v/>
      </c>
      <c r="AT153" s="31" t="str">
        <f>IF(OR(AS153="",AS153&lt;&gt;"NEMA"),"",MAX(AT$10:AT152)+1)</f>
        <v/>
      </c>
      <c r="AU153" s="66" t="str">
        <f>IF(OR(AS153="",AS153&lt;&gt;"NEMA"),"",INDEX(klub_id,MATCH(AR153,klub_naziv,0)))</f>
        <v/>
      </c>
      <c r="AV153" s="47" t="s">
        <v>0</v>
      </c>
      <c r="AW153" s="19" t="str">
        <f t="shared" si="158"/>
        <v/>
      </c>
      <c r="AX153" s="47" t="s">
        <v>0</v>
      </c>
      <c r="AY153" s="82" t="str">
        <f>IF(AK153&lt;&gt;"NEMA","",IF(IFERROR(MATCH(AJ153,AJ$10:AJ152,0),0)&lt;&gt;0,"",AJ153))</f>
        <v/>
      </c>
      <c r="AZ153" s="47" t="s">
        <v>0</v>
      </c>
      <c r="BA153" s="130"/>
      <c r="BB153" s="47" t="s">
        <v>0</v>
      </c>
      <c r="BC153" s="58" t="str">
        <f t="shared" si="159"/>
        <v/>
      </c>
      <c r="BD153" s="31" t="str">
        <f t="shared" si="160"/>
        <v/>
      </c>
      <c r="BE153" s="31" t="str">
        <f>IF(BD153="","",MAX(BE$10:BE152)+1)</f>
        <v/>
      </c>
      <c r="BF153" s="31" t="str">
        <f t="shared" si="161"/>
        <v/>
      </c>
      <c r="BG153" s="31" t="str">
        <f t="shared" si="162"/>
        <v/>
      </c>
      <c r="BH153" s="31" t="str">
        <f>IF(BA153="","",MAX(BH$10:BH152)+1)</f>
        <v/>
      </c>
      <c r="BI153" s="31" t="str">
        <f t="shared" si="163"/>
        <v/>
      </c>
      <c r="BJ153" s="66" t="str">
        <f t="shared" si="164"/>
        <v/>
      </c>
      <c r="BK153" s="47" t="s">
        <v>0</v>
      </c>
      <c r="BL153" s="19" t="str">
        <f t="shared" si="165"/>
        <v/>
      </c>
      <c r="BM153" s="47" t="s">
        <v>0</v>
      </c>
      <c r="BN153" s="151" t="str">
        <f>IF(AP153="","",IF(BA153="",IF(IFERROR(MATCH(AP153,natjecanje_noviKluboviAliasi,0),0)&gt;0,INDEX(natjecanje_kluboviAliasi,MATCH(AP153,natjecanje_noviKluboviAliasi,0)),AP153),BA153))</f>
        <v/>
      </c>
      <c r="BO153" s="47" t="s">
        <v>0</v>
      </c>
      <c r="BP153" s="58" t="str">
        <f t="shared" si="166"/>
        <v/>
      </c>
      <c r="BQ153" s="73" t="str">
        <f t="shared" si="167"/>
        <v/>
      </c>
      <c r="BR153" s="267" t="str">
        <f t="shared" si="168"/>
        <v/>
      </c>
      <c r="BS153" s="268" t="str">
        <f t="shared" si="169"/>
        <v/>
      </c>
      <c r="BT153" s="191" t="str">
        <f t="shared" si="170"/>
        <v/>
      </c>
      <c r="BU153" s="47" t="s">
        <v>0</v>
      </c>
      <c r="BV153" s="52" t="str">
        <f t="shared" si="171"/>
        <v/>
      </c>
      <c r="BW153" s="31" t="str">
        <f t="shared" si="172"/>
        <v/>
      </c>
      <c r="BX153" s="73" t="str">
        <f>IF(BW153="","",IFERROR(INDEX(imePrezime_id,MATCH(BV153&amp;" – "&amp;BW153,imePrezime_imePrezime,0)),"NEMA"))</f>
        <v/>
      </c>
      <c r="BY153" s="73" t="str">
        <f>IF(BX153&lt;&gt;"NEMA","",IFERROR(INDEX(imePrezimeAlias_imePrezimeId,MATCH(BV153&amp;" "&amp;BW153,imePrezimeAlias_alias,0)),"NEMA"))</f>
        <v/>
      </c>
      <c r="BZ153" s="31" t="str">
        <f>IF(BW153="","",IF(OR(BY153="",BY153="NEMA"),BV153,INDEX(imePrezime_ime,MATCH(BY153,imePrezime_id,0))))</f>
        <v/>
      </c>
      <c r="CA153" s="66" t="str">
        <f>IF(BW153="","",IF(OR(BY153="",BY153="NEMA"),BW153,INDEX(imePrezime_prezime,MATCH(BY153,imePrezime_id,0))))</f>
        <v/>
      </c>
      <c r="CB153" s="47" t="s">
        <v>0</v>
      </c>
      <c r="CC153" s="82" t="str">
        <f t="shared" si="173"/>
        <v/>
      </c>
      <c r="CD153" s="47" t="s">
        <v>0</v>
      </c>
      <c r="CE153" s="19" t="str">
        <f t="shared" si="174"/>
        <v/>
      </c>
      <c r="CF153" s="47" t="s">
        <v>0</v>
      </c>
      <c r="CG153" s="130"/>
      <c r="CH153" s="47" t="s">
        <v>0</v>
      </c>
      <c r="CI153" s="52" t="str">
        <f t="shared" si="175"/>
        <v/>
      </c>
      <c r="CJ153" s="73" t="str">
        <f>IF(CG153="","",MAX(CJ$10:CJ152)+1)</f>
        <v/>
      </c>
      <c r="CK153" s="53" t="str">
        <f t="shared" si="176"/>
        <v/>
      </c>
      <c r="CL153" s="47" t="s">
        <v>0</v>
      </c>
      <c r="CM153" s="19" t="str">
        <f t="shared" si="177"/>
        <v/>
      </c>
      <c r="CN153" s="47" t="s">
        <v>0</v>
      </c>
      <c r="CO153" s="108"/>
      <c r="CP153" s="110"/>
      <c r="CQ153" s="47"/>
      <c r="CR153" s="58" t="str">
        <f>IF(AND(BX153="NEMA",BY153="NEMA",OR(CG153="",CK153="NEMA")),MAX(CR$10:CR152)+1,"")</f>
        <v/>
      </c>
      <c r="CS153" s="53" t="str">
        <f t="shared" si="178"/>
        <v/>
      </c>
      <c r="CT153" t="s">
        <v>0</v>
      </c>
      <c r="CU153" s="133" t="str">
        <f>IF(O153="","",LEFT(INDEX(kategorija_oznaka,MATCH(Q153,kategorija_id,0)),1))</f>
        <v/>
      </c>
      <c r="CV153" t="s">
        <v>0</v>
      </c>
      <c r="CW153" s="52" t="str">
        <f>IF(CR153="","",IF(M153&lt;&gt;"CRO","","INSERT INTO osoba (id,reg_broj,oib,spol_id,dat_rodjenja) VALUES ("&amp;CR153&amp;",(SELECT max(os.reg_broj)+1 FROM osoba AS os),Null,'"&amp;CU153&amp;"',Null); INSERT INTO osoba_log (id,reg_broj,oib,spol_id,dat_rodjenja,dnevnik_id) SELECT id,reg_broj,oib,spol_id,dat_rodjenja,"&amp;dnevnik_id&amp;" FROM osoba WHERE id = "&amp;CR153&amp;";"))</f>
        <v/>
      </c>
      <c r="CX153" s="66" t="str">
        <f t="shared" si="179"/>
        <v/>
      </c>
      <c r="CY153" t="s">
        <v>0</v>
      </c>
      <c r="CZ153" s="19" t="str">
        <f t="shared" si="180"/>
        <v/>
      </c>
      <c r="DA153" s="47" t="s">
        <v>0</v>
      </c>
      <c r="DB153" s="52" t="str">
        <f t="shared" si="181"/>
        <v/>
      </c>
      <c r="DC153" s="66" t="str">
        <f t="shared" si="182"/>
        <v/>
      </c>
      <c r="DD153" s="47" t="s">
        <v>0</v>
      </c>
      <c r="DE153" s="52" t="str">
        <f t="shared" si="183"/>
        <v/>
      </c>
      <c r="DF153" s="53" t="str">
        <f>IF(DE153="","",IFERROR(MATCH(DE153,registar,0),"NEMA"))</f>
        <v/>
      </c>
      <c r="DG153" s="47" t="s">
        <v>0</v>
      </c>
      <c r="DH153" s="52" t="str">
        <f t="shared" si="184"/>
        <v/>
      </c>
      <c r="DI153" s="53" t="str">
        <f>IF(DH153="","",IFERROR(MATCH(DH153,imePrezime_imePrezimeKlub,0),"NEMA"))</f>
        <v/>
      </c>
      <c r="DJ153" s="47" t="s">
        <v>0</v>
      </c>
      <c r="DK153" s="52" t="str">
        <f t="shared" si="185"/>
        <v/>
      </c>
      <c r="DL153" s="53" t="str">
        <f>IF(DK153="","",IFERROR(MATCH(DK153,imePrezime_imePrezime,0),"NEMA"))</f>
        <v/>
      </c>
      <c r="DM153" s="47" t="s">
        <v>0</v>
      </c>
      <c r="DN153" s="58" t="str">
        <f t="shared" si="186"/>
        <v/>
      </c>
      <c r="DO153" s="53" t="str" cm="1">
        <f t="array" ref="DO153">IF(DN153&lt;&gt;"",INDEX(imePrezime_id,DN153,0),IF(CR153&lt;&gt;"",CR153,""))</f>
        <v/>
      </c>
      <c r="DP153" s="47" t="s">
        <v>0</v>
      </c>
      <c r="DQ153" s="58" t="str">
        <f t="shared" si="187"/>
        <v/>
      </c>
      <c r="DR153" s="73" t="str">
        <f>IF(BW153="","",IF(AJ153="",IF(IFERROR(INDEX(imePrezime_klub,MATCH(DO153,imePrezime_id,0)),"NEMA")="","klu",""),IF(OR(AND(AK153&lt;&gt;"",AK153&lt;&gt;"NEMA"),BI153&lt;&gt;""),"klu(ali)",IF(AND(AN153&lt;&gt;"",AN153&lt;&gt;AM153),"(raz-klu)","klu"))))</f>
        <v/>
      </c>
      <c r="DS153" s="73" t="str">
        <f t="shared" si="188"/>
        <v/>
      </c>
      <c r="DT153" s="73" t="str">
        <f t="shared" si="189"/>
        <v/>
      </c>
      <c r="DU153" s="66" t="str">
        <f t="shared" si="190"/>
        <v/>
      </c>
      <c r="DV153" s="47" t="s">
        <v>0</v>
      </c>
      <c r="DW153" s="58" t="str">
        <f>IF(BW153="","",MAX(DW$10:DW152)+1)</f>
        <v/>
      </c>
      <c r="DX153" s="73" t="str">
        <f t="shared" si="191"/>
        <v/>
      </c>
      <c r="DY153" s="73" t="str">
        <f t="shared" si="192"/>
        <v/>
      </c>
      <c r="DZ153" s="73" t="str">
        <f t="shared" si="193"/>
        <v/>
      </c>
      <c r="EA153" s="73" t="str">
        <f t="shared" si="194"/>
        <v/>
      </c>
      <c r="EB153" s="73" t="str">
        <f t="shared" si="195"/>
        <v/>
      </c>
      <c r="EC153" s="73" t="str">
        <f t="shared" si="196"/>
        <v/>
      </c>
      <c r="ED153" s="73" t="str">
        <f t="shared" si="197"/>
        <v/>
      </c>
      <c r="EE153" s="73" t="str">
        <f t="shared" si="198"/>
        <v/>
      </c>
      <c r="EF153" s="73" t="str">
        <f t="shared" si="199"/>
        <v/>
      </c>
      <c r="EG153" s="53" t="str">
        <f>IF(INDEX(natjecanjeKategorije_katAliasId,MATCH(Q153,natjecanjeKategorije_katRegId,0))="","",INDEX(natjecanjeKategorije_katAliasId,MATCH(Q153,natjecanjeKategorije_katRegId,0)))</f>
        <v/>
      </c>
      <c r="EH153" s="47" t="s">
        <v>0</v>
      </c>
      <c r="EI153" s="19" t="str">
        <f t="shared" si="200"/>
        <v/>
      </c>
      <c r="EJ153" s="47" t="s">
        <v>0</v>
      </c>
      <c r="EK153" s="19" t="str">
        <f t="shared" si="201"/>
        <v/>
      </c>
      <c r="EL153" s="47" t="s">
        <v>0</v>
      </c>
      <c r="EM153" s="208" t="str">
        <f t="shared" si="202"/>
        <v/>
      </c>
      <c r="EN153" s="47" t="s">
        <v>0</v>
      </c>
    </row>
    <row r="154" spans="1:144" x14ac:dyDescent="0.25">
      <c r="A154" t="s">
        <v>0</v>
      </c>
      <c r="B154" s="52" t="str">
        <f>IF(csv!F146="","",csv!T146)</f>
        <v/>
      </c>
      <c r="C154" s="31" t="s">
        <v>0</v>
      </c>
      <c r="D154" s="31" t="str">
        <f>IF(csv!F146="","",csv!F146)</f>
        <v/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/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44"/>
        <v/>
      </c>
      <c r="P154" s="73" t="str">
        <f>IF(O154="","",IF(COUNTIF(O$10:O153,O154)=0,P153+1,P153))</f>
        <v/>
      </c>
      <c r="Q154" s="88" t="str">
        <f t="shared" si="145"/>
        <v/>
      </c>
      <c r="R154" s="89" t="str" cm="1">
        <f t="array" ref="R154">IF(S154="","",INDEX(natjecanjeStaze_naziv,MATCH(S154,natjecanjeStaze_stazaId,0)))</f>
        <v/>
      </c>
      <c r="S154" s="53" t="str">
        <f>IF(BW154="","",INDEX(natjecanjeStaze_stazaId,MATCH(O154,natjecanjeStaze_kategorija,0)))</f>
        <v/>
      </c>
      <c r="T154" s="47" t="s">
        <v>0</v>
      </c>
      <c r="U154" s="259" t="str">
        <f>IF(O154="","",INDEX(kategorija_oznaka,MATCH(Q154,kategorija_id,0)))</f>
        <v/>
      </c>
      <c r="V154" s="260" t="str">
        <f t="shared" si="146"/>
        <v/>
      </c>
      <c r="W154" s="47" t="s">
        <v>0</v>
      </c>
      <c r="X154" s="52" t="str">
        <f t="shared" si="147"/>
        <v/>
      </c>
      <c r="Y154" s="73" t="str">
        <f t="shared" si="148"/>
        <v/>
      </c>
      <c r="Z154" s="31" t="str">
        <f t="shared" si="149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50"/>
        <v/>
      </c>
      <c r="AF154" s="47" t="s">
        <v>0</v>
      </c>
      <c r="AG154" s="151" t="str">
        <f t="shared" si="151"/>
        <v/>
      </c>
      <c r="AH154" s="47" t="s">
        <v>0</v>
      </c>
      <c r="AI154" s="52" t="str">
        <f t="shared" si="152"/>
        <v/>
      </c>
      <c r="AJ154" s="31" t="str">
        <f t="shared" si="153"/>
        <v/>
      </c>
      <c r="AK154" s="73" t="str">
        <f t="shared" si="154"/>
        <v/>
      </c>
      <c r="AL154" s="73" t="str">
        <f t="shared" si="155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IFERROR(""&amp;INDEX(registarNatjecatelji,DL154,4),"")</f>
        <v/>
      </c>
      <c r="AO154" s="73" t="str">
        <f t="shared" si="156"/>
        <v/>
      </c>
      <c r="AP154" s="66" t="str">
        <f t="shared" si="157"/>
        <v/>
      </c>
      <c r="AQ154" s="47" t="s">
        <v>0</v>
      </c>
      <c r="AR154" s="52" t="str">
        <f>IF(V154&lt;&gt;"NEMA","",IF(IFERROR(MATCH(U154,U$10:U153,0),0)&lt;&gt;0,"",U154))</f>
        <v/>
      </c>
      <c r="AS154" s="73" t="str">
        <f>IF(AR154="","",IFERROR(INDEX(klubAlias_id,MATCH(AR154,klubAlias_alias,0)),"NEMA"))</f>
        <v/>
      </c>
      <c r="AT154" s="31" t="str">
        <f>IF(OR(AS154="",AS154&lt;&gt;"NEMA"),"",MAX(AT$10:AT153)+1)</f>
        <v/>
      </c>
      <c r="AU154" s="66" t="str">
        <f>IF(OR(AS154="",AS154&lt;&gt;"NEMA"),"",INDEX(klub_id,MATCH(AR154,klub_naziv,0)))</f>
        <v/>
      </c>
      <c r="AV154" s="47" t="s">
        <v>0</v>
      </c>
      <c r="AW154" s="19" t="str">
        <f t="shared" si="158"/>
        <v/>
      </c>
      <c r="AX154" s="47" t="s">
        <v>0</v>
      </c>
      <c r="AY154" s="82" t="str">
        <f>IF(AK154&lt;&gt;"NEMA","",IF(IFERROR(MATCH(AJ154,AJ$10:AJ153,0),0)&lt;&gt;0,"",AJ154))</f>
        <v/>
      </c>
      <c r="AZ154" s="47" t="s">
        <v>0</v>
      </c>
      <c r="BA154" s="130"/>
      <c r="BB154" s="47" t="s">
        <v>0</v>
      </c>
      <c r="BC154" s="58" t="str">
        <f t="shared" si="159"/>
        <v/>
      </c>
      <c r="BD154" s="31" t="str">
        <f t="shared" si="160"/>
        <v/>
      </c>
      <c r="BE154" s="31" t="str">
        <f>IF(BD154="","",MAX(BE$10:BE153)+1)</f>
        <v/>
      </c>
      <c r="BF154" s="31" t="str">
        <f t="shared" si="161"/>
        <v/>
      </c>
      <c r="BG154" s="31" t="str">
        <f t="shared" si="162"/>
        <v/>
      </c>
      <c r="BH154" s="31" t="str">
        <f>IF(BA154="","",MAX(BH$10:BH153)+1)</f>
        <v/>
      </c>
      <c r="BI154" s="31" t="str">
        <f t="shared" si="163"/>
        <v/>
      </c>
      <c r="BJ154" s="66" t="str">
        <f t="shared" si="164"/>
        <v/>
      </c>
      <c r="BK154" s="47" t="s">
        <v>0</v>
      </c>
      <c r="BL154" s="19" t="str">
        <f t="shared" si="165"/>
        <v/>
      </c>
      <c r="BM154" s="47" t="s">
        <v>0</v>
      </c>
      <c r="BN154" s="151" t="str">
        <f>IF(AP154="","",IF(BA154="",IF(IFERROR(MATCH(AP154,natjecanje_noviKluboviAliasi,0),0)&gt;0,INDEX(natjecanje_kluboviAliasi,MATCH(AP154,natjecanje_noviKluboviAliasi,0)),AP154),BA154))</f>
        <v/>
      </c>
      <c r="BO154" s="47" t="s">
        <v>0</v>
      </c>
      <c r="BP154" s="58" t="str">
        <f t="shared" si="166"/>
        <v/>
      </c>
      <c r="BQ154" s="73" t="str">
        <f t="shared" si="167"/>
        <v/>
      </c>
      <c r="BR154" s="267" t="str">
        <f t="shared" si="168"/>
        <v/>
      </c>
      <c r="BS154" s="268" t="str">
        <f t="shared" si="169"/>
        <v/>
      </c>
      <c r="BT154" s="191" t="str">
        <f t="shared" si="170"/>
        <v/>
      </c>
      <c r="BU154" s="47" t="s">
        <v>0</v>
      </c>
      <c r="BV154" s="52" t="str">
        <f t="shared" si="171"/>
        <v/>
      </c>
      <c r="BW154" s="31" t="str">
        <f t="shared" si="172"/>
        <v/>
      </c>
      <c r="BX154" s="73" t="str">
        <f>IF(BW154="","",IFERROR(INDEX(imePrezime_id,MATCH(BV154&amp;" – "&amp;BW154,imePrezime_imePrezime,0)),"NEMA"))</f>
        <v/>
      </c>
      <c r="BY154" s="73" t="str">
        <f>IF(BX154&lt;&gt;"NEMA","",IFERROR(INDEX(imePrezimeAlias_imePrezimeId,MATCH(BV154&amp;" "&amp;BW154,imePrezimeAlias_alias,0)),"NEMA"))</f>
        <v/>
      </c>
      <c r="BZ154" s="31" t="str">
        <f>IF(BW154="","",IF(OR(BY154="",BY154="NEMA"),BV154,INDEX(imePrezime_ime,MATCH(BY154,imePrezime_id,0))))</f>
        <v/>
      </c>
      <c r="CA154" s="66" t="str">
        <f>IF(BW154="","",IF(OR(BY154="",BY154="NEMA"),BW154,INDEX(imePrezime_prezime,MATCH(BY154,imePrezime_id,0))))</f>
        <v/>
      </c>
      <c r="CB154" s="47" t="s">
        <v>0</v>
      </c>
      <c r="CC154" s="82" t="str">
        <f t="shared" si="173"/>
        <v/>
      </c>
      <c r="CD154" s="47" t="s">
        <v>0</v>
      </c>
      <c r="CE154" s="19" t="str">
        <f t="shared" si="174"/>
        <v/>
      </c>
      <c r="CF154" s="47" t="s">
        <v>0</v>
      </c>
      <c r="CG154" s="130"/>
      <c r="CH154" s="47" t="s">
        <v>0</v>
      </c>
      <c r="CI154" s="52" t="str">
        <f t="shared" si="175"/>
        <v/>
      </c>
      <c r="CJ154" s="73" t="str">
        <f>IF(CG154="","",MAX(CJ$10:CJ153)+1)</f>
        <v/>
      </c>
      <c r="CK154" s="53" t="str">
        <f t="shared" si="176"/>
        <v/>
      </c>
      <c r="CL154" s="47" t="s">
        <v>0</v>
      </c>
      <c r="CM154" s="19" t="str">
        <f t="shared" si="177"/>
        <v/>
      </c>
      <c r="CN154" s="47" t="s">
        <v>0</v>
      </c>
      <c r="CO154" s="108"/>
      <c r="CP154" s="110"/>
      <c r="CQ154" s="47"/>
      <c r="CR154" s="58" t="str">
        <f>IF(AND(BX154="NEMA",BY154="NEMA",OR(CG154="",CK154="NEMA")),MAX(CR$10:CR153)+1,"")</f>
        <v/>
      </c>
      <c r="CS154" s="53" t="str">
        <f t="shared" si="178"/>
        <v/>
      </c>
      <c r="CT154" t="s">
        <v>0</v>
      </c>
      <c r="CU154" s="133" t="str">
        <f>IF(O154="","",LEFT(INDEX(kategorija_oznaka,MATCH(Q154,kategorija_id,0)),1))</f>
        <v/>
      </c>
      <c r="CV154" t="s">
        <v>0</v>
      </c>
      <c r="CW154" s="52" t="str">
        <f>IF(CR154="","",IF(M154&lt;&gt;"CRO","","INSERT INTO osoba (id,reg_broj,oib,spol_id,dat_rodjenja) VALUES ("&amp;CR154&amp;",(SELECT max(os.reg_broj)+1 FROM osoba AS os),Null,'"&amp;CU154&amp;"',Null); INSERT INTO osoba_log (id,reg_broj,oib,spol_id,dat_rodjenja,dnevnik_id) SELECT id,reg_broj,oib,spol_id,dat_rodjenja,"&amp;dnevnik_id&amp;" FROM osoba WHERE id = "&amp;CR154&amp;";"))</f>
        <v/>
      </c>
      <c r="CX154" s="66" t="str">
        <f t="shared" si="179"/>
        <v/>
      </c>
      <c r="CY154" t="s">
        <v>0</v>
      </c>
      <c r="CZ154" s="19" t="str">
        <f t="shared" si="180"/>
        <v/>
      </c>
      <c r="DA154" s="47" t="s">
        <v>0</v>
      </c>
      <c r="DB154" s="52" t="str">
        <f t="shared" si="181"/>
        <v/>
      </c>
      <c r="DC154" s="66" t="str">
        <f t="shared" si="182"/>
        <v/>
      </c>
      <c r="DD154" s="47" t="s">
        <v>0</v>
      </c>
      <c r="DE154" s="52" t="str">
        <f t="shared" si="183"/>
        <v/>
      </c>
      <c r="DF154" s="53" t="str">
        <f>IF(DE154="","",IFERROR(MATCH(DE154,registar,0),"NEMA"))</f>
        <v/>
      </c>
      <c r="DG154" s="47" t="s">
        <v>0</v>
      </c>
      <c r="DH154" s="52" t="str">
        <f t="shared" si="184"/>
        <v/>
      </c>
      <c r="DI154" s="53" t="str">
        <f>IF(DH154="","",IFERROR(MATCH(DH154,imePrezime_imePrezimeKlub,0),"NEMA"))</f>
        <v/>
      </c>
      <c r="DJ154" s="47" t="s">
        <v>0</v>
      </c>
      <c r="DK154" s="52" t="str">
        <f t="shared" si="185"/>
        <v/>
      </c>
      <c r="DL154" s="53" t="str">
        <f>IF(DK154="","",IFERROR(MATCH(DK154,imePrezime_imePrezime,0),"NEMA"))</f>
        <v/>
      </c>
      <c r="DM154" s="47" t="s">
        <v>0</v>
      </c>
      <c r="DN154" s="58" t="str">
        <f t="shared" si="186"/>
        <v/>
      </c>
      <c r="DO154" s="53" t="str" cm="1">
        <f t="array" ref="DO154">IF(DN154&lt;&gt;"",INDEX(imePrezime_id,DN154,0),IF(CR154&lt;&gt;"",CR154,""))</f>
        <v/>
      </c>
      <c r="DP154" s="47" t="s">
        <v>0</v>
      </c>
      <c r="DQ154" s="58" t="str">
        <f t="shared" si="187"/>
        <v/>
      </c>
      <c r="DR154" s="73" t="str">
        <f>IF(BW154="","",IF(AJ154="",IF(IFERROR(INDEX(imePrezime_klub,MATCH(DO154,imePrezime_id,0)),"NEMA")="","klu",""),IF(OR(AND(AK154&lt;&gt;"",AK154&lt;&gt;"NEMA"),BI154&lt;&gt;""),"klu(ali)",IF(AND(AN154&lt;&gt;"",AN154&lt;&gt;AM154),"(raz-klu)","klu"))))</f>
        <v/>
      </c>
      <c r="DS154" s="73" t="str">
        <f t="shared" si="188"/>
        <v/>
      </c>
      <c r="DT154" s="73" t="str">
        <f t="shared" si="189"/>
        <v/>
      </c>
      <c r="DU154" s="66" t="str">
        <f t="shared" si="190"/>
        <v/>
      </c>
      <c r="DV154" s="47" t="s">
        <v>0</v>
      </c>
      <c r="DW154" s="58" t="str">
        <f>IF(BW154="","",MAX(DW$10:DW153)+1)</f>
        <v/>
      </c>
      <c r="DX154" s="73" t="str">
        <f t="shared" si="191"/>
        <v/>
      </c>
      <c r="DY154" s="73" t="str">
        <f t="shared" si="192"/>
        <v/>
      </c>
      <c r="DZ154" s="73" t="str">
        <f t="shared" si="193"/>
        <v/>
      </c>
      <c r="EA154" s="73" t="str">
        <f t="shared" si="194"/>
        <v/>
      </c>
      <c r="EB154" s="73" t="str">
        <f t="shared" si="195"/>
        <v/>
      </c>
      <c r="EC154" s="73" t="str">
        <f t="shared" si="196"/>
        <v/>
      </c>
      <c r="ED154" s="73" t="str">
        <f t="shared" si="197"/>
        <v/>
      </c>
      <c r="EE154" s="73" t="str">
        <f t="shared" si="198"/>
        <v/>
      </c>
      <c r="EF154" s="73" t="str">
        <f t="shared" si="199"/>
        <v/>
      </c>
      <c r="EG154" s="53" t="str">
        <f>IF(INDEX(natjecanjeKategorije_katAliasId,MATCH(Q154,natjecanjeKategorije_katRegId,0))="","",INDEX(natjecanjeKategorije_katAliasId,MATCH(Q154,natjecanjeKategorije_katRegId,0)))</f>
        <v/>
      </c>
      <c r="EH154" s="47" t="s">
        <v>0</v>
      </c>
      <c r="EI154" s="19" t="str">
        <f t="shared" si="200"/>
        <v/>
      </c>
      <c r="EJ154" s="47" t="s">
        <v>0</v>
      </c>
      <c r="EK154" s="19" t="str">
        <f t="shared" si="201"/>
        <v/>
      </c>
      <c r="EL154" s="47" t="s">
        <v>0</v>
      </c>
      <c r="EM154" s="208" t="str">
        <f t="shared" si="202"/>
        <v/>
      </c>
      <c r="EN154" s="47" t="s">
        <v>0</v>
      </c>
    </row>
    <row r="155" spans="1:144" x14ac:dyDescent="0.25">
      <c r="A155" t="s">
        <v>0</v>
      </c>
      <c r="B155" s="52" t="str">
        <f>IF(csv!F147="","",csv!T147)</f>
        <v/>
      </c>
      <c r="C155" s="31" t="s">
        <v>0</v>
      </c>
      <c r="D155" s="31" t="str">
        <f>IF(csv!F147="","",csv!F147)</f>
        <v/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/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44"/>
        <v/>
      </c>
      <c r="P155" s="73" t="str">
        <f>IF(O155="","",IF(COUNTIF(O$10:O154,O155)=0,P154+1,P154))</f>
        <v/>
      </c>
      <c r="Q155" s="88" t="str">
        <f t="shared" si="145"/>
        <v/>
      </c>
      <c r="R155" s="89" t="str" cm="1">
        <f t="array" ref="R155">IF(S155="","",INDEX(natjecanjeStaze_naziv,MATCH(S155,natjecanjeStaze_stazaId,0)))</f>
        <v/>
      </c>
      <c r="S155" s="53" t="str">
        <f>IF(BW155="","",INDEX(natjecanjeStaze_stazaId,MATCH(O155,natjecanjeStaze_kategorija,0)))</f>
        <v/>
      </c>
      <c r="T155" s="47" t="s">
        <v>0</v>
      </c>
      <c r="U155" s="259" t="str">
        <f>IF(O155="","",INDEX(kategorija_oznaka,MATCH(Q155,kategorija_id,0)))</f>
        <v/>
      </c>
      <c r="V155" s="260" t="str">
        <f t="shared" si="146"/>
        <v/>
      </c>
      <c r="W155" s="47" t="s">
        <v>0</v>
      </c>
      <c r="X155" s="52" t="str">
        <f t="shared" si="147"/>
        <v/>
      </c>
      <c r="Y155" s="73" t="str">
        <f t="shared" si="148"/>
        <v/>
      </c>
      <c r="Z155" s="31" t="str">
        <f t="shared" si="149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50"/>
        <v/>
      </c>
      <c r="AF155" s="47" t="s">
        <v>0</v>
      </c>
      <c r="AG155" s="151" t="str">
        <f t="shared" si="151"/>
        <v/>
      </c>
      <c r="AH155" s="47" t="s">
        <v>0</v>
      </c>
      <c r="AI155" s="52" t="str">
        <f t="shared" si="152"/>
        <v/>
      </c>
      <c r="AJ155" s="31" t="str">
        <f t="shared" si="153"/>
        <v/>
      </c>
      <c r="AK155" s="73" t="str">
        <f t="shared" si="154"/>
        <v/>
      </c>
      <c r="AL155" s="73" t="str">
        <f t="shared" si="155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IFERROR(""&amp;INDEX(registarNatjecatelji,DL155,4),"")</f>
        <v/>
      </c>
      <c r="AO155" s="73" t="str">
        <f t="shared" si="156"/>
        <v/>
      </c>
      <c r="AP155" s="66" t="str">
        <f t="shared" si="157"/>
        <v/>
      </c>
      <c r="AQ155" s="47" t="s">
        <v>0</v>
      </c>
      <c r="AR155" s="52" t="str">
        <f>IF(V155&lt;&gt;"NEMA","",IF(IFERROR(MATCH(U155,U$10:U154,0),0)&lt;&gt;0,"",U155))</f>
        <v/>
      </c>
      <c r="AS155" s="73" t="str">
        <f>IF(AR155="","",IFERROR(INDEX(klubAlias_id,MATCH(AR155,klubAlias_alias,0)),"NEMA"))</f>
        <v/>
      </c>
      <c r="AT155" s="31" t="str">
        <f>IF(OR(AS155="",AS155&lt;&gt;"NEMA"),"",MAX(AT$10:AT154)+1)</f>
        <v/>
      </c>
      <c r="AU155" s="66" t="str">
        <f>IF(OR(AS155="",AS155&lt;&gt;"NEMA"),"",INDEX(klub_id,MATCH(AR155,klub_naziv,0)))</f>
        <v/>
      </c>
      <c r="AV155" s="47" t="s">
        <v>0</v>
      </c>
      <c r="AW155" s="19" t="str">
        <f t="shared" si="158"/>
        <v/>
      </c>
      <c r="AX155" s="47" t="s">
        <v>0</v>
      </c>
      <c r="AY155" s="82" t="str">
        <f>IF(AK155&lt;&gt;"NEMA","",IF(IFERROR(MATCH(AJ155,AJ$10:AJ154,0),0)&lt;&gt;0,"",AJ155))</f>
        <v/>
      </c>
      <c r="AZ155" s="47" t="s">
        <v>0</v>
      </c>
      <c r="BA155" s="130"/>
      <c r="BB155" s="47" t="s">
        <v>0</v>
      </c>
      <c r="BC155" s="58" t="str">
        <f t="shared" si="159"/>
        <v/>
      </c>
      <c r="BD155" s="31" t="str">
        <f t="shared" si="160"/>
        <v/>
      </c>
      <c r="BE155" s="31" t="str">
        <f>IF(BD155="","",MAX(BE$10:BE154)+1)</f>
        <v/>
      </c>
      <c r="BF155" s="31" t="str">
        <f t="shared" si="161"/>
        <v/>
      </c>
      <c r="BG155" s="31" t="str">
        <f t="shared" si="162"/>
        <v/>
      </c>
      <c r="BH155" s="31" t="str">
        <f>IF(BA155="","",MAX(BH$10:BH154)+1)</f>
        <v/>
      </c>
      <c r="BI155" s="31" t="str">
        <f t="shared" si="163"/>
        <v/>
      </c>
      <c r="BJ155" s="66" t="str">
        <f t="shared" si="164"/>
        <v/>
      </c>
      <c r="BK155" s="47" t="s">
        <v>0</v>
      </c>
      <c r="BL155" s="19" t="str">
        <f t="shared" si="165"/>
        <v/>
      </c>
      <c r="BM155" s="47" t="s">
        <v>0</v>
      </c>
      <c r="BN155" s="151" t="str">
        <f>IF(AP155="","",IF(BA155="",IF(IFERROR(MATCH(AP155,natjecanje_noviKluboviAliasi,0),0)&gt;0,INDEX(natjecanje_kluboviAliasi,MATCH(AP155,natjecanje_noviKluboviAliasi,0)),AP155),BA155))</f>
        <v/>
      </c>
      <c r="BO155" s="47" t="s">
        <v>0</v>
      </c>
      <c r="BP155" s="58" t="str">
        <f t="shared" si="166"/>
        <v/>
      </c>
      <c r="BQ155" s="73" t="str">
        <f t="shared" si="167"/>
        <v/>
      </c>
      <c r="BR155" s="267" t="str">
        <f t="shared" si="168"/>
        <v/>
      </c>
      <c r="BS155" s="268" t="str">
        <f t="shared" si="169"/>
        <v/>
      </c>
      <c r="BT155" s="191" t="str">
        <f t="shared" si="170"/>
        <v/>
      </c>
      <c r="BU155" s="47" t="s">
        <v>0</v>
      </c>
      <c r="BV155" s="52" t="str">
        <f t="shared" si="171"/>
        <v/>
      </c>
      <c r="BW155" s="31" t="str">
        <f t="shared" si="172"/>
        <v/>
      </c>
      <c r="BX155" s="73" t="str">
        <f>IF(BW155="","",IFERROR(INDEX(imePrezime_id,MATCH(BV155&amp;" – "&amp;BW155,imePrezime_imePrezime,0)),"NEMA"))</f>
        <v/>
      </c>
      <c r="BY155" s="73" t="str">
        <f>IF(BX155&lt;&gt;"NEMA","",IFERROR(INDEX(imePrezimeAlias_imePrezimeId,MATCH(BV155&amp;" "&amp;BW155,imePrezimeAlias_alias,0)),"NEMA"))</f>
        <v/>
      </c>
      <c r="BZ155" s="31" t="str">
        <f>IF(BW155="","",IF(OR(BY155="",BY155="NEMA"),BV155,INDEX(imePrezime_ime,MATCH(BY155,imePrezime_id,0))))</f>
        <v/>
      </c>
      <c r="CA155" s="66" t="str">
        <f>IF(BW155="","",IF(OR(BY155="",BY155="NEMA"),BW155,INDEX(imePrezime_prezime,MATCH(BY155,imePrezime_id,0))))</f>
        <v/>
      </c>
      <c r="CB155" s="47" t="s">
        <v>0</v>
      </c>
      <c r="CC155" s="82" t="str">
        <f t="shared" si="173"/>
        <v/>
      </c>
      <c r="CD155" s="47" t="s">
        <v>0</v>
      </c>
      <c r="CE155" s="19" t="str">
        <f t="shared" si="174"/>
        <v/>
      </c>
      <c r="CF155" s="47" t="s">
        <v>0</v>
      </c>
      <c r="CG155" s="130"/>
      <c r="CH155" s="47" t="s">
        <v>0</v>
      </c>
      <c r="CI155" s="52" t="str">
        <f t="shared" si="175"/>
        <v/>
      </c>
      <c r="CJ155" s="73" t="str">
        <f>IF(CG155="","",MAX(CJ$10:CJ154)+1)</f>
        <v/>
      </c>
      <c r="CK155" s="53" t="str">
        <f t="shared" si="176"/>
        <v/>
      </c>
      <c r="CL155" s="47" t="s">
        <v>0</v>
      </c>
      <c r="CM155" s="19" t="str">
        <f t="shared" si="177"/>
        <v/>
      </c>
      <c r="CN155" s="47" t="s">
        <v>0</v>
      </c>
      <c r="CO155" s="108"/>
      <c r="CP155" s="110"/>
      <c r="CQ155" s="47"/>
      <c r="CR155" s="58" t="str">
        <f>IF(AND(BX155="NEMA",BY155="NEMA",OR(CG155="",CK155="NEMA")),MAX(CR$10:CR154)+1,"")</f>
        <v/>
      </c>
      <c r="CS155" s="53" t="str">
        <f t="shared" si="178"/>
        <v/>
      </c>
      <c r="CT155" t="s">
        <v>0</v>
      </c>
      <c r="CU155" s="133" t="str">
        <f>IF(O155="","",LEFT(INDEX(kategorija_oznaka,MATCH(Q155,kategorija_id,0)),1))</f>
        <v/>
      </c>
      <c r="CV155" t="s">
        <v>0</v>
      </c>
      <c r="CW155" s="52" t="str">
        <f>IF(CR155="","",IF(M155&lt;&gt;"CRO","","INSERT INTO osoba (id,reg_broj,oib,spol_id,dat_rodjenja) VALUES ("&amp;CR155&amp;",(SELECT max(os.reg_broj)+1 FROM osoba AS os),Null,'"&amp;CU155&amp;"',Null); INSERT INTO osoba_log (id,reg_broj,oib,spol_id,dat_rodjenja,dnevnik_id) SELECT id,reg_broj,oib,spol_id,dat_rodjenja,"&amp;dnevnik_id&amp;" FROM osoba WHERE id = "&amp;CR155&amp;";"))</f>
        <v/>
      </c>
      <c r="CX155" s="66" t="str">
        <f t="shared" si="179"/>
        <v/>
      </c>
      <c r="CY155" t="s">
        <v>0</v>
      </c>
      <c r="CZ155" s="19" t="str">
        <f t="shared" si="180"/>
        <v/>
      </c>
      <c r="DA155" s="47" t="s">
        <v>0</v>
      </c>
      <c r="DB155" s="52" t="str">
        <f t="shared" si="181"/>
        <v/>
      </c>
      <c r="DC155" s="66" t="str">
        <f t="shared" si="182"/>
        <v/>
      </c>
      <c r="DD155" s="47" t="s">
        <v>0</v>
      </c>
      <c r="DE155" s="52" t="str">
        <f t="shared" si="183"/>
        <v/>
      </c>
      <c r="DF155" s="53" t="str">
        <f>IF(DE155="","",IFERROR(MATCH(DE155,registar,0),"NEMA"))</f>
        <v/>
      </c>
      <c r="DG155" s="47" t="s">
        <v>0</v>
      </c>
      <c r="DH155" s="52" t="str">
        <f t="shared" si="184"/>
        <v/>
      </c>
      <c r="DI155" s="53" t="str">
        <f>IF(DH155="","",IFERROR(MATCH(DH155,imePrezime_imePrezimeKlub,0),"NEMA"))</f>
        <v/>
      </c>
      <c r="DJ155" s="47" t="s">
        <v>0</v>
      </c>
      <c r="DK155" s="52" t="str">
        <f t="shared" si="185"/>
        <v/>
      </c>
      <c r="DL155" s="53" t="str">
        <f>IF(DK155="","",IFERROR(MATCH(DK155,imePrezime_imePrezime,0),"NEMA"))</f>
        <v/>
      </c>
      <c r="DM155" s="47" t="s">
        <v>0</v>
      </c>
      <c r="DN155" s="58" t="str">
        <f t="shared" si="186"/>
        <v/>
      </c>
      <c r="DO155" s="53" t="str" cm="1">
        <f t="array" ref="DO155">IF(DN155&lt;&gt;"",INDEX(imePrezime_id,DN155,0),IF(CR155&lt;&gt;"",CR155,""))</f>
        <v/>
      </c>
      <c r="DP155" s="47" t="s">
        <v>0</v>
      </c>
      <c r="DQ155" s="58" t="str">
        <f t="shared" si="187"/>
        <v/>
      </c>
      <c r="DR155" s="73" t="str">
        <f>IF(BW155="","",IF(AJ155="",IF(IFERROR(INDEX(imePrezime_klub,MATCH(DO155,imePrezime_id,0)),"NEMA")="","klu",""),IF(OR(AND(AK155&lt;&gt;"",AK155&lt;&gt;"NEMA"),BI155&lt;&gt;""),"klu(ali)",IF(AND(AN155&lt;&gt;"",AN155&lt;&gt;AM155),"(raz-klu)","klu"))))</f>
        <v/>
      </c>
      <c r="DS155" s="73" t="str">
        <f t="shared" si="188"/>
        <v/>
      </c>
      <c r="DT155" s="73" t="str">
        <f t="shared" si="189"/>
        <v/>
      </c>
      <c r="DU155" s="66" t="str">
        <f t="shared" si="190"/>
        <v/>
      </c>
      <c r="DV155" s="47" t="s">
        <v>0</v>
      </c>
      <c r="DW155" s="58" t="str">
        <f>IF(BW155="","",MAX(DW$10:DW154)+1)</f>
        <v/>
      </c>
      <c r="DX155" s="73" t="str">
        <f t="shared" si="191"/>
        <v/>
      </c>
      <c r="DY155" s="73" t="str">
        <f t="shared" si="192"/>
        <v/>
      </c>
      <c r="DZ155" s="73" t="str">
        <f t="shared" si="193"/>
        <v/>
      </c>
      <c r="EA155" s="73" t="str">
        <f t="shared" si="194"/>
        <v/>
      </c>
      <c r="EB155" s="73" t="str">
        <f t="shared" si="195"/>
        <v/>
      </c>
      <c r="EC155" s="73" t="str">
        <f t="shared" si="196"/>
        <v/>
      </c>
      <c r="ED155" s="73" t="str">
        <f t="shared" si="197"/>
        <v/>
      </c>
      <c r="EE155" s="73" t="str">
        <f t="shared" si="198"/>
        <v/>
      </c>
      <c r="EF155" s="73" t="str">
        <f t="shared" si="199"/>
        <v/>
      </c>
      <c r="EG155" s="53" t="str">
        <f>IF(INDEX(natjecanjeKategorije_katAliasId,MATCH(Q155,natjecanjeKategorije_katRegId,0))="","",INDEX(natjecanjeKategorije_katAliasId,MATCH(Q155,natjecanjeKategorije_katRegId,0)))</f>
        <v/>
      </c>
      <c r="EH155" s="47" t="s">
        <v>0</v>
      </c>
      <c r="EI155" s="19" t="str">
        <f t="shared" si="200"/>
        <v/>
      </c>
      <c r="EJ155" s="47" t="s">
        <v>0</v>
      </c>
      <c r="EK155" s="19" t="str">
        <f t="shared" si="201"/>
        <v/>
      </c>
      <c r="EL155" s="47" t="s">
        <v>0</v>
      </c>
      <c r="EM155" s="208" t="str">
        <f t="shared" si="202"/>
        <v/>
      </c>
      <c r="EN155" s="47" t="s">
        <v>0</v>
      </c>
    </row>
    <row r="156" spans="1:144" x14ac:dyDescent="0.25">
      <c r="A156" t="s">
        <v>0</v>
      </c>
      <c r="B156" s="52" t="str">
        <f>IF(csv!F148="","",csv!T148)</f>
        <v/>
      </c>
      <c r="C156" s="31" t="s">
        <v>0</v>
      </c>
      <c r="D156" s="31" t="str">
        <f>IF(csv!F148="","",csv!F148)</f>
        <v/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/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44"/>
        <v/>
      </c>
      <c r="P156" s="73" t="str">
        <f>IF(O156="","",IF(COUNTIF(O$10:O155,O156)=0,P155+1,P155))</f>
        <v/>
      </c>
      <c r="Q156" s="88" t="str">
        <f t="shared" si="145"/>
        <v/>
      </c>
      <c r="R156" s="89" t="str" cm="1">
        <f t="array" ref="R156">IF(S156="","",INDEX(natjecanjeStaze_naziv,MATCH(S156,natjecanjeStaze_stazaId,0)))</f>
        <v/>
      </c>
      <c r="S156" s="53" t="str">
        <f>IF(BW156="","",INDEX(natjecanjeStaze_stazaId,MATCH(O156,natjecanjeStaze_kategorija,0)))</f>
        <v/>
      </c>
      <c r="T156" s="47" t="s">
        <v>0</v>
      </c>
      <c r="U156" s="259" t="str">
        <f>IF(O156="","",INDEX(kategorija_oznaka,MATCH(Q156,kategorija_id,0)))</f>
        <v/>
      </c>
      <c r="V156" s="260" t="str">
        <f t="shared" si="146"/>
        <v/>
      </c>
      <c r="W156" s="47" t="s">
        <v>0</v>
      </c>
      <c r="X156" s="52" t="str">
        <f t="shared" si="147"/>
        <v/>
      </c>
      <c r="Y156" s="73" t="str">
        <f t="shared" si="148"/>
        <v/>
      </c>
      <c r="Z156" s="31" t="str">
        <f t="shared" si="149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50"/>
        <v/>
      </c>
      <c r="AF156" s="47" t="s">
        <v>0</v>
      </c>
      <c r="AG156" s="151" t="str">
        <f t="shared" si="151"/>
        <v/>
      </c>
      <c r="AH156" s="47" t="s">
        <v>0</v>
      </c>
      <c r="AI156" s="52" t="str">
        <f t="shared" si="152"/>
        <v/>
      </c>
      <c r="AJ156" s="31" t="str">
        <f t="shared" si="153"/>
        <v/>
      </c>
      <c r="AK156" s="73" t="str">
        <f t="shared" si="154"/>
        <v/>
      </c>
      <c r="AL156" s="73" t="str">
        <f t="shared" si="155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IFERROR(""&amp;INDEX(registarNatjecatelji,DL156,4),"")</f>
        <v/>
      </c>
      <c r="AO156" s="73" t="str">
        <f t="shared" si="156"/>
        <v/>
      </c>
      <c r="AP156" s="66" t="str">
        <f t="shared" si="157"/>
        <v/>
      </c>
      <c r="AQ156" s="47" t="s">
        <v>0</v>
      </c>
      <c r="AR156" s="52" t="str">
        <f>IF(V156&lt;&gt;"NEMA","",IF(IFERROR(MATCH(U156,U$10:U155,0),0)&lt;&gt;0,"",U156))</f>
        <v/>
      </c>
      <c r="AS156" s="73" t="str">
        <f>IF(AR156="","",IFERROR(INDEX(klubAlias_id,MATCH(AR156,klubAlias_alias,0)),"NEMA"))</f>
        <v/>
      </c>
      <c r="AT156" s="31" t="str">
        <f>IF(OR(AS156="",AS156&lt;&gt;"NEMA"),"",MAX(AT$10:AT155)+1)</f>
        <v/>
      </c>
      <c r="AU156" s="66" t="str">
        <f>IF(OR(AS156="",AS156&lt;&gt;"NEMA"),"",INDEX(klub_id,MATCH(AR156,klub_naziv,0)))</f>
        <v/>
      </c>
      <c r="AV156" s="47" t="s">
        <v>0</v>
      </c>
      <c r="AW156" s="19" t="str">
        <f t="shared" si="158"/>
        <v/>
      </c>
      <c r="AX156" s="47" t="s">
        <v>0</v>
      </c>
      <c r="AY156" s="82" t="str">
        <f>IF(AK156&lt;&gt;"NEMA","",IF(IFERROR(MATCH(AJ156,AJ$10:AJ155,0),0)&lt;&gt;0,"",AJ156))</f>
        <v/>
      </c>
      <c r="AZ156" s="47" t="s">
        <v>0</v>
      </c>
      <c r="BA156" s="130"/>
      <c r="BB156" s="47" t="s">
        <v>0</v>
      </c>
      <c r="BC156" s="58" t="str">
        <f t="shared" si="159"/>
        <v/>
      </c>
      <c r="BD156" s="31" t="str">
        <f t="shared" si="160"/>
        <v/>
      </c>
      <c r="BE156" s="31" t="str">
        <f>IF(BD156="","",MAX(BE$10:BE155)+1)</f>
        <v/>
      </c>
      <c r="BF156" s="31" t="str">
        <f t="shared" si="161"/>
        <v/>
      </c>
      <c r="BG156" s="31" t="str">
        <f t="shared" si="162"/>
        <v/>
      </c>
      <c r="BH156" s="31" t="str">
        <f>IF(BA156="","",MAX(BH$10:BH155)+1)</f>
        <v/>
      </c>
      <c r="BI156" s="31" t="str">
        <f t="shared" si="163"/>
        <v/>
      </c>
      <c r="BJ156" s="66" t="str">
        <f t="shared" si="164"/>
        <v/>
      </c>
      <c r="BK156" s="47" t="s">
        <v>0</v>
      </c>
      <c r="BL156" s="19" t="str">
        <f t="shared" si="165"/>
        <v/>
      </c>
      <c r="BM156" s="47" t="s">
        <v>0</v>
      </c>
      <c r="BN156" s="151" t="str">
        <f>IF(AP156="","",IF(BA156="",IF(IFERROR(MATCH(AP156,natjecanje_noviKluboviAliasi,0),0)&gt;0,INDEX(natjecanje_kluboviAliasi,MATCH(AP156,natjecanje_noviKluboviAliasi,0)),AP156),BA156))</f>
        <v/>
      </c>
      <c r="BO156" s="47" t="s">
        <v>0</v>
      </c>
      <c r="BP156" s="58" t="str">
        <f t="shared" si="166"/>
        <v/>
      </c>
      <c r="BQ156" s="73" t="str">
        <f t="shared" si="167"/>
        <v/>
      </c>
      <c r="BR156" s="267" t="str">
        <f t="shared" si="168"/>
        <v/>
      </c>
      <c r="BS156" s="268" t="str">
        <f t="shared" si="169"/>
        <v/>
      </c>
      <c r="BT156" s="191" t="str">
        <f t="shared" si="170"/>
        <v/>
      </c>
      <c r="BU156" s="47" t="s">
        <v>0</v>
      </c>
      <c r="BV156" s="52" t="str">
        <f t="shared" si="171"/>
        <v/>
      </c>
      <c r="BW156" s="31" t="str">
        <f t="shared" si="172"/>
        <v/>
      </c>
      <c r="BX156" s="73" t="str">
        <f>IF(BW156="","",IFERROR(INDEX(imePrezime_id,MATCH(BV156&amp;" – "&amp;BW156,imePrezime_imePrezime,0)),"NEMA"))</f>
        <v/>
      </c>
      <c r="BY156" s="73" t="str">
        <f>IF(BX156&lt;&gt;"NEMA","",IFERROR(INDEX(imePrezimeAlias_imePrezimeId,MATCH(BV156&amp;" "&amp;BW156,imePrezimeAlias_alias,0)),"NEMA"))</f>
        <v/>
      </c>
      <c r="BZ156" s="31" t="str">
        <f>IF(BW156="","",IF(OR(BY156="",BY156="NEMA"),BV156,INDEX(imePrezime_ime,MATCH(BY156,imePrezime_id,0))))</f>
        <v/>
      </c>
      <c r="CA156" s="66" t="str">
        <f>IF(BW156="","",IF(OR(BY156="",BY156="NEMA"),BW156,INDEX(imePrezime_prezime,MATCH(BY156,imePrezime_id,0))))</f>
        <v/>
      </c>
      <c r="CB156" s="47" t="s">
        <v>0</v>
      </c>
      <c r="CC156" s="82" t="str">
        <f t="shared" si="173"/>
        <v/>
      </c>
      <c r="CD156" s="47" t="s">
        <v>0</v>
      </c>
      <c r="CE156" s="19" t="str">
        <f t="shared" si="174"/>
        <v/>
      </c>
      <c r="CF156" s="47" t="s">
        <v>0</v>
      </c>
      <c r="CG156" s="130"/>
      <c r="CH156" s="47" t="s">
        <v>0</v>
      </c>
      <c r="CI156" s="52" t="str">
        <f t="shared" si="175"/>
        <v/>
      </c>
      <c r="CJ156" s="73" t="str">
        <f>IF(CG156="","",MAX(CJ$10:CJ155)+1)</f>
        <v/>
      </c>
      <c r="CK156" s="53" t="str">
        <f t="shared" si="176"/>
        <v/>
      </c>
      <c r="CL156" s="47" t="s">
        <v>0</v>
      </c>
      <c r="CM156" s="19" t="str">
        <f t="shared" si="177"/>
        <v/>
      </c>
      <c r="CN156" s="47" t="s">
        <v>0</v>
      </c>
      <c r="CO156" s="108"/>
      <c r="CP156" s="110"/>
      <c r="CQ156" s="47"/>
      <c r="CR156" s="58" t="str">
        <f>IF(AND(BX156="NEMA",BY156="NEMA",OR(CG156="",CK156="NEMA")),MAX(CR$10:CR155)+1,"")</f>
        <v/>
      </c>
      <c r="CS156" s="53" t="str">
        <f t="shared" si="178"/>
        <v/>
      </c>
      <c r="CT156" t="s">
        <v>0</v>
      </c>
      <c r="CU156" s="133" t="str">
        <f>IF(O156="","",LEFT(INDEX(kategorija_oznaka,MATCH(Q156,kategorija_id,0)),1))</f>
        <v/>
      </c>
      <c r="CV156" t="s">
        <v>0</v>
      </c>
      <c r="CW156" s="52" t="str">
        <f>IF(CR156="","",IF(M156&lt;&gt;"CRO","","INSERT INTO osoba (id,reg_broj,oib,spol_id,dat_rodjenja) VALUES ("&amp;CR156&amp;",(SELECT max(os.reg_broj)+1 FROM osoba AS os),Null,'"&amp;CU156&amp;"',Null); INSERT INTO osoba_log (id,reg_broj,oib,spol_id,dat_rodjenja,dnevnik_id) SELECT id,reg_broj,oib,spol_id,dat_rodjenja,"&amp;dnevnik_id&amp;" FROM osoba WHERE id = "&amp;CR156&amp;";"))</f>
        <v/>
      </c>
      <c r="CX156" s="66" t="str">
        <f t="shared" si="179"/>
        <v/>
      </c>
      <c r="CY156" t="s">
        <v>0</v>
      </c>
      <c r="CZ156" s="19" t="str">
        <f t="shared" si="180"/>
        <v/>
      </c>
      <c r="DA156" s="47" t="s">
        <v>0</v>
      </c>
      <c r="DB156" s="52" t="str">
        <f t="shared" si="181"/>
        <v/>
      </c>
      <c r="DC156" s="66" t="str">
        <f t="shared" si="182"/>
        <v/>
      </c>
      <c r="DD156" s="47" t="s">
        <v>0</v>
      </c>
      <c r="DE156" s="52" t="str">
        <f t="shared" si="183"/>
        <v/>
      </c>
      <c r="DF156" s="53" t="str">
        <f>IF(DE156="","",IFERROR(MATCH(DE156,registar,0),"NEMA"))</f>
        <v/>
      </c>
      <c r="DG156" s="47" t="s">
        <v>0</v>
      </c>
      <c r="DH156" s="52" t="str">
        <f t="shared" si="184"/>
        <v/>
      </c>
      <c r="DI156" s="53" t="str">
        <f>IF(DH156="","",IFERROR(MATCH(DH156,imePrezime_imePrezimeKlub,0),"NEMA"))</f>
        <v/>
      </c>
      <c r="DJ156" s="47" t="s">
        <v>0</v>
      </c>
      <c r="DK156" s="52" t="str">
        <f t="shared" si="185"/>
        <v/>
      </c>
      <c r="DL156" s="53" t="str">
        <f>IF(DK156="","",IFERROR(MATCH(DK156,imePrezime_imePrezime,0),"NEMA"))</f>
        <v/>
      </c>
      <c r="DM156" s="47" t="s">
        <v>0</v>
      </c>
      <c r="DN156" s="58" t="str">
        <f t="shared" si="186"/>
        <v/>
      </c>
      <c r="DO156" s="53" t="str" cm="1">
        <f t="array" ref="DO156">IF(DN156&lt;&gt;"",INDEX(imePrezime_id,DN156,0),IF(CR156&lt;&gt;"",CR156,""))</f>
        <v/>
      </c>
      <c r="DP156" s="47" t="s">
        <v>0</v>
      </c>
      <c r="DQ156" s="58" t="str">
        <f t="shared" si="187"/>
        <v/>
      </c>
      <c r="DR156" s="73" t="str">
        <f>IF(BW156="","",IF(AJ156="",IF(IFERROR(INDEX(imePrezime_klub,MATCH(DO156,imePrezime_id,0)),"NEMA")="","klu",""),IF(OR(AND(AK156&lt;&gt;"",AK156&lt;&gt;"NEMA"),BI156&lt;&gt;""),"klu(ali)",IF(AND(AN156&lt;&gt;"",AN156&lt;&gt;AM156),"(raz-klu)","klu"))))</f>
        <v/>
      </c>
      <c r="DS156" s="73" t="str">
        <f t="shared" si="188"/>
        <v/>
      </c>
      <c r="DT156" s="73" t="str">
        <f t="shared" si="189"/>
        <v/>
      </c>
      <c r="DU156" s="66" t="str">
        <f t="shared" si="190"/>
        <v/>
      </c>
      <c r="DV156" s="47" t="s">
        <v>0</v>
      </c>
      <c r="DW156" s="58" t="str">
        <f>IF(BW156="","",MAX(DW$10:DW155)+1)</f>
        <v/>
      </c>
      <c r="DX156" s="73" t="str">
        <f t="shared" si="191"/>
        <v/>
      </c>
      <c r="DY156" s="73" t="str">
        <f t="shared" si="192"/>
        <v/>
      </c>
      <c r="DZ156" s="73" t="str">
        <f t="shared" si="193"/>
        <v/>
      </c>
      <c r="EA156" s="73" t="str">
        <f t="shared" si="194"/>
        <v/>
      </c>
      <c r="EB156" s="73" t="str">
        <f t="shared" si="195"/>
        <v/>
      </c>
      <c r="EC156" s="73" t="str">
        <f t="shared" si="196"/>
        <v/>
      </c>
      <c r="ED156" s="73" t="str">
        <f t="shared" si="197"/>
        <v/>
      </c>
      <c r="EE156" s="73" t="str">
        <f t="shared" si="198"/>
        <v/>
      </c>
      <c r="EF156" s="73" t="str">
        <f t="shared" si="199"/>
        <v/>
      </c>
      <c r="EG156" s="53" t="str">
        <f>IF(INDEX(natjecanjeKategorije_katAliasId,MATCH(Q156,natjecanjeKategorije_katRegId,0))="","",INDEX(natjecanjeKategorije_katAliasId,MATCH(Q156,natjecanjeKategorije_katRegId,0)))</f>
        <v/>
      </c>
      <c r="EH156" s="47" t="s">
        <v>0</v>
      </c>
      <c r="EI156" s="19" t="str">
        <f t="shared" si="200"/>
        <v/>
      </c>
      <c r="EJ156" s="47" t="s">
        <v>0</v>
      </c>
      <c r="EK156" s="19" t="str">
        <f t="shared" si="201"/>
        <v/>
      </c>
      <c r="EL156" s="47" t="s">
        <v>0</v>
      </c>
      <c r="EM156" s="208" t="str">
        <f t="shared" si="202"/>
        <v/>
      </c>
      <c r="EN156" s="47" t="s">
        <v>0</v>
      </c>
    </row>
    <row r="157" spans="1:144" x14ac:dyDescent="0.25">
      <c r="A157" t="s">
        <v>0</v>
      </c>
      <c r="B157" s="52" t="str">
        <f>IF(csv!F149="","",csv!T149)</f>
        <v/>
      </c>
      <c r="C157" s="31" t="s">
        <v>0</v>
      </c>
      <c r="D157" s="31" t="str">
        <f>IF(csv!F149="","",csv!F149)</f>
        <v/>
      </c>
      <c r="E157" s="31" t="str">
        <f>IF(csv!E149="","",csv!E149)</f>
        <v/>
      </c>
      <c r="F157" s="31" t="s">
        <v>0</v>
      </c>
      <c r="G157" s="73" t="str">
        <f>IF(csv!M149="","",csv!M149)</f>
        <v/>
      </c>
      <c r="H157" s="73" t="str">
        <f>IF(csv!N149="","",csv!N149)</f>
        <v/>
      </c>
      <c r="I157" s="31" t="s">
        <v>0</v>
      </c>
      <c r="J157" s="31" t="str">
        <f>IF(csv!P149="","",csv!P149)</f>
        <v/>
      </c>
      <c r="K157" s="31" t="str">
        <f>IF(csv!Q149="","",csv!Q149)</f>
        <v/>
      </c>
      <c r="L157" s="31" t="s">
        <v>0</v>
      </c>
      <c r="M157" s="66" t="str">
        <f>IF(csv!R149="","",csv!R149)</f>
        <v/>
      </c>
      <c r="N157" s="47" t="s">
        <v>0</v>
      </c>
      <c r="O157" s="52" t="str">
        <f t="shared" si="144"/>
        <v/>
      </c>
      <c r="P157" s="73" t="str">
        <f>IF(O157="","",IF(COUNTIF(O$10:O156,O157)=0,P156+1,P156))</f>
        <v/>
      </c>
      <c r="Q157" s="88" t="str">
        <f t="shared" si="145"/>
        <v/>
      </c>
      <c r="R157" s="89" t="str" cm="1">
        <f t="array" ref="R157">IF(S157="","",INDEX(natjecanjeStaze_naziv,MATCH(S157,natjecanjeStaze_stazaId,0)))</f>
        <v/>
      </c>
      <c r="S157" s="53" t="str">
        <f>IF(BW157="","",INDEX(natjecanjeStaze_stazaId,MATCH(O157,natjecanjeStaze_kategorija,0)))</f>
        <v/>
      </c>
      <c r="T157" s="47" t="s">
        <v>0</v>
      </c>
      <c r="U157" s="259" t="str">
        <f>IF(O157="","",INDEX(kategorija_oznaka,MATCH(Q157,kategorija_id,0)))</f>
        <v/>
      </c>
      <c r="V157" s="260" t="str">
        <f t="shared" si="146"/>
        <v/>
      </c>
      <c r="W157" s="47" t="s">
        <v>0</v>
      </c>
      <c r="X157" s="52" t="str">
        <f t="shared" si="147"/>
        <v/>
      </c>
      <c r="Y157" s="73" t="str">
        <f t="shared" si="148"/>
        <v/>
      </c>
      <c r="Z157" s="31" t="str">
        <f t="shared" si="149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50"/>
        <v/>
      </c>
      <c r="AF157" s="47" t="s">
        <v>0</v>
      </c>
      <c r="AG157" s="151" t="str">
        <f t="shared" si="151"/>
        <v/>
      </c>
      <c r="AH157" s="47" t="s">
        <v>0</v>
      </c>
      <c r="AI157" s="52" t="str">
        <f t="shared" si="152"/>
        <v/>
      </c>
      <c r="AJ157" s="31" t="str">
        <f t="shared" si="153"/>
        <v/>
      </c>
      <c r="AK157" s="73" t="str">
        <f t="shared" si="154"/>
        <v/>
      </c>
      <c r="AL157" s="73" t="str">
        <f t="shared" si="155"/>
        <v/>
      </c>
      <c r="AM157" s="31" t="str" cm="1">
        <f t="array" ref="AM157">IF(AK157="",""&amp;AJ157,IF(AK157="NEMA",AJ157,INDEX(klub_naziv,MATCH(INDEX(klubAlias_klubId,AK157),klub_id,0))))</f>
        <v/>
      </c>
      <c r="AN157" s="31" t="str" cm="1">
        <f t="array" ref="AN157">IFERROR(""&amp;INDEX(registarNatjecatelji,DL157,4),"")</f>
        <v/>
      </c>
      <c r="AO157" s="73" t="str">
        <f t="shared" si="156"/>
        <v/>
      </c>
      <c r="AP157" s="66" t="str">
        <f t="shared" si="157"/>
        <v/>
      </c>
      <c r="AQ157" s="47" t="s">
        <v>0</v>
      </c>
      <c r="AR157" s="52" t="str">
        <f>IF(V157&lt;&gt;"NEMA","",IF(IFERROR(MATCH(U157,U$10:U156,0),0)&lt;&gt;0,"",U157))</f>
        <v/>
      </c>
      <c r="AS157" s="73" t="str">
        <f>IF(AR157="","",IFERROR(INDEX(klubAlias_id,MATCH(AR157,klubAlias_alias,0)),"NEMA"))</f>
        <v/>
      </c>
      <c r="AT157" s="31" t="str">
        <f>IF(OR(AS157="",AS157&lt;&gt;"NEMA"),"",MAX(AT$10:AT156)+1)</f>
        <v/>
      </c>
      <c r="AU157" s="66" t="str">
        <f>IF(OR(AS157="",AS157&lt;&gt;"NEMA"),"",INDEX(klub_id,MATCH(AR157,klub_naziv,0)))</f>
        <v/>
      </c>
      <c r="AV157" s="47" t="s">
        <v>0</v>
      </c>
      <c r="AW157" s="19" t="str">
        <f t="shared" si="158"/>
        <v/>
      </c>
      <c r="AX157" s="47" t="s">
        <v>0</v>
      </c>
      <c r="AY157" s="82" t="str">
        <f>IF(AK157&lt;&gt;"NEMA","",IF(IFERROR(MATCH(AJ157,AJ$10:AJ156,0),0)&lt;&gt;0,"",AJ157))</f>
        <v/>
      </c>
      <c r="AZ157" s="47" t="s">
        <v>0</v>
      </c>
      <c r="BA157" s="130"/>
      <c r="BB157" s="47" t="s">
        <v>0</v>
      </c>
      <c r="BC157" s="58" t="str">
        <f t="shared" si="159"/>
        <v/>
      </c>
      <c r="BD157" s="31" t="str">
        <f t="shared" si="160"/>
        <v/>
      </c>
      <c r="BE157" s="31" t="str">
        <f>IF(BD157="","",MAX(BE$10:BE156)+1)</f>
        <v/>
      </c>
      <c r="BF157" s="31" t="str">
        <f t="shared" si="161"/>
        <v/>
      </c>
      <c r="BG157" s="31" t="str">
        <f t="shared" si="162"/>
        <v/>
      </c>
      <c r="BH157" s="31" t="str">
        <f>IF(BA157="","",MAX(BH$10:BH156)+1)</f>
        <v/>
      </c>
      <c r="BI157" s="31" t="str">
        <f t="shared" si="163"/>
        <v/>
      </c>
      <c r="BJ157" s="66" t="str">
        <f t="shared" si="164"/>
        <v/>
      </c>
      <c r="BK157" s="47" t="s">
        <v>0</v>
      </c>
      <c r="BL157" s="19" t="str">
        <f t="shared" si="165"/>
        <v/>
      </c>
      <c r="BM157" s="47" t="s">
        <v>0</v>
      </c>
      <c r="BN157" s="151" t="str">
        <f>IF(AP157="","",IF(BA157="",IF(IFERROR(MATCH(AP157,natjecanje_noviKluboviAliasi,0),0)&gt;0,INDEX(natjecanje_kluboviAliasi,MATCH(AP157,natjecanje_noviKluboviAliasi,0)),AP157),BA157))</f>
        <v/>
      </c>
      <c r="BO157" s="47" t="s">
        <v>0</v>
      </c>
      <c r="BP157" s="58" t="str">
        <f t="shared" si="166"/>
        <v/>
      </c>
      <c r="BQ157" s="73" t="str">
        <f t="shared" si="167"/>
        <v/>
      </c>
      <c r="BR157" s="267" t="str">
        <f t="shared" si="168"/>
        <v/>
      </c>
      <c r="BS157" s="268" t="str">
        <f t="shared" si="169"/>
        <v/>
      </c>
      <c r="BT157" s="191" t="str">
        <f t="shared" si="170"/>
        <v/>
      </c>
      <c r="BU157" s="47" t="s">
        <v>0</v>
      </c>
      <c r="BV157" s="52" t="str">
        <f t="shared" si="171"/>
        <v/>
      </c>
      <c r="BW157" s="31" t="str">
        <f t="shared" si="172"/>
        <v/>
      </c>
      <c r="BX157" s="73" t="str">
        <f>IF(BW157="","",IFERROR(INDEX(imePrezime_id,MATCH(BV157&amp;" – "&amp;BW157,imePrezime_imePrezime,0)),"NEMA"))</f>
        <v/>
      </c>
      <c r="BY157" s="73" t="str">
        <f>IF(BX157&lt;&gt;"NEMA","",IFERROR(INDEX(imePrezimeAlias_imePrezimeId,MATCH(BV157&amp;" "&amp;BW157,imePrezimeAlias_alias,0)),"NEMA"))</f>
        <v/>
      </c>
      <c r="BZ157" s="31" t="str">
        <f>IF(BW157="","",IF(OR(BY157="",BY157="NEMA"),BV157,INDEX(imePrezime_ime,MATCH(BY157,imePrezime_id,0))))</f>
        <v/>
      </c>
      <c r="CA157" s="66" t="str">
        <f>IF(BW157="","",IF(OR(BY157="",BY157="NEMA"),BW157,INDEX(imePrezime_prezime,MATCH(BY157,imePrezime_id,0))))</f>
        <v/>
      </c>
      <c r="CB157" s="47" t="s">
        <v>0</v>
      </c>
      <c r="CC157" s="82" t="str">
        <f t="shared" si="173"/>
        <v/>
      </c>
      <c r="CD157" s="47" t="s">
        <v>0</v>
      </c>
      <c r="CE157" s="19" t="str">
        <f t="shared" si="174"/>
        <v/>
      </c>
      <c r="CF157" s="47" t="s">
        <v>0</v>
      </c>
      <c r="CG157" s="130"/>
      <c r="CH157" s="47" t="s">
        <v>0</v>
      </c>
      <c r="CI157" s="52" t="str">
        <f t="shared" si="175"/>
        <v/>
      </c>
      <c r="CJ157" s="73" t="str">
        <f>IF(CG157="","",MAX(CJ$10:CJ156)+1)</f>
        <v/>
      </c>
      <c r="CK157" s="53" t="str">
        <f t="shared" si="176"/>
        <v/>
      </c>
      <c r="CL157" s="47" t="s">
        <v>0</v>
      </c>
      <c r="CM157" s="19" t="str">
        <f t="shared" si="177"/>
        <v/>
      </c>
      <c r="CN157" s="47" t="s">
        <v>0</v>
      </c>
      <c r="CO157" s="108"/>
      <c r="CP157" s="110"/>
      <c r="CQ157" s="47"/>
      <c r="CR157" s="58" t="str">
        <f>IF(AND(BX157="NEMA",BY157="NEMA",OR(CG157="",CK157="NEMA")),MAX(CR$10:CR156)+1,"")</f>
        <v/>
      </c>
      <c r="CS157" s="53" t="str">
        <f t="shared" si="178"/>
        <v/>
      </c>
      <c r="CT157" t="s">
        <v>0</v>
      </c>
      <c r="CU157" s="133" t="str">
        <f>IF(O157="","",LEFT(INDEX(kategorija_oznaka,MATCH(Q157,kategorija_id,0)),1))</f>
        <v/>
      </c>
      <c r="CV157" t="s">
        <v>0</v>
      </c>
      <c r="CW157" s="52" t="str">
        <f>IF(CR157="","",IF(M157&lt;&gt;"CRO","","INSERT INTO osoba (id,reg_broj,oib,spol_id,dat_rodjenja) VALUES ("&amp;CR157&amp;",(SELECT max(os.reg_broj)+1 FROM osoba AS os),Null,'"&amp;CU157&amp;"',Null); INSERT INTO osoba_log (id,reg_broj,oib,spol_id,dat_rodjenja,dnevnik_id) SELECT id,reg_broj,oib,spol_id,dat_rodjenja,"&amp;dnevnik_id&amp;" FROM osoba WHERE id = "&amp;CR157&amp;";"))</f>
        <v/>
      </c>
      <c r="CX157" s="66" t="str">
        <f t="shared" si="179"/>
        <v/>
      </c>
      <c r="CY157" t="s">
        <v>0</v>
      </c>
      <c r="CZ157" s="19" t="str">
        <f t="shared" si="180"/>
        <v/>
      </c>
      <c r="DA157" s="47" t="s">
        <v>0</v>
      </c>
      <c r="DB157" s="52" t="str">
        <f t="shared" si="181"/>
        <v/>
      </c>
      <c r="DC157" s="66" t="str">
        <f t="shared" si="182"/>
        <v/>
      </c>
      <c r="DD157" s="47" t="s">
        <v>0</v>
      </c>
      <c r="DE157" s="52" t="str">
        <f t="shared" si="183"/>
        <v/>
      </c>
      <c r="DF157" s="53" t="str">
        <f>IF(DE157="","",IFERROR(MATCH(DE157,registar,0),"NEMA"))</f>
        <v/>
      </c>
      <c r="DG157" s="47" t="s">
        <v>0</v>
      </c>
      <c r="DH157" s="52" t="str">
        <f t="shared" si="184"/>
        <v/>
      </c>
      <c r="DI157" s="53" t="str">
        <f>IF(DH157="","",IFERROR(MATCH(DH157,imePrezime_imePrezimeKlub,0),"NEMA"))</f>
        <v/>
      </c>
      <c r="DJ157" s="47" t="s">
        <v>0</v>
      </c>
      <c r="DK157" s="52" t="str">
        <f t="shared" si="185"/>
        <v/>
      </c>
      <c r="DL157" s="53" t="str">
        <f>IF(DK157="","",IFERROR(MATCH(DK157,imePrezime_imePrezime,0),"NEMA"))</f>
        <v/>
      </c>
      <c r="DM157" s="47" t="s">
        <v>0</v>
      </c>
      <c r="DN157" s="58" t="str">
        <f t="shared" si="186"/>
        <v/>
      </c>
      <c r="DO157" s="53" t="str" cm="1">
        <f t="array" ref="DO157">IF(DN157&lt;&gt;"",INDEX(imePrezime_id,DN157,0),IF(CR157&lt;&gt;"",CR157,""))</f>
        <v/>
      </c>
      <c r="DP157" s="47" t="s">
        <v>0</v>
      </c>
      <c r="DQ157" s="58" t="str">
        <f t="shared" si="187"/>
        <v/>
      </c>
      <c r="DR157" s="73" t="str">
        <f>IF(BW157="","",IF(AJ157="",IF(IFERROR(INDEX(imePrezime_klub,MATCH(DO157,imePrezime_id,0)),"NEMA")="","klu",""),IF(OR(AND(AK157&lt;&gt;"",AK157&lt;&gt;"NEMA"),BI157&lt;&gt;""),"klu(ali)",IF(AND(AN157&lt;&gt;"",AN157&lt;&gt;AM157),"(raz-klu)","klu"))))</f>
        <v/>
      </c>
      <c r="DS157" s="73" t="str">
        <f t="shared" si="188"/>
        <v/>
      </c>
      <c r="DT157" s="73" t="str">
        <f t="shared" si="189"/>
        <v/>
      </c>
      <c r="DU157" s="66" t="str">
        <f t="shared" si="190"/>
        <v/>
      </c>
      <c r="DV157" s="47" t="s">
        <v>0</v>
      </c>
      <c r="DW157" s="58" t="str">
        <f>IF(BW157="","",MAX(DW$10:DW156)+1)</f>
        <v/>
      </c>
      <c r="DX157" s="73" t="str">
        <f t="shared" si="191"/>
        <v/>
      </c>
      <c r="DY157" s="73" t="str">
        <f t="shared" si="192"/>
        <v/>
      </c>
      <c r="DZ157" s="73" t="str">
        <f t="shared" si="193"/>
        <v/>
      </c>
      <c r="EA157" s="73" t="str">
        <f t="shared" si="194"/>
        <v/>
      </c>
      <c r="EB157" s="73" t="str">
        <f t="shared" si="195"/>
        <v/>
      </c>
      <c r="EC157" s="73" t="str">
        <f t="shared" si="196"/>
        <v/>
      </c>
      <c r="ED157" s="73" t="str">
        <f t="shared" si="197"/>
        <v/>
      </c>
      <c r="EE157" s="73" t="str">
        <f t="shared" si="198"/>
        <v/>
      </c>
      <c r="EF157" s="73" t="str">
        <f t="shared" si="199"/>
        <v/>
      </c>
      <c r="EG157" s="53" t="str">
        <f>IF(INDEX(natjecanjeKategorije_katAliasId,MATCH(Q157,natjecanjeKategorije_katRegId,0))="","",INDEX(natjecanjeKategorije_katAliasId,MATCH(Q157,natjecanjeKategorije_katRegId,0)))</f>
        <v/>
      </c>
      <c r="EH157" s="47" t="s">
        <v>0</v>
      </c>
      <c r="EI157" s="19" t="str">
        <f t="shared" si="200"/>
        <v/>
      </c>
      <c r="EJ157" s="47" t="s">
        <v>0</v>
      </c>
      <c r="EK157" s="19" t="str">
        <f t="shared" si="201"/>
        <v/>
      </c>
      <c r="EL157" s="47" t="s">
        <v>0</v>
      </c>
      <c r="EM157" s="208" t="str">
        <f t="shared" si="202"/>
        <v/>
      </c>
      <c r="EN157" s="47" t="s">
        <v>0</v>
      </c>
    </row>
    <row r="158" spans="1:144" x14ac:dyDescent="0.25">
      <c r="A158" t="s">
        <v>0</v>
      </c>
      <c r="B158" s="52" t="str">
        <f>IF(csv!F150="","",csv!T150)</f>
        <v/>
      </c>
      <c r="C158" s="31" t="s">
        <v>0</v>
      </c>
      <c r="D158" s="31" t="str">
        <f>IF(csv!F150="","",csv!F150)</f>
        <v/>
      </c>
      <c r="E158" s="31" t="str">
        <f>IF(csv!E150="","",csv!E150)</f>
        <v/>
      </c>
      <c r="F158" s="31" t="s">
        <v>0</v>
      </c>
      <c r="G158" s="73" t="str">
        <f>IF(csv!M150="","",csv!M150)</f>
        <v/>
      </c>
      <c r="H158" s="73" t="str">
        <f>IF(csv!N150="","",csv!N150)</f>
        <v/>
      </c>
      <c r="I158" s="31" t="s">
        <v>0</v>
      </c>
      <c r="J158" s="31" t="str">
        <f>IF(csv!P150="","",csv!P150)</f>
        <v/>
      </c>
      <c r="K158" s="31" t="str">
        <f>IF(csv!Q150="","",csv!Q150)</f>
        <v/>
      </c>
      <c r="L158" s="31" t="s">
        <v>0</v>
      </c>
      <c r="M158" s="66" t="str">
        <f>IF(csv!R150="","",csv!R150)</f>
        <v/>
      </c>
      <c r="N158" s="47" t="s">
        <v>0</v>
      </c>
      <c r="O158" s="52" t="str">
        <f t="shared" si="144"/>
        <v/>
      </c>
      <c r="P158" s="73" t="str">
        <f>IF(O158="","",IF(COUNTIF(O$10:O157,O158)=0,P157+1,P157))</f>
        <v/>
      </c>
      <c r="Q158" s="88" t="str">
        <f t="shared" si="145"/>
        <v/>
      </c>
      <c r="R158" s="89" t="str" cm="1">
        <f t="array" ref="R158">IF(S158="","",INDEX(natjecanjeStaze_naziv,MATCH(S158,natjecanjeStaze_stazaId,0)))</f>
        <v/>
      </c>
      <c r="S158" s="53" t="str">
        <f>IF(BW158="","",INDEX(natjecanjeStaze_stazaId,MATCH(O158,natjecanjeStaze_kategorija,0)))</f>
        <v/>
      </c>
      <c r="T158" s="47" t="s">
        <v>0</v>
      </c>
      <c r="U158" s="259" t="str">
        <f>IF(O158="","",INDEX(kategorija_oznaka,MATCH(Q158,kategorija_id,0)))</f>
        <v/>
      </c>
      <c r="V158" s="260" t="str">
        <f t="shared" si="146"/>
        <v/>
      </c>
      <c r="W158" s="47" t="s">
        <v>0</v>
      </c>
      <c r="X158" s="52" t="str">
        <f t="shared" si="147"/>
        <v/>
      </c>
      <c r="Y158" s="73" t="str">
        <f t="shared" si="148"/>
        <v/>
      </c>
      <c r="Z158" s="31" t="str">
        <f t="shared" si="149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50"/>
        <v/>
      </c>
      <c r="AF158" s="47" t="s">
        <v>0</v>
      </c>
      <c r="AG158" s="151" t="str">
        <f t="shared" si="151"/>
        <v/>
      </c>
      <c r="AH158" s="47" t="s">
        <v>0</v>
      </c>
      <c r="AI158" s="52" t="str">
        <f t="shared" si="152"/>
        <v/>
      </c>
      <c r="AJ158" s="31" t="str">
        <f t="shared" si="153"/>
        <v/>
      </c>
      <c r="AK158" s="73" t="str">
        <f t="shared" si="154"/>
        <v/>
      </c>
      <c r="AL158" s="73" t="str">
        <f t="shared" si="155"/>
        <v/>
      </c>
      <c r="AM158" s="31" t="str" cm="1">
        <f t="array" ref="AM158">IF(AK158="",""&amp;AJ158,IF(AK158="NEMA",AJ158,INDEX(klub_naziv,MATCH(INDEX(klubAlias_klubId,AK158),klub_id,0))))</f>
        <v/>
      </c>
      <c r="AN158" s="31" t="str" cm="1">
        <f t="array" ref="AN158">IFERROR(""&amp;INDEX(registarNatjecatelji,DL158,4),"")</f>
        <v/>
      </c>
      <c r="AO158" s="73" t="str">
        <f t="shared" si="156"/>
        <v/>
      </c>
      <c r="AP158" s="66" t="str">
        <f t="shared" si="157"/>
        <v/>
      </c>
      <c r="AQ158" s="47" t="s">
        <v>0</v>
      </c>
      <c r="AR158" s="52" t="str">
        <f>IF(V158&lt;&gt;"NEMA","",IF(IFERROR(MATCH(U158,U$10:U157,0),0)&lt;&gt;0,"",U158))</f>
        <v/>
      </c>
      <c r="AS158" s="73" t="str">
        <f>IF(AR158="","",IFERROR(INDEX(klubAlias_id,MATCH(AR158,klubAlias_alias,0)),"NEMA"))</f>
        <v/>
      </c>
      <c r="AT158" s="31" t="str">
        <f>IF(OR(AS158="",AS158&lt;&gt;"NEMA"),"",MAX(AT$10:AT157)+1)</f>
        <v/>
      </c>
      <c r="AU158" s="66" t="str">
        <f>IF(OR(AS158="",AS158&lt;&gt;"NEMA"),"",INDEX(klub_id,MATCH(AR158,klub_naziv,0)))</f>
        <v/>
      </c>
      <c r="AV158" s="47" t="s">
        <v>0</v>
      </c>
      <c r="AW158" s="19" t="str">
        <f t="shared" si="158"/>
        <v/>
      </c>
      <c r="AX158" s="47" t="s">
        <v>0</v>
      </c>
      <c r="AY158" s="82" t="str">
        <f>IF(AK158&lt;&gt;"NEMA","",IF(IFERROR(MATCH(AJ158,AJ$10:AJ157,0),0)&lt;&gt;0,"",AJ158))</f>
        <v/>
      </c>
      <c r="AZ158" s="47" t="s">
        <v>0</v>
      </c>
      <c r="BA158" s="130"/>
      <c r="BB158" s="47" t="s">
        <v>0</v>
      </c>
      <c r="BC158" s="58" t="str">
        <f t="shared" si="159"/>
        <v/>
      </c>
      <c r="BD158" s="31" t="str">
        <f t="shared" si="160"/>
        <v/>
      </c>
      <c r="BE158" s="31" t="str">
        <f>IF(BD158="","",MAX(BE$10:BE157)+1)</f>
        <v/>
      </c>
      <c r="BF158" s="31" t="str">
        <f t="shared" si="161"/>
        <v/>
      </c>
      <c r="BG158" s="31" t="str">
        <f t="shared" si="162"/>
        <v/>
      </c>
      <c r="BH158" s="31" t="str">
        <f>IF(BA158="","",MAX(BH$10:BH157)+1)</f>
        <v/>
      </c>
      <c r="BI158" s="31" t="str">
        <f t="shared" si="163"/>
        <v/>
      </c>
      <c r="BJ158" s="66" t="str">
        <f t="shared" si="164"/>
        <v/>
      </c>
      <c r="BK158" s="47" t="s">
        <v>0</v>
      </c>
      <c r="BL158" s="19" t="str">
        <f t="shared" si="165"/>
        <v/>
      </c>
      <c r="BM158" s="47" t="s">
        <v>0</v>
      </c>
      <c r="BN158" s="151" t="str">
        <f>IF(AP158="","",IF(BA158="",IF(IFERROR(MATCH(AP158,natjecanje_noviKluboviAliasi,0),0)&gt;0,INDEX(natjecanje_kluboviAliasi,MATCH(AP158,natjecanje_noviKluboviAliasi,0)),AP158),BA158))</f>
        <v/>
      </c>
      <c r="BO158" s="47" t="s">
        <v>0</v>
      </c>
      <c r="BP158" s="58" t="str">
        <f t="shared" si="166"/>
        <v/>
      </c>
      <c r="BQ158" s="73" t="str">
        <f t="shared" si="167"/>
        <v/>
      </c>
      <c r="BR158" s="267" t="str">
        <f t="shared" si="168"/>
        <v/>
      </c>
      <c r="BS158" s="268" t="str">
        <f t="shared" si="169"/>
        <v/>
      </c>
      <c r="BT158" s="191" t="str">
        <f t="shared" si="170"/>
        <v/>
      </c>
      <c r="BU158" s="47" t="s">
        <v>0</v>
      </c>
      <c r="BV158" s="52" t="str">
        <f t="shared" si="171"/>
        <v/>
      </c>
      <c r="BW158" s="31" t="str">
        <f t="shared" si="172"/>
        <v/>
      </c>
      <c r="BX158" s="73" t="str">
        <f>IF(BW158="","",IFERROR(INDEX(imePrezime_id,MATCH(BV158&amp;" – "&amp;BW158,imePrezime_imePrezime,0)),"NEMA"))</f>
        <v/>
      </c>
      <c r="BY158" s="73" t="str">
        <f>IF(BX158&lt;&gt;"NEMA","",IFERROR(INDEX(imePrezimeAlias_imePrezimeId,MATCH(BV158&amp;" "&amp;BW158,imePrezimeAlias_alias,0)),"NEMA"))</f>
        <v/>
      </c>
      <c r="BZ158" s="31" t="str">
        <f>IF(BW158="","",IF(OR(BY158="",BY158="NEMA"),BV158,INDEX(imePrezime_ime,MATCH(BY158,imePrezime_id,0))))</f>
        <v/>
      </c>
      <c r="CA158" s="66" t="str">
        <f>IF(BW158="","",IF(OR(BY158="",BY158="NEMA"),BW158,INDEX(imePrezime_prezime,MATCH(BY158,imePrezime_id,0))))</f>
        <v/>
      </c>
      <c r="CB158" s="47" t="s">
        <v>0</v>
      </c>
      <c r="CC158" s="82" t="str">
        <f t="shared" si="173"/>
        <v/>
      </c>
      <c r="CD158" s="47" t="s">
        <v>0</v>
      </c>
      <c r="CE158" s="19" t="str">
        <f t="shared" si="174"/>
        <v/>
      </c>
      <c r="CF158" s="47" t="s">
        <v>0</v>
      </c>
      <c r="CG158" s="130"/>
      <c r="CH158" s="47" t="s">
        <v>0</v>
      </c>
      <c r="CI158" s="52" t="str">
        <f t="shared" si="175"/>
        <v/>
      </c>
      <c r="CJ158" s="73" t="str">
        <f>IF(CG158="","",MAX(CJ$10:CJ157)+1)</f>
        <v/>
      </c>
      <c r="CK158" s="53" t="str">
        <f t="shared" si="176"/>
        <v/>
      </c>
      <c r="CL158" s="47" t="s">
        <v>0</v>
      </c>
      <c r="CM158" s="19" t="str">
        <f t="shared" si="177"/>
        <v/>
      </c>
      <c r="CN158" s="47" t="s">
        <v>0</v>
      </c>
      <c r="CO158" s="108"/>
      <c r="CP158" s="110"/>
      <c r="CQ158" s="47"/>
      <c r="CR158" s="58" t="str">
        <f>IF(AND(BX158="NEMA",BY158="NEMA",OR(CG158="",CK158="NEMA")),MAX(CR$10:CR157)+1,"")</f>
        <v/>
      </c>
      <c r="CS158" s="53" t="str">
        <f t="shared" si="178"/>
        <v/>
      </c>
      <c r="CT158" t="s">
        <v>0</v>
      </c>
      <c r="CU158" s="133" t="str">
        <f>IF(O158="","",LEFT(INDEX(kategorija_oznaka,MATCH(Q158,kategorija_id,0)),1))</f>
        <v/>
      </c>
      <c r="CV158" t="s">
        <v>0</v>
      </c>
      <c r="CW158" s="52" t="str">
        <f>IF(CR158="","",IF(M158&lt;&gt;"CRO","","INSERT INTO osoba (id,reg_broj,oib,spol_id,dat_rodjenja) VALUES ("&amp;CR158&amp;",(SELECT max(os.reg_broj)+1 FROM osoba AS os),Null,'"&amp;CU158&amp;"',Null); INSERT INTO osoba_log (id,reg_broj,oib,spol_id,dat_rodjenja,dnevnik_id) SELECT id,reg_broj,oib,spol_id,dat_rodjenja,"&amp;dnevnik_id&amp;" FROM osoba WHERE id = "&amp;CR158&amp;";"))</f>
        <v/>
      </c>
      <c r="CX158" s="66" t="str">
        <f t="shared" si="179"/>
        <v/>
      </c>
      <c r="CY158" t="s">
        <v>0</v>
      </c>
      <c r="CZ158" s="19" t="str">
        <f t="shared" si="180"/>
        <v/>
      </c>
      <c r="DA158" s="47" t="s">
        <v>0</v>
      </c>
      <c r="DB158" s="52" t="str">
        <f t="shared" si="181"/>
        <v/>
      </c>
      <c r="DC158" s="66" t="str">
        <f t="shared" si="182"/>
        <v/>
      </c>
      <c r="DD158" s="47" t="s">
        <v>0</v>
      </c>
      <c r="DE158" s="52" t="str">
        <f t="shared" si="183"/>
        <v/>
      </c>
      <c r="DF158" s="53" t="str">
        <f>IF(DE158="","",IFERROR(MATCH(DE158,registar,0),"NEMA"))</f>
        <v/>
      </c>
      <c r="DG158" s="47" t="s">
        <v>0</v>
      </c>
      <c r="DH158" s="52" t="str">
        <f t="shared" si="184"/>
        <v/>
      </c>
      <c r="DI158" s="53" t="str">
        <f>IF(DH158="","",IFERROR(MATCH(DH158,imePrezime_imePrezimeKlub,0),"NEMA"))</f>
        <v/>
      </c>
      <c r="DJ158" s="47" t="s">
        <v>0</v>
      </c>
      <c r="DK158" s="52" t="str">
        <f t="shared" si="185"/>
        <v/>
      </c>
      <c r="DL158" s="53" t="str">
        <f>IF(DK158="","",IFERROR(MATCH(DK158,imePrezime_imePrezime,0),"NEMA"))</f>
        <v/>
      </c>
      <c r="DM158" s="47" t="s">
        <v>0</v>
      </c>
      <c r="DN158" s="58" t="str">
        <f t="shared" si="186"/>
        <v/>
      </c>
      <c r="DO158" s="53" t="str" cm="1">
        <f t="array" ref="DO158">IF(DN158&lt;&gt;"",INDEX(imePrezime_id,DN158,0),IF(CR158&lt;&gt;"",CR158,""))</f>
        <v/>
      </c>
      <c r="DP158" s="47" t="s">
        <v>0</v>
      </c>
      <c r="DQ158" s="58" t="str">
        <f t="shared" si="187"/>
        <v/>
      </c>
      <c r="DR158" s="73" t="str">
        <f>IF(BW158="","",IF(AJ158="",IF(IFERROR(INDEX(imePrezime_klub,MATCH(DO158,imePrezime_id,0)),"NEMA")="","klu",""),IF(OR(AND(AK158&lt;&gt;"",AK158&lt;&gt;"NEMA"),BI158&lt;&gt;""),"klu(ali)",IF(AND(AN158&lt;&gt;"",AN158&lt;&gt;AM158),"(raz-klu)","klu"))))</f>
        <v/>
      </c>
      <c r="DS158" s="73" t="str">
        <f t="shared" si="188"/>
        <v/>
      </c>
      <c r="DT158" s="73" t="str">
        <f t="shared" si="189"/>
        <v/>
      </c>
      <c r="DU158" s="66" t="str">
        <f t="shared" si="190"/>
        <v/>
      </c>
      <c r="DV158" s="47" t="s">
        <v>0</v>
      </c>
      <c r="DW158" s="58" t="str">
        <f>IF(BW158="","",MAX(DW$10:DW157)+1)</f>
        <v/>
      </c>
      <c r="DX158" s="73" t="str">
        <f t="shared" si="191"/>
        <v/>
      </c>
      <c r="DY158" s="73" t="str">
        <f t="shared" si="192"/>
        <v/>
      </c>
      <c r="DZ158" s="73" t="str">
        <f t="shared" si="193"/>
        <v/>
      </c>
      <c r="EA158" s="73" t="str">
        <f t="shared" si="194"/>
        <v/>
      </c>
      <c r="EB158" s="73" t="str">
        <f t="shared" si="195"/>
        <v/>
      </c>
      <c r="EC158" s="73" t="str">
        <f t="shared" si="196"/>
        <v/>
      </c>
      <c r="ED158" s="73" t="str">
        <f t="shared" si="197"/>
        <v/>
      </c>
      <c r="EE158" s="73" t="str">
        <f t="shared" si="198"/>
        <v/>
      </c>
      <c r="EF158" s="73" t="str">
        <f t="shared" si="199"/>
        <v/>
      </c>
      <c r="EG158" s="53" t="str">
        <f>IF(INDEX(natjecanjeKategorije_katAliasId,MATCH(Q158,natjecanjeKategorije_katRegId,0))="","",INDEX(natjecanjeKategorije_katAliasId,MATCH(Q158,natjecanjeKategorije_katRegId,0)))</f>
        <v/>
      </c>
      <c r="EH158" s="47" t="s">
        <v>0</v>
      </c>
      <c r="EI158" s="19" t="str">
        <f t="shared" si="200"/>
        <v/>
      </c>
      <c r="EJ158" s="47" t="s">
        <v>0</v>
      </c>
      <c r="EK158" s="19" t="str">
        <f t="shared" si="201"/>
        <v/>
      </c>
      <c r="EL158" s="47" t="s">
        <v>0</v>
      </c>
      <c r="EM158" s="208" t="str">
        <f t="shared" si="202"/>
        <v/>
      </c>
      <c r="EN158" s="47" t="s">
        <v>0</v>
      </c>
    </row>
    <row r="159" spans="1:144" x14ac:dyDescent="0.25">
      <c r="A159" t="s">
        <v>0</v>
      </c>
      <c r="B159" s="52" t="str">
        <f>IF(csv!F151="","",csv!T151)</f>
        <v/>
      </c>
      <c r="C159" s="31" t="s">
        <v>0</v>
      </c>
      <c r="D159" s="31" t="str">
        <f>IF(csv!F151="","",csv!F151)</f>
        <v/>
      </c>
      <c r="E159" s="31" t="str">
        <f>IF(csv!E151="","",csv!E151)</f>
        <v/>
      </c>
      <c r="F159" s="31" t="s">
        <v>0</v>
      </c>
      <c r="G159" s="73" t="str">
        <f>IF(csv!M151="","",csv!M151)</f>
        <v/>
      </c>
      <c r="H159" s="73" t="str">
        <f>IF(csv!N151="","",csv!N151)</f>
        <v/>
      </c>
      <c r="I159" s="31" t="s">
        <v>0</v>
      </c>
      <c r="J159" s="31" t="str">
        <f>IF(csv!P151="","",csv!P151)</f>
        <v/>
      </c>
      <c r="K159" s="31" t="str">
        <f>IF(csv!Q151="","",csv!Q151)</f>
        <v/>
      </c>
      <c r="L159" s="31" t="s">
        <v>0</v>
      </c>
      <c r="M159" s="66" t="str">
        <f>IF(csv!R151="","",csv!R151)</f>
        <v/>
      </c>
      <c r="N159" s="47" t="s">
        <v>0</v>
      </c>
      <c r="O159" s="52" t="str">
        <f t="shared" si="144"/>
        <v/>
      </c>
      <c r="P159" s="73" t="str">
        <f>IF(O159="","",IF(COUNTIF(O$10:O158,O159)=0,P158+1,P158))</f>
        <v/>
      </c>
      <c r="Q159" s="88" t="str">
        <f t="shared" si="145"/>
        <v/>
      </c>
      <c r="R159" s="89" t="str" cm="1">
        <f t="array" ref="R159">IF(S159="","",INDEX(natjecanjeStaze_naziv,MATCH(S159,natjecanjeStaze_stazaId,0)))</f>
        <v/>
      </c>
      <c r="S159" s="53" t="str">
        <f>IF(BW159="","",INDEX(natjecanjeStaze_stazaId,MATCH(O159,natjecanjeStaze_kategorija,0)))</f>
        <v/>
      </c>
      <c r="T159" s="47" t="s">
        <v>0</v>
      </c>
      <c r="U159" s="259" t="str">
        <f>IF(O159="","",INDEX(kategorija_oznaka,MATCH(Q159,kategorija_id,0)))</f>
        <v/>
      </c>
      <c r="V159" s="260" t="str">
        <f t="shared" si="146"/>
        <v/>
      </c>
      <c r="W159" s="47" t="s">
        <v>0</v>
      </c>
      <c r="X159" s="52" t="str">
        <f t="shared" si="147"/>
        <v/>
      </c>
      <c r="Y159" s="73" t="str">
        <f t="shared" si="148"/>
        <v/>
      </c>
      <c r="Z159" s="31" t="str">
        <f t="shared" si="149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50"/>
        <v/>
      </c>
      <c r="AF159" s="47" t="s">
        <v>0</v>
      </c>
      <c r="AG159" s="151" t="str">
        <f t="shared" si="151"/>
        <v/>
      </c>
      <c r="AH159" s="47" t="s">
        <v>0</v>
      </c>
      <c r="AI159" s="52" t="str">
        <f t="shared" si="152"/>
        <v/>
      </c>
      <c r="AJ159" s="31" t="str">
        <f t="shared" si="153"/>
        <v/>
      </c>
      <c r="AK159" s="73" t="str">
        <f t="shared" si="154"/>
        <v/>
      </c>
      <c r="AL159" s="73" t="str">
        <f t="shared" si="155"/>
        <v/>
      </c>
      <c r="AM159" s="31" t="str" cm="1">
        <f t="array" ref="AM159">IF(AK159="",""&amp;AJ159,IF(AK159="NEMA",AJ159,INDEX(klub_naziv,MATCH(INDEX(klubAlias_klubId,AK159),klub_id,0))))</f>
        <v/>
      </c>
      <c r="AN159" s="31" t="str" cm="1">
        <f t="array" ref="AN159">IFERROR(""&amp;INDEX(registarNatjecatelji,DL159,4),"")</f>
        <v/>
      </c>
      <c r="AO159" s="73" t="str">
        <f t="shared" si="156"/>
        <v/>
      </c>
      <c r="AP159" s="66" t="str">
        <f t="shared" si="157"/>
        <v/>
      </c>
      <c r="AQ159" s="47" t="s">
        <v>0</v>
      </c>
      <c r="AR159" s="52" t="str">
        <f>IF(V159&lt;&gt;"NEMA","",IF(IFERROR(MATCH(U159,U$10:U158,0),0)&lt;&gt;0,"",U159))</f>
        <v/>
      </c>
      <c r="AS159" s="73" t="str">
        <f>IF(AR159="","",IFERROR(INDEX(klubAlias_id,MATCH(AR159,klubAlias_alias,0)),"NEMA"))</f>
        <v/>
      </c>
      <c r="AT159" s="31" t="str">
        <f>IF(OR(AS159="",AS159&lt;&gt;"NEMA"),"",MAX(AT$10:AT158)+1)</f>
        <v/>
      </c>
      <c r="AU159" s="66" t="str">
        <f>IF(OR(AS159="",AS159&lt;&gt;"NEMA"),"",INDEX(klub_id,MATCH(AR159,klub_naziv,0)))</f>
        <v/>
      </c>
      <c r="AV159" s="47" t="s">
        <v>0</v>
      </c>
      <c r="AW159" s="19" t="str">
        <f t="shared" si="158"/>
        <v/>
      </c>
      <c r="AX159" s="47" t="s">
        <v>0</v>
      </c>
      <c r="AY159" s="82" t="str">
        <f>IF(AK159&lt;&gt;"NEMA","",IF(IFERROR(MATCH(AJ159,AJ$10:AJ158,0),0)&lt;&gt;0,"",AJ159))</f>
        <v/>
      </c>
      <c r="AZ159" s="47" t="s">
        <v>0</v>
      </c>
      <c r="BA159" s="130"/>
      <c r="BB159" s="47" t="s">
        <v>0</v>
      </c>
      <c r="BC159" s="58" t="str">
        <f t="shared" si="159"/>
        <v/>
      </c>
      <c r="BD159" s="31" t="str">
        <f t="shared" si="160"/>
        <v/>
      </c>
      <c r="BE159" s="31" t="str">
        <f>IF(BD159="","",MAX(BE$10:BE158)+1)</f>
        <v/>
      </c>
      <c r="BF159" s="31" t="str">
        <f t="shared" si="161"/>
        <v/>
      </c>
      <c r="BG159" s="31" t="str">
        <f t="shared" si="162"/>
        <v/>
      </c>
      <c r="BH159" s="31" t="str">
        <f>IF(BA159="","",MAX(BH$10:BH158)+1)</f>
        <v/>
      </c>
      <c r="BI159" s="31" t="str">
        <f t="shared" si="163"/>
        <v/>
      </c>
      <c r="BJ159" s="66" t="str">
        <f t="shared" si="164"/>
        <v/>
      </c>
      <c r="BK159" s="47" t="s">
        <v>0</v>
      </c>
      <c r="BL159" s="19" t="str">
        <f t="shared" si="165"/>
        <v/>
      </c>
      <c r="BM159" s="47" t="s">
        <v>0</v>
      </c>
      <c r="BN159" s="151" t="str">
        <f>IF(AP159="","",IF(BA159="",IF(IFERROR(MATCH(AP159,natjecanje_noviKluboviAliasi,0),0)&gt;0,INDEX(natjecanje_kluboviAliasi,MATCH(AP159,natjecanje_noviKluboviAliasi,0)),AP159),BA159))</f>
        <v/>
      </c>
      <c r="BO159" s="47" t="s">
        <v>0</v>
      </c>
      <c r="BP159" s="58" t="str">
        <f t="shared" si="166"/>
        <v/>
      </c>
      <c r="BQ159" s="73" t="str">
        <f t="shared" si="167"/>
        <v/>
      </c>
      <c r="BR159" s="267" t="str">
        <f t="shared" si="168"/>
        <v/>
      </c>
      <c r="BS159" s="268" t="str">
        <f t="shared" si="169"/>
        <v/>
      </c>
      <c r="BT159" s="191" t="str">
        <f t="shared" si="170"/>
        <v/>
      </c>
      <c r="BU159" s="47" t="s">
        <v>0</v>
      </c>
      <c r="BV159" s="52" t="str">
        <f t="shared" si="171"/>
        <v/>
      </c>
      <c r="BW159" s="31" t="str">
        <f t="shared" si="172"/>
        <v/>
      </c>
      <c r="BX159" s="73" t="str">
        <f>IF(BW159="","",IFERROR(INDEX(imePrezime_id,MATCH(BV159&amp;" – "&amp;BW159,imePrezime_imePrezime,0)),"NEMA"))</f>
        <v/>
      </c>
      <c r="BY159" s="73" t="str">
        <f>IF(BX159&lt;&gt;"NEMA","",IFERROR(INDEX(imePrezimeAlias_imePrezimeId,MATCH(BV159&amp;" "&amp;BW159,imePrezimeAlias_alias,0)),"NEMA"))</f>
        <v/>
      </c>
      <c r="BZ159" s="31" t="str">
        <f>IF(BW159="","",IF(OR(BY159="",BY159="NEMA"),BV159,INDEX(imePrezime_ime,MATCH(BY159,imePrezime_id,0))))</f>
        <v/>
      </c>
      <c r="CA159" s="66" t="str">
        <f>IF(BW159="","",IF(OR(BY159="",BY159="NEMA"),BW159,INDEX(imePrezime_prezime,MATCH(BY159,imePrezime_id,0))))</f>
        <v/>
      </c>
      <c r="CB159" s="47" t="s">
        <v>0</v>
      </c>
      <c r="CC159" s="82" t="str">
        <f t="shared" si="173"/>
        <v/>
      </c>
      <c r="CD159" s="47" t="s">
        <v>0</v>
      </c>
      <c r="CE159" s="19" t="str">
        <f t="shared" si="174"/>
        <v/>
      </c>
      <c r="CF159" s="47" t="s">
        <v>0</v>
      </c>
      <c r="CG159" s="130"/>
      <c r="CH159" s="47" t="s">
        <v>0</v>
      </c>
      <c r="CI159" s="52" t="str">
        <f t="shared" si="175"/>
        <v/>
      </c>
      <c r="CJ159" s="73" t="str">
        <f>IF(CG159="","",MAX(CJ$10:CJ158)+1)</f>
        <v/>
      </c>
      <c r="CK159" s="53" t="str">
        <f t="shared" si="176"/>
        <v/>
      </c>
      <c r="CL159" s="47" t="s">
        <v>0</v>
      </c>
      <c r="CM159" s="19" t="str">
        <f t="shared" si="177"/>
        <v/>
      </c>
      <c r="CN159" s="47" t="s">
        <v>0</v>
      </c>
      <c r="CO159" s="108"/>
      <c r="CP159" s="110"/>
      <c r="CQ159" s="47"/>
      <c r="CR159" s="58" t="str">
        <f>IF(AND(BX159="NEMA",BY159="NEMA",OR(CG159="",CK159="NEMA")),MAX(CR$10:CR158)+1,"")</f>
        <v/>
      </c>
      <c r="CS159" s="53" t="str">
        <f t="shared" si="178"/>
        <v/>
      </c>
      <c r="CT159" t="s">
        <v>0</v>
      </c>
      <c r="CU159" s="133" t="str">
        <f>IF(O159="","",LEFT(INDEX(kategorija_oznaka,MATCH(Q159,kategorija_id,0)),1))</f>
        <v/>
      </c>
      <c r="CV159" t="s">
        <v>0</v>
      </c>
      <c r="CW159" s="52" t="str">
        <f>IF(CR159="","",IF(M159&lt;&gt;"CRO","","INSERT INTO osoba (id,reg_broj,oib,spol_id,dat_rodjenja) VALUES ("&amp;CR159&amp;",(SELECT max(os.reg_broj)+1 FROM osoba AS os),Null,'"&amp;CU159&amp;"',Null); INSERT INTO osoba_log (id,reg_broj,oib,spol_id,dat_rodjenja,dnevnik_id) SELECT id,reg_broj,oib,spol_id,dat_rodjenja,"&amp;dnevnik_id&amp;" FROM osoba WHERE id = "&amp;CR159&amp;";"))</f>
        <v/>
      </c>
      <c r="CX159" s="66" t="str">
        <f t="shared" si="179"/>
        <v/>
      </c>
      <c r="CY159" t="s">
        <v>0</v>
      </c>
      <c r="CZ159" s="19" t="str">
        <f t="shared" si="180"/>
        <v/>
      </c>
      <c r="DA159" s="47" t="s">
        <v>0</v>
      </c>
      <c r="DB159" s="52" t="str">
        <f t="shared" si="181"/>
        <v/>
      </c>
      <c r="DC159" s="66" t="str">
        <f t="shared" si="182"/>
        <v/>
      </c>
      <c r="DD159" s="47" t="s">
        <v>0</v>
      </c>
      <c r="DE159" s="52" t="str">
        <f t="shared" si="183"/>
        <v/>
      </c>
      <c r="DF159" s="53" t="str">
        <f>IF(DE159="","",IFERROR(MATCH(DE159,registar,0),"NEMA"))</f>
        <v/>
      </c>
      <c r="DG159" s="47" t="s">
        <v>0</v>
      </c>
      <c r="DH159" s="52" t="str">
        <f t="shared" si="184"/>
        <v/>
      </c>
      <c r="DI159" s="53" t="str">
        <f>IF(DH159="","",IFERROR(MATCH(DH159,imePrezime_imePrezimeKlub,0),"NEMA"))</f>
        <v/>
      </c>
      <c r="DJ159" s="47" t="s">
        <v>0</v>
      </c>
      <c r="DK159" s="52" t="str">
        <f t="shared" si="185"/>
        <v/>
      </c>
      <c r="DL159" s="53" t="str">
        <f>IF(DK159="","",IFERROR(MATCH(DK159,imePrezime_imePrezime,0),"NEMA"))</f>
        <v/>
      </c>
      <c r="DM159" s="47" t="s">
        <v>0</v>
      </c>
      <c r="DN159" s="58" t="str">
        <f t="shared" si="186"/>
        <v/>
      </c>
      <c r="DO159" s="53" t="str" cm="1">
        <f t="array" ref="DO159">IF(DN159&lt;&gt;"",INDEX(imePrezime_id,DN159,0),IF(CR159&lt;&gt;"",CR159,""))</f>
        <v/>
      </c>
      <c r="DP159" s="47" t="s">
        <v>0</v>
      </c>
      <c r="DQ159" s="58" t="str">
        <f t="shared" si="187"/>
        <v/>
      </c>
      <c r="DR159" s="73" t="str">
        <f>IF(BW159="","",IF(AJ159="",IF(IFERROR(INDEX(imePrezime_klub,MATCH(DO159,imePrezime_id,0)),"NEMA")="","klu",""),IF(OR(AND(AK159&lt;&gt;"",AK159&lt;&gt;"NEMA"),BI159&lt;&gt;""),"klu(ali)",IF(AND(AN159&lt;&gt;"",AN159&lt;&gt;AM159),"(raz-klu)","klu"))))</f>
        <v/>
      </c>
      <c r="DS159" s="73" t="str">
        <f t="shared" si="188"/>
        <v/>
      </c>
      <c r="DT159" s="73" t="str">
        <f t="shared" si="189"/>
        <v/>
      </c>
      <c r="DU159" s="66" t="str">
        <f t="shared" si="190"/>
        <v/>
      </c>
      <c r="DV159" s="47" t="s">
        <v>0</v>
      </c>
      <c r="DW159" s="58" t="str">
        <f>IF(BW159="","",MAX(DW$10:DW158)+1)</f>
        <v/>
      </c>
      <c r="DX159" s="73" t="str">
        <f t="shared" si="191"/>
        <v/>
      </c>
      <c r="DY159" s="73" t="str">
        <f t="shared" si="192"/>
        <v/>
      </c>
      <c r="DZ159" s="73" t="str">
        <f t="shared" si="193"/>
        <v/>
      </c>
      <c r="EA159" s="73" t="str">
        <f t="shared" si="194"/>
        <v/>
      </c>
      <c r="EB159" s="73" t="str">
        <f t="shared" si="195"/>
        <v/>
      </c>
      <c r="EC159" s="73" t="str">
        <f t="shared" si="196"/>
        <v/>
      </c>
      <c r="ED159" s="73" t="str">
        <f t="shared" si="197"/>
        <v/>
      </c>
      <c r="EE159" s="73" t="str">
        <f t="shared" si="198"/>
        <v/>
      </c>
      <c r="EF159" s="73" t="str">
        <f t="shared" si="199"/>
        <v/>
      </c>
      <c r="EG159" s="53" t="str">
        <f>IF(INDEX(natjecanjeKategorije_katAliasId,MATCH(Q159,natjecanjeKategorije_katRegId,0))="","",INDEX(natjecanjeKategorije_katAliasId,MATCH(Q159,natjecanjeKategorije_katRegId,0)))</f>
        <v/>
      </c>
      <c r="EH159" s="47" t="s">
        <v>0</v>
      </c>
      <c r="EI159" s="19" t="str">
        <f t="shared" si="200"/>
        <v/>
      </c>
      <c r="EJ159" s="47" t="s">
        <v>0</v>
      </c>
      <c r="EK159" s="19" t="str">
        <f t="shared" si="201"/>
        <v/>
      </c>
      <c r="EL159" s="47" t="s">
        <v>0</v>
      </c>
      <c r="EM159" s="208" t="str">
        <f t="shared" si="202"/>
        <v/>
      </c>
      <c r="EN159" s="47" t="s">
        <v>0</v>
      </c>
    </row>
    <row r="160" spans="1:144" x14ac:dyDescent="0.25">
      <c r="A160" t="s">
        <v>0</v>
      </c>
      <c r="B160" s="52" t="str">
        <f>IF(csv!F152="","",csv!T152)</f>
        <v/>
      </c>
      <c r="C160" s="31" t="s">
        <v>0</v>
      </c>
      <c r="D160" s="31" t="str">
        <f>IF(csv!F152="","",csv!F152)</f>
        <v/>
      </c>
      <c r="E160" s="31" t="str">
        <f>IF(csv!E152="","",csv!E152)</f>
        <v/>
      </c>
      <c r="F160" s="31" t="s">
        <v>0</v>
      </c>
      <c r="G160" s="73" t="str">
        <f>IF(csv!M152="","",csv!M152)</f>
        <v/>
      </c>
      <c r="H160" s="73" t="str">
        <f>IF(csv!N152="","",csv!N152)</f>
        <v/>
      </c>
      <c r="I160" s="31" t="s">
        <v>0</v>
      </c>
      <c r="J160" s="31" t="str">
        <f>IF(csv!P152="","",csv!P152)</f>
        <v/>
      </c>
      <c r="K160" s="31" t="str">
        <f>IF(csv!Q152="","",csv!Q152)</f>
        <v/>
      </c>
      <c r="L160" s="31" t="s">
        <v>0</v>
      </c>
      <c r="M160" s="66" t="str">
        <f>IF(csv!R152="","",csv!R152)</f>
        <v/>
      </c>
      <c r="N160" s="47" t="s">
        <v>0</v>
      </c>
      <c r="O160" s="52" t="str">
        <f t="shared" si="144"/>
        <v/>
      </c>
      <c r="P160" s="73" t="str">
        <f>IF(O160="","",IF(COUNTIF(O$10:O159,O160)=0,P159+1,P159))</f>
        <v/>
      </c>
      <c r="Q160" s="88" t="str">
        <f t="shared" si="145"/>
        <v/>
      </c>
      <c r="R160" s="89" t="str" cm="1">
        <f t="array" ref="R160">IF(S160="","",INDEX(natjecanjeStaze_naziv,MATCH(S160,natjecanjeStaze_stazaId,0)))</f>
        <v/>
      </c>
      <c r="S160" s="53" t="str">
        <f>IF(BW160="","",INDEX(natjecanjeStaze_stazaId,MATCH(O160,natjecanjeStaze_kategorija,0)))</f>
        <v/>
      </c>
      <c r="T160" s="47" t="s">
        <v>0</v>
      </c>
      <c r="U160" s="259" t="str">
        <f>IF(O160="","",INDEX(kategorija_oznaka,MATCH(Q160,kategorija_id,0)))</f>
        <v/>
      </c>
      <c r="V160" s="260" t="str">
        <f t="shared" si="146"/>
        <v/>
      </c>
      <c r="W160" s="47" t="s">
        <v>0</v>
      </c>
      <c r="X160" s="52" t="str">
        <f t="shared" si="147"/>
        <v/>
      </c>
      <c r="Y160" s="73" t="str">
        <f t="shared" si="148"/>
        <v/>
      </c>
      <c r="Z160" s="31" t="str">
        <f t="shared" si="149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50"/>
        <v/>
      </c>
      <c r="AF160" s="47" t="s">
        <v>0</v>
      </c>
      <c r="AG160" s="151" t="str">
        <f t="shared" si="151"/>
        <v/>
      </c>
      <c r="AH160" s="47" t="s">
        <v>0</v>
      </c>
      <c r="AI160" s="52" t="str">
        <f t="shared" si="152"/>
        <v/>
      </c>
      <c r="AJ160" s="31" t="str">
        <f t="shared" si="153"/>
        <v/>
      </c>
      <c r="AK160" s="73" t="str">
        <f t="shared" si="154"/>
        <v/>
      </c>
      <c r="AL160" s="73" t="str">
        <f t="shared" si="155"/>
        <v/>
      </c>
      <c r="AM160" s="31" t="str" cm="1">
        <f t="array" ref="AM160">IF(AK160="",""&amp;AJ160,IF(AK160="NEMA",AJ160,INDEX(klub_naziv,MATCH(INDEX(klubAlias_klubId,AK160),klub_id,0))))</f>
        <v/>
      </c>
      <c r="AN160" s="31" t="str" cm="1">
        <f t="array" ref="AN160">IFERROR(""&amp;INDEX(registarNatjecatelji,DL160,4),"")</f>
        <v/>
      </c>
      <c r="AO160" s="73" t="str">
        <f t="shared" si="156"/>
        <v/>
      </c>
      <c r="AP160" s="66" t="str">
        <f t="shared" si="157"/>
        <v/>
      </c>
      <c r="AQ160" s="47" t="s">
        <v>0</v>
      </c>
      <c r="AR160" s="52" t="str">
        <f>IF(V160&lt;&gt;"NEMA","",IF(IFERROR(MATCH(U160,U$10:U159,0),0)&lt;&gt;0,"",U160))</f>
        <v/>
      </c>
      <c r="AS160" s="73" t="str">
        <f>IF(AR160="","",IFERROR(INDEX(klubAlias_id,MATCH(AR160,klubAlias_alias,0)),"NEMA"))</f>
        <v/>
      </c>
      <c r="AT160" s="31" t="str">
        <f>IF(OR(AS160="",AS160&lt;&gt;"NEMA"),"",MAX(AT$10:AT159)+1)</f>
        <v/>
      </c>
      <c r="AU160" s="66" t="str">
        <f>IF(OR(AS160="",AS160&lt;&gt;"NEMA"),"",INDEX(klub_id,MATCH(AR160,klub_naziv,0)))</f>
        <v/>
      </c>
      <c r="AV160" s="47" t="s">
        <v>0</v>
      </c>
      <c r="AW160" s="19" t="str">
        <f t="shared" si="158"/>
        <v/>
      </c>
      <c r="AX160" s="47" t="s">
        <v>0</v>
      </c>
      <c r="AY160" s="82" t="str">
        <f>IF(AK160&lt;&gt;"NEMA","",IF(IFERROR(MATCH(AJ160,AJ$10:AJ159,0),0)&lt;&gt;0,"",AJ160))</f>
        <v/>
      </c>
      <c r="AZ160" s="47" t="s">
        <v>0</v>
      </c>
      <c r="BA160" s="130"/>
      <c r="BB160" s="47" t="s">
        <v>0</v>
      </c>
      <c r="BC160" s="58" t="str">
        <f t="shared" si="159"/>
        <v/>
      </c>
      <c r="BD160" s="31" t="str">
        <f t="shared" si="160"/>
        <v/>
      </c>
      <c r="BE160" s="31" t="str">
        <f>IF(BD160="","",MAX(BE$10:BE159)+1)</f>
        <v/>
      </c>
      <c r="BF160" s="31" t="str">
        <f t="shared" si="161"/>
        <v/>
      </c>
      <c r="BG160" s="31" t="str">
        <f t="shared" si="162"/>
        <v/>
      </c>
      <c r="BH160" s="31" t="str">
        <f>IF(BA160="","",MAX(BH$10:BH159)+1)</f>
        <v/>
      </c>
      <c r="BI160" s="31" t="str">
        <f t="shared" si="163"/>
        <v/>
      </c>
      <c r="BJ160" s="66" t="str">
        <f t="shared" si="164"/>
        <v/>
      </c>
      <c r="BK160" s="47" t="s">
        <v>0</v>
      </c>
      <c r="BL160" s="19" t="str">
        <f t="shared" si="165"/>
        <v/>
      </c>
      <c r="BM160" s="47" t="s">
        <v>0</v>
      </c>
      <c r="BN160" s="151" t="str">
        <f>IF(AP160="","",IF(BA160="",IF(IFERROR(MATCH(AP160,natjecanje_noviKluboviAliasi,0),0)&gt;0,INDEX(natjecanje_kluboviAliasi,MATCH(AP160,natjecanje_noviKluboviAliasi,0)),AP160),BA160))</f>
        <v/>
      </c>
      <c r="BO160" s="47" t="s">
        <v>0</v>
      </c>
      <c r="BP160" s="58" t="str">
        <f t="shared" si="166"/>
        <v/>
      </c>
      <c r="BQ160" s="73" t="str">
        <f t="shared" si="167"/>
        <v/>
      </c>
      <c r="BR160" s="267" t="str">
        <f t="shared" si="168"/>
        <v/>
      </c>
      <c r="BS160" s="268" t="str">
        <f t="shared" si="169"/>
        <v/>
      </c>
      <c r="BT160" s="191" t="str">
        <f t="shared" si="170"/>
        <v/>
      </c>
      <c r="BU160" s="47" t="s">
        <v>0</v>
      </c>
      <c r="BV160" s="52" t="str">
        <f t="shared" si="171"/>
        <v/>
      </c>
      <c r="BW160" s="31" t="str">
        <f t="shared" si="172"/>
        <v/>
      </c>
      <c r="BX160" s="73" t="str">
        <f>IF(BW160="","",IFERROR(INDEX(imePrezime_id,MATCH(BV160&amp;" – "&amp;BW160,imePrezime_imePrezime,0)),"NEMA"))</f>
        <v/>
      </c>
      <c r="BY160" s="73" t="str">
        <f>IF(BX160&lt;&gt;"NEMA","",IFERROR(INDEX(imePrezimeAlias_imePrezimeId,MATCH(BV160&amp;" "&amp;BW160,imePrezimeAlias_alias,0)),"NEMA"))</f>
        <v/>
      </c>
      <c r="BZ160" s="31" t="str">
        <f>IF(BW160="","",IF(OR(BY160="",BY160="NEMA"),BV160,INDEX(imePrezime_ime,MATCH(BY160,imePrezime_id,0))))</f>
        <v/>
      </c>
      <c r="CA160" s="66" t="str">
        <f>IF(BW160="","",IF(OR(BY160="",BY160="NEMA"),BW160,INDEX(imePrezime_prezime,MATCH(BY160,imePrezime_id,0))))</f>
        <v/>
      </c>
      <c r="CB160" s="47" t="s">
        <v>0</v>
      </c>
      <c r="CC160" s="82" t="str">
        <f t="shared" si="173"/>
        <v/>
      </c>
      <c r="CD160" s="47" t="s">
        <v>0</v>
      </c>
      <c r="CE160" s="19" t="str">
        <f t="shared" si="174"/>
        <v/>
      </c>
      <c r="CF160" s="47" t="s">
        <v>0</v>
      </c>
      <c r="CG160" s="130"/>
      <c r="CH160" s="47" t="s">
        <v>0</v>
      </c>
      <c r="CI160" s="52" t="str">
        <f t="shared" si="175"/>
        <v/>
      </c>
      <c r="CJ160" s="73" t="str">
        <f>IF(CG160="","",MAX(CJ$10:CJ159)+1)</f>
        <v/>
      </c>
      <c r="CK160" s="53" t="str">
        <f t="shared" si="176"/>
        <v/>
      </c>
      <c r="CL160" s="47" t="s">
        <v>0</v>
      </c>
      <c r="CM160" s="19" t="str">
        <f t="shared" si="177"/>
        <v/>
      </c>
      <c r="CN160" s="47" t="s">
        <v>0</v>
      </c>
      <c r="CO160" s="108"/>
      <c r="CP160" s="110"/>
      <c r="CQ160" s="47"/>
      <c r="CR160" s="58" t="str">
        <f>IF(AND(BX160="NEMA",BY160="NEMA",OR(CG160="",CK160="NEMA")),MAX(CR$10:CR159)+1,"")</f>
        <v/>
      </c>
      <c r="CS160" s="53" t="str">
        <f t="shared" si="178"/>
        <v/>
      </c>
      <c r="CT160" t="s">
        <v>0</v>
      </c>
      <c r="CU160" s="133" t="str">
        <f>IF(O160="","",LEFT(INDEX(kategorija_oznaka,MATCH(Q160,kategorija_id,0)),1))</f>
        <v/>
      </c>
      <c r="CV160" t="s">
        <v>0</v>
      </c>
      <c r="CW160" s="52" t="str">
        <f>IF(CR160="","",IF(M160&lt;&gt;"CRO","","INSERT INTO osoba (id,reg_broj,oib,spol_id,dat_rodjenja) VALUES ("&amp;CR160&amp;",(SELECT max(os.reg_broj)+1 FROM osoba AS os),Null,'"&amp;CU160&amp;"',Null); INSERT INTO osoba_log (id,reg_broj,oib,spol_id,dat_rodjenja,dnevnik_id) SELECT id,reg_broj,oib,spol_id,dat_rodjenja,"&amp;dnevnik_id&amp;" FROM osoba WHERE id = "&amp;CR160&amp;";"))</f>
        <v/>
      </c>
      <c r="CX160" s="66" t="str">
        <f t="shared" si="179"/>
        <v/>
      </c>
      <c r="CY160" t="s">
        <v>0</v>
      </c>
      <c r="CZ160" s="19" t="str">
        <f t="shared" si="180"/>
        <v/>
      </c>
      <c r="DA160" s="47" t="s">
        <v>0</v>
      </c>
      <c r="DB160" s="52" t="str">
        <f t="shared" si="181"/>
        <v/>
      </c>
      <c r="DC160" s="66" t="str">
        <f t="shared" si="182"/>
        <v/>
      </c>
      <c r="DD160" s="47" t="s">
        <v>0</v>
      </c>
      <c r="DE160" s="52" t="str">
        <f t="shared" si="183"/>
        <v/>
      </c>
      <c r="DF160" s="53" t="str">
        <f>IF(DE160="","",IFERROR(MATCH(DE160,registar,0),"NEMA"))</f>
        <v/>
      </c>
      <c r="DG160" s="47" t="s">
        <v>0</v>
      </c>
      <c r="DH160" s="52" t="str">
        <f t="shared" si="184"/>
        <v/>
      </c>
      <c r="DI160" s="53" t="str">
        <f>IF(DH160="","",IFERROR(MATCH(DH160,imePrezime_imePrezimeKlub,0),"NEMA"))</f>
        <v/>
      </c>
      <c r="DJ160" s="47" t="s">
        <v>0</v>
      </c>
      <c r="DK160" s="52" t="str">
        <f t="shared" si="185"/>
        <v/>
      </c>
      <c r="DL160" s="53" t="str">
        <f>IF(DK160="","",IFERROR(MATCH(DK160,imePrezime_imePrezime,0),"NEMA"))</f>
        <v/>
      </c>
      <c r="DM160" s="47" t="s">
        <v>0</v>
      </c>
      <c r="DN160" s="58" t="str">
        <f t="shared" si="186"/>
        <v/>
      </c>
      <c r="DO160" s="53" t="str" cm="1">
        <f t="array" ref="DO160">IF(DN160&lt;&gt;"",INDEX(imePrezime_id,DN160,0),IF(CR160&lt;&gt;"",CR160,""))</f>
        <v/>
      </c>
      <c r="DP160" s="47" t="s">
        <v>0</v>
      </c>
      <c r="DQ160" s="58" t="str">
        <f t="shared" si="187"/>
        <v/>
      </c>
      <c r="DR160" s="73" t="str">
        <f>IF(BW160="","",IF(AJ160="",IF(IFERROR(INDEX(imePrezime_klub,MATCH(DO160,imePrezime_id,0)),"NEMA")="","klu",""),IF(OR(AND(AK160&lt;&gt;"",AK160&lt;&gt;"NEMA"),BI160&lt;&gt;""),"klu(ali)",IF(AND(AN160&lt;&gt;"",AN160&lt;&gt;AM160),"(raz-klu)","klu"))))</f>
        <v/>
      </c>
      <c r="DS160" s="73" t="str">
        <f t="shared" si="188"/>
        <v/>
      </c>
      <c r="DT160" s="73" t="str">
        <f t="shared" si="189"/>
        <v/>
      </c>
      <c r="DU160" s="66" t="str">
        <f t="shared" si="190"/>
        <v/>
      </c>
      <c r="DV160" s="47" t="s">
        <v>0</v>
      </c>
      <c r="DW160" s="58" t="str">
        <f>IF(BW160="","",MAX(DW$10:DW159)+1)</f>
        <v/>
      </c>
      <c r="DX160" s="73" t="str">
        <f t="shared" si="191"/>
        <v/>
      </c>
      <c r="DY160" s="73" t="str">
        <f t="shared" si="192"/>
        <v/>
      </c>
      <c r="DZ160" s="73" t="str">
        <f t="shared" si="193"/>
        <v/>
      </c>
      <c r="EA160" s="73" t="str">
        <f t="shared" si="194"/>
        <v/>
      </c>
      <c r="EB160" s="73" t="str">
        <f t="shared" si="195"/>
        <v/>
      </c>
      <c r="EC160" s="73" t="str">
        <f t="shared" si="196"/>
        <v/>
      </c>
      <c r="ED160" s="73" t="str">
        <f t="shared" si="197"/>
        <v/>
      </c>
      <c r="EE160" s="73" t="str">
        <f t="shared" si="198"/>
        <v/>
      </c>
      <c r="EF160" s="73" t="str">
        <f t="shared" si="199"/>
        <v/>
      </c>
      <c r="EG160" s="53" t="str">
        <f>IF(INDEX(natjecanjeKategorije_katAliasId,MATCH(Q160,natjecanjeKategorije_katRegId,0))="","",INDEX(natjecanjeKategorije_katAliasId,MATCH(Q160,natjecanjeKategorije_katRegId,0)))</f>
        <v/>
      </c>
      <c r="EH160" s="47" t="s">
        <v>0</v>
      </c>
      <c r="EI160" s="19" t="str">
        <f t="shared" si="200"/>
        <v/>
      </c>
      <c r="EJ160" s="47" t="s">
        <v>0</v>
      </c>
      <c r="EK160" s="19" t="str">
        <f t="shared" si="201"/>
        <v/>
      </c>
      <c r="EL160" s="47" t="s">
        <v>0</v>
      </c>
      <c r="EM160" s="208" t="str">
        <f t="shared" si="202"/>
        <v/>
      </c>
      <c r="EN160" s="47" t="s">
        <v>0</v>
      </c>
    </row>
    <row r="161" spans="1:144" x14ac:dyDescent="0.25">
      <c r="A161" t="s">
        <v>0</v>
      </c>
      <c r="B161" s="52" t="str">
        <f>IF(csv!F153="","",csv!T153)</f>
        <v/>
      </c>
      <c r="C161" s="31" t="s">
        <v>0</v>
      </c>
      <c r="D161" s="31" t="str">
        <f>IF(csv!F153="","",csv!F153)</f>
        <v/>
      </c>
      <c r="E161" s="31" t="str">
        <f>IF(csv!E153="","",csv!E153)</f>
        <v/>
      </c>
      <c r="F161" s="31" t="s">
        <v>0</v>
      </c>
      <c r="G161" s="73" t="str">
        <f>IF(csv!M153="","",csv!M153)</f>
        <v/>
      </c>
      <c r="H161" s="73" t="str">
        <f>IF(csv!N153="","",csv!N153)</f>
        <v/>
      </c>
      <c r="I161" s="31" t="s">
        <v>0</v>
      </c>
      <c r="J161" s="31" t="str">
        <f>IF(csv!P153="","",csv!P153)</f>
        <v/>
      </c>
      <c r="K161" s="31" t="str">
        <f>IF(csv!Q153="","",csv!Q153)</f>
        <v/>
      </c>
      <c r="L161" s="31" t="s">
        <v>0</v>
      </c>
      <c r="M161" s="66" t="str">
        <f>IF(csv!R153="","",csv!R153)</f>
        <v/>
      </c>
      <c r="N161" s="47" t="s">
        <v>0</v>
      </c>
      <c r="O161" s="52" t="str">
        <f t="shared" si="144"/>
        <v/>
      </c>
      <c r="P161" s="73" t="str">
        <f>IF(O161="","",IF(COUNTIF(O$10:O160,O161)=0,P160+1,P160))</f>
        <v/>
      </c>
      <c r="Q161" s="88" t="str">
        <f t="shared" si="145"/>
        <v/>
      </c>
      <c r="R161" s="89" t="str" cm="1">
        <f t="array" ref="R161">IF(S161="","",INDEX(natjecanjeStaze_naziv,MATCH(S161,natjecanjeStaze_stazaId,0)))</f>
        <v/>
      </c>
      <c r="S161" s="53" t="str">
        <f>IF(BW161="","",INDEX(natjecanjeStaze_stazaId,MATCH(O161,natjecanjeStaze_kategorija,0)))</f>
        <v/>
      </c>
      <c r="T161" s="47" t="s">
        <v>0</v>
      </c>
      <c r="U161" s="259" t="str">
        <f>IF(O161="","",INDEX(kategorija_oznaka,MATCH(Q161,kategorija_id,0)))</f>
        <v/>
      </c>
      <c r="V161" s="260" t="str">
        <f t="shared" si="146"/>
        <v/>
      </c>
      <c r="W161" s="47" t="s">
        <v>0</v>
      </c>
      <c r="X161" s="52" t="str">
        <f t="shared" si="147"/>
        <v/>
      </c>
      <c r="Y161" s="73" t="str">
        <f t="shared" si="148"/>
        <v/>
      </c>
      <c r="Z161" s="31" t="str">
        <f t="shared" si="149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50"/>
        <v/>
      </c>
      <c r="AF161" s="47" t="s">
        <v>0</v>
      </c>
      <c r="AG161" s="151" t="str">
        <f t="shared" si="151"/>
        <v/>
      </c>
      <c r="AH161" s="47" t="s">
        <v>0</v>
      </c>
      <c r="AI161" s="52" t="str">
        <f t="shared" si="152"/>
        <v/>
      </c>
      <c r="AJ161" s="31" t="str">
        <f t="shared" si="153"/>
        <v/>
      </c>
      <c r="AK161" s="73" t="str">
        <f t="shared" si="154"/>
        <v/>
      </c>
      <c r="AL161" s="73" t="str">
        <f t="shared" si="155"/>
        <v/>
      </c>
      <c r="AM161" s="31" t="str" cm="1">
        <f t="array" ref="AM161">IF(AK161="",""&amp;AJ161,IF(AK161="NEMA",AJ161,INDEX(klub_naziv,MATCH(INDEX(klubAlias_klubId,AK161),klub_id,0))))</f>
        <v/>
      </c>
      <c r="AN161" s="31" t="str" cm="1">
        <f t="array" ref="AN161">IFERROR(""&amp;INDEX(registarNatjecatelji,DL161,4),"")</f>
        <v/>
      </c>
      <c r="AO161" s="73" t="str">
        <f t="shared" si="156"/>
        <v/>
      </c>
      <c r="AP161" s="66" t="str">
        <f t="shared" si="157"/>
        <v/>
      </c>
      <c r="AQ161" s="47" t="s">
        <v>0</v>
      </c>
      <c r="AR161" s="52" t="str">
        <f>IF(V161&lt;&gt;"NEMA","",IF(IFERROR(MATCH(U161,U$10:U160,0),0)&lt;&gt;0,"",U161))</f>
        <v/>
      </c>
      <c r="AS161" s="73" t="str">
        <f>IF(AR161="","",IFERROR(INDEX(klubAlias_id,MATCH(AR161,klubAlias_alias,0)),"NEMA"))</f>
        <v/>
      </c>
      <c r="AT161" s="31" t="str">
        <f>IF(OR(AS161="",AS161&lt;&gt;"NEMA"),"",MAX(AT$10:AT160)+1)</f>
        <v/>
      </c>
      <c r="AU161" s="66" t="str">
        <f>IF(OR(AS161="",AS161&lt;&gt;"NEMA"),"",INDEX(klub_id,MATCH(AR161,klub_naziv,0)))</f>
        <v/>
      </c>
      <c r="AV161" s="47" t="s">
        <v>0</v>
      </c>
      <c r="AW161" s="19" t="str">
        <f t="shared" si="158"/>
        <v/>
      </c>
      <c r="AX161" s="47" t="s">
        <v>0</v>
      </c>
      <c r="AY161" s="82" t="str">
        <f>IF(AK161&lt;&gt;"NEMA","",IF(IFERROR(MATCH(AJ161,AJ$10:AJ160,0),0)&lt;&gt;0,"",AJ161))</f>
        <v/>
      </c>
      <c r="AZ161" s="47" t="s">
        <v>0</v>
      </c>
      <c r="BA161" s="130"/>
      <c r="BB161" s="47" t="s">
        <v>0</v>
      </c>
      <c r="BC161" s="58" t="str">
        <f t="shared" si="159"/>
        <v/>
      </c>
      <c r="BD161" s="31" t="str">
        <f t="shared" si="160"/>
        <v/>
      </c>
      <c r="BE161" s="31" t="str">
        <f>IF(BD161="","",MAX(BE$10:BE160)+1)</f>
        <v/>
      </c>
      <c r="BF161" s="31" t="str">
        <f t="shared" si="161"/>
        <v/>
      </c>
      <c r="BG161" s="31" t="str">
        <f t="shared" si="162"/>
        <v/>
      </c>
      <c r="BH161" s="31" t="str">
        <f>IF(BA161="","",MAX(BH$10:BH160)+1)</f>
        <v/>
      </c>
      <c r="BI161" s="31" t="str">
        <f t="shared" si="163"/>
        <v/>
      </c>
      <c r="BJ161" s="66" t="str">
        <f t="shared" si="164"/>
        <v/>
      </c>
      <c r="BK161" s="47" t="s">
        <v>0</v>
      </c>
      <c r="BL161" s="19" t="str">
        <f t="shared" si="165"/>
        <v/>
      </c>
      <c r="BM161" s="47" t="s">
        <v>0</v>
      </c>
      <c r="BN161" s="151" t="str">
        <f>IF(AP161="","",IF(BA161="",IF(IFERROR(MATCH(AP161,natjecanje_noviKluboviAliasi,0),0)&gt;0,INDEX(natjecanje_kluboviAliasi,MATCH(AP161,natjecanje_noviKluboviAliasi,0)),AP161),BA161))</f>
        <v/>
      </c>
      <c r="BO161" s="47" t="s">
        <v>0</v>
      </c>
      <c r="BP161" s="58" t="str">
        <f t="shared" si="166"/>
        <v/>
      </c>
      <c r="BQ161" s="73" t="str">
        <f t="shared" si="167"/>
        <v/>
      </c>
      <c r="BR161" s="267" t="str">
        <f t="shared" si="168"/>
        <v/>
      </c>
      <c r="BS161" s="268" t="str">
        <f t="shared" si="169"/>
        <v/>
      </c>
      <c r="BT161" s="191" t="str">
        <f t="shared" si="170"/>
        <v/>
      </c>
      <c r="BU161" s="47" t="s">
        <v>0</v>
      </c>
      <c r="BV161" s="52" t="str">
        <f t="shared" si="171"/>
        <v/>
      </c>
      <c r="BW161" s="31" t="str">
        <f t="shared" si="172"/>
        <v/>
      </c>
      <c r="BX161" s="73" t="str">
        <f>IF(BW161="","",IFERROR(INDEX(imePrezime_id,MATCH(BV161&amp;" – "&amp;BW161,imePrezime_imePrezime,0)),"NEMA"))</f>
        <v/>
      </c>
      <c r="BY161" s="73" t="str">
        <f>IF(BX161&lt;&gt;"NEMA","",IFERROR(INDEX(imePrezimeAlias_imePrezimeId,MATCH(BV161&amp;" "&amp;BW161,imePrezimeAlias_alias,0)),"NEMA"))</f>
        <v/>
      </c>
      <c r="BZ161" s="31" t="str">
        <f>IF(BW161="","",IF(OR(BY161="",BY161="NEMA"),BV161,INDEX(imePrezime_ime,MATCH(BY161,imePrezime_id,0))))</f>
        <v/>
      </c>
      <c r="CA161" s="66" t="str">
        <f>IF(BW161="","",IF(OR(BY161="",BY161="NEMA"),BW161,INDEX(imePrezime_prezime,MATCH(BY161,imePrezime_id,0))))</f>
        <v/>
      </c>
      <c r="CB161" s="47" t="s">
        <v>0</v>
      </c>
      <c r="CC161" s="82" t="str">
        <f t="shared" si="173"/>
        <v/>
      </c>
      <c r="CD161" s="47" t="s">
        <v>0</v>
      </c>
      <c r="CE161" s="19" t="str">
        <f t="shared" si="174"/>
        <v/>
      </c>
      <c r="CF161" s="47" t="s">
        <v>0</v>
      </c>
      <c r="CG161" s="130"/>
      <c r="CH161" s="47" t="s">
        <v>0</v>
      </c>
      <c r="CI161" s="52" t="str">
        <f t="shared" si="175"/>
        <v/>
      </c>
      <c r="CJ161" s="73" t="str">
        <f>IF(CG161="","",MAX(CJ$10:CJ160)+1)</f>
        <v/>
      </c>
      <c r="CK161" s="53" t="str">
        <f t="shared" si="176"/>
        <v/>
      </c>
      <c r="CL161" s="47" t="s">
        <v>0</v>
      </c>
      <c r="CM161" s="19" t="str">
        <f t="shared" si="177"/>
        <v/>
      </c>
      <c r="CN161" s="47" t="s">
        <v>0</v>
      </c>
      <c r="CO161" s="108"/>
      <c r="CP161" s="110"/>
      <c r="CQ161" s="47"/>
      <c r="CR161" s="58" t="str">
        <f>IF(AND(BX161="NEMA",BY161="NEMA",OR(CG161="",CK161="NEMA")),MAX(CR$10:CR160)+1,"")</f>
        <v/>
      </c>
      <c r="CS161" s="53" t="str">
        <f t="shared" si="178"/>
        <v/>
      </c>
      <c r="CT161" t="s">
        <v>0</v>
      </c>
      <c r="CU161" s="133" t="str">
        <f>IF(O161="","",LEFT(INDEX(kategorija_oznaka,MATCH(Q161,kategorija_id,0)),1))</f>
        <v/>
      </c>
      <c r="CV161" t="s">
        <v>0</v>
      </c>
      <c r="CW161" s="52" t="str">
        <f>IF(CR161="","",IF(M161&lt;&gt;"CRO","","INSERT INTO osoba (id,reg_broj,oib,spol_id,dat_rodjenja) VALUES ("&amp;CR161&amp;",(SELECT max(os.reg_broj)+1 FROM osoba AS os),Null,'"&amp;CU161&amp;"',Null); INSERT INTO osoba_log (id,reg_broj,oib,spol_id,dat_rodjenja,dnevnik_id) SELECT id,reg_broj,oib,spol_id,dat_rodjenja,"&amp;dnevnik_id&amp;" FROM osoba WHERE id = "&amp;CR161&amp;";"))</f>
        <v/>
      </c>
      <c r="CX161" s="66" t="str">
        <f t="shared" si="179"/>
        <v/>
      </c>
      <c r="CY161" t="s">
        <v>0</v>
      </c>
      <c r="CZ161" s="19" t="str">
        <f t="shared" si="180"/>
        <v/>
      </c>
      <c r="DA161" s="47" t="s">
        <v>0</v>
      </c>
      <c r="DB161" s="52" t="str">
        <f t="shared" si="181"/>
        <v/>
      </c>
      <c r="DC161" s="66" t="str">
        <f t="shared" si="182"/>
        <v/>
      </c>
      <c r="DD161" s="47" t="s">
        <v>0</v>
      </c>
      <c r="DE161" s="52" t="str">
        <f t="shared" si="183"/>
        <v/>
      </c>
      <c r="DF161" s="53" t="str">
        <f>IF(DE161="","",IFERROR(MATCH(DE161,registar,0),"NEMA"))</f>
        <v/>
      </c>
      <c r="DG161" s="47" t="s">
        <v>0</v>
      </c>
      <c r="DH161" s="52" t="str">
        <f t="shared" si="184"/>
        <v/>
      </c>
      <c r="DI161" s="53" t="str">
        <f>IF(DH161="","",IFERROR(MATCH(DH161,imePrezime_imePrezimeKlub,0),"NEMA"))</f>
        <v/>
      </c>
      <c r="DJ161" s="47" t="s">
        <v>0</v>
      </c>
      <c r="DK161" s="52" t="str">
        <f t="shared" si="185"/>
        <v/>
      </c>
      <c r="DL161" s="53" t="str">
        <f>IF(DK161="","",IFERROR(MATCH(DK161,imePrezime_imePrezime,0),"NEMA"))</f>
        <v/>
      </c>
      <c r="DM161" s="47" t="s">
        <v>0</v>
      </c>
      <c r="DN161" s="58" t="str">
        <f t="shared" si="186"/>
        <v/>
      </c>
      <c r="DO161" s="53" t="str" cm="1">
        <f t="array" ref="DO161">IF(DN161&lt;&gt;"",INDEX(imePrezime_id,DN161,0),IF(CR161&lt;&gt;"",CR161,""))</f>
        <v/>
      </c>
      <c r="DP161" s="47" t="s">
        <v>0</v>
      </c>
      <c r="DQ161" s="58" t="str">
        <f t="shared" si="187"/>
        <v/>
      </c>
      <c r="DR161" s="73" t="str">
        <f>IF(BW161="","",IF(AJ161="",IF(IFERROR(INDEX(imePrezime_klub,MATCH(DO161,imePrezime_id,0)),"NEMA")="","klu",""),IF(OR(AND(AK161&lt;&gt;"",AK161&lt;&gt;"NEMA"),BI161&lt;&gt;""),"klu(ali)",IF(AND(AN161&lt;&gt;"",AN161&lt;&gt;AM161),"(raz-klu)","klu"))))</f>
        <v/>
      </c>
      <c r="DS161" s="73" t="str">
        <f t="shared" si="188"/>
        <v/>
      </c>
      <c r="DT161" s="73" t="str">
        <f t="shared" si="189"/>
        <v/>
      </c>
      <c r="DU161" s="66" t="str">
        <f t="shared" si="190"/>
        <v/>
      </c>
      <c r="DV161" s="47" t="s">
        <v>0</v>
      </c>
      <c r="DW161" s="58" t="str">
        <f>IF(BW161="","",MAX(DW$10:DW160)+1)</f>
        <v/>
      </c>
      <c r="DX161" s="73" t="str">
        <f t="shared" si="191"/>
        <v/>
      </c>
      <c r="DY161" s="73" t="str">
        <f t="shared" si="192"/>
        <v/>
      </c>
      <c r="DZ161" s="73" t="str">
        <f t="shared" si="193"/>
        <v/>
      </c>
      <c r="EA161" s="73" t="str">
        <f t="shared" si="194"/>
        <v/>
      </c>
      <c r="EB161" s="73" t="str">
        <f t="shared" si="195"/>
        <v/>
      </c>
      <c r="EC161" s="73" t="str">
        <f t="shared" si="196"/>
        <v/>
      </c>
      <c r="ED161" s="73" t="str">
        <f t="shared" si="197"/>
        <v/>
      </c>
      <c r="EE161" s="73" t="str">
        <f t="shared" si="198"/>
        <v/>
      </c>
      <c r="EF161" s="73" t="str">
        <f t="shared" si="199"/>
        <v/>
      </c>
      <c r="EG161" s="53" t="str">
        <f>IF(INDEX(natjecanjeKategorije_katAliasId,MATCH(Q161,natjecanjeKategorije_katRegId,0))="","",INDEX(natjecanjeKategorije_katAliasId,MATCH(Q161,natjecanjeKategorije_katRegId,0)))</f>
        <v/>
      </c>
      <c r="EH161" s="47" t="s">
        <v>0</v>
      </c>
      <c r="EI161" s="19" t="str">
        <f t="shared" si="200"/>
        <v/>
      </c>
      <c r="EJ161" s="47" t="s">
        <v>0</v>
      </c>
      <c r="EK161" s="19" t="str">
        <f t="shared" si="201"/>
        <v/>
      </c>
      <c r="EL161" s="47" t="s">
        <v>0</v>
      </c>
      <c r="EM161" s="208" t="str">
        <f t="shared" si="202"/>
        <v/>
      </c>
      <c r="EN161" s="47" t="s">
        <v>0</v>
      </c>
    </row>
    <row r="162" spans="1:144" x14ac:dyDescent="0.25">
      <c r="A162" t="s">
        <v>0</v>
      </c>
      <c r="B162" s="52" t="str">
        <f>IF(csv!F154="","",csv!T154)</f>
        <v/>
      </c>
      <c r="C162" s="31" t="s">
        <v>0</v>
      </c>
      <c r="D162" s="31" t="str">
        <f>IF(csv!F154="","",csv!F154)</f>
        <v/>
      </c>
      <c r="E162" s="31" t="str">
        <f>IF(csv!E154="","",csv!E154)</f>
        <v/>
      </c>
      <c r="F162" s="31" t="s">
        <v>0</v>
      </c>
      <c r="G162" s="73" t="str">
        <f>IF(csv!M154="","",csv!M154)</f>
        <v/>
      </c>
      <c r="H162" s="73" t="str">
        <f>IF(csv!N154="","",csv!N154)</f>
        <v/>
      </c>
      <c r="I162" s="31" t="s">
        <v>0</v>
      </c>
      <c r="J162" s="31" t="str">
        <f>IF(csv!P154="","",csv!P154)</f>
        <v/>
      </c>
      <c r="K162" s="31" t="str">
        <f>IF(csv!Q154="","",csv!Q154)</f>
        <v/>
      </c>
      <c r="L162" s="31" t="s">
        <v>0</v>
      </c>
      <c r="M162" s="66" t="str">
        <f>IF(csv!R154="","",csv!R154)</f>
        <v/>
      </c>
      <c r="N162" s="47" t="s">
        <v>0</v>
      </c>
      <c r="O162" s="52" t="str">
        <f t="shared" si="144"/>
        <v/>
      </c>
      <c r="P162" s="73" t="str">
        <f>IF(O162="","",IF(COUNTIF(O$10:O161,O162)=0,P161+1,P161))</f>
        <v/>
      </c>
      <c r="Q162" s="88" t="str">
        <f t="shared" si="145"/>
        <v/>
      </c>
      <c r="R162" s="89" t="str" cm="1">
        <f t="array" ref="R162">IF(S162="","",INDEX(natjecanjeStaze_naziv,MATCH(S162,natjecanjeStaze_stazaId,0)))</f>
        <v/>
      </c>
      <c r="S162" s="53" t="str">
        <f>IF(BW162="","",INDEX(natjecanjeStaze_stazaId,MATCH(O162,natjecanjeStaze_kategorija,0)))</f>
        <v/>
      </c>
      <c r="T162" s="47" t="s">
        <v>0</v>
      </c>
      <c r="U162" s="259" t="str">
        <f>IF(O162="","",INDEX(kategorija_oznaka,MATCH(Q162,kategorija_id,0)))</f>
        <v/>
      </c>
      <c r="V162" s="260" t="str">
        <f t="shared" si="146"/>
        <v/>
      </c>
      <c r="W162" s="47" t="s">
        <v>0</v>
      </c>
      <c r="X162" s="52" t="str">
        <f t="shared" si="147"/>
        <v/>
      </c>
      <c r="Y162" s="73" t="str">
        <f t="shared" si="148"/>
        <v/>
      </c>
      <c r="Z162" s="31" t="str">
        <f t="shared" si="149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50"/>
        <v/>
      </c>
      <c r="AF162" s="47" t="s">
        <v>0</v>
      </c>
      <c r="AG162" s="151" t="str">
        <f t="shared" si="151"/>
        <v/>
      </c>
      <c r="AH162" s="47" t="s">
        <v>0</v>
      </c>
      <c r="AI162" s="52" t="str">
        <f t="shared" si="152"/>
        <v/>
      </c>
      <c r="AJ162" s="31" t="str">
        <f t="shared" si="153"/>
        <v/>
      </c>
      <c r="AK162" s="73" t="str">
        <f t="shared" si="154"/>
        <v/>
      </c>
      <c r="AL162" s="73" t="str">
        <f t="shared" si="155"/>
        <v/>
      </c>
      <c r="AM162" s="31" t="str" cm="1">
        <f t="array" ref="AM162">IF(AK162="",""&amp;AJ162,IF(AK162="NEMA",AJ162,INDEX(klub_naziv,MATCH(INDEX(klubAlias_klubId,AK162),klub_id,0))))</f>
        <v/>
      </c>
      <c r="AN162" s="31" t="str" cm="1">
        <f t="array" ref="AN162">IFERROR(""&amp;INDEX(registarNatjecatelji,DL162,4),"")</f>
        <v/>
      </c>
      <c r="AO162" s="73" t="str">
        <f t="shared" si="156"/>
        <v/>
      </c>
      <c r="AP162" s="66" t="str">
        <f t="shared" si="157"/>
        <v/>
      </c>
      <c r="AQ162" s="47" t="s">
        <v>0</v>
      </c>
      <c r="AR162" s="52" t="str">
        <f>IF(V162&lt;&gt;"NEMA","",IF(IFERROR(MATCH(U162,U$10:U161,0),0)&lt;&gt;0,"",U162))</f>
        <v/>
      </c>
      <c r="AS162" s="73" t="str">
        <f>IF(AR162="","",IFERROR(INDEX(klubAlias_id,MATCH(AR162,klubAlias_alias,0)),"NEMA"))</f>
        <v/>
      </c>
      <c r="AT162" s="31" t="str">
        <f>IF(OR(AS162="",AS162&lt;&gt;"NEMA"),"",MAX(AT$10:AT161)+1)</f>
        <v/>
      </c>
      <c r="AU162" s="66" t="str">
        <f>IF(OR(AS162="",AS162&lt;&gt;"NEMA"),"",INDEX(klub_id,MATCH(AR162,klub_naziv,0)))</f>
        <v/>
      </c>
      <c r="AV162" s="47" t="s">
        <v>0</v>
      </c>
      <c r="AW162" s="19" t="str">
        <f t="shared" si="158"/>
        <v/>
      </c>
      <c r="AX162" s="47" t="s">
        <v>0</v>
      </c>
      <c r="AY162" s="82" t="str">
        <f>IF(AK162&lt;&gt;"NEMA","",IF(IFERROR(MATCH(AJ162,AJ$10:AJ161,0),0)&lt;&gt;0,"",AJ162))</f>
        <v/>
      </c>
      <c r="AZ162" s="47" t="s">
        <v>0</v>
      </c>
      <c r="BA162" s="130"/>
      <c r="BB162" s="47" t="s">
        <v>0</v>
      </c>
      <c r="BC162" s="58" t="str">
        <f t="shared" si="159"/>
        <v/>
      </c>
      <c r="BD162" s="31" t="str">
        <f t="shared" si="160"/>
        <v/>
      </c>
      <c r="BE162" s="31" t="str">
        <f>IF(BD162="","",MAX(BE$10:BE161)+1)</f>
        <v/>
      </c>
      <c r="BF162" s="31" t="str">
        <f t="shared" si="161"/>
        <v/>
      </c>
      <c r="BG162" s="31" t="str">
        <f t="shared" si="162"/>
        <v/>
      </c>
      <c r="BH162" s="31" t="str">
        <f>IF(BA162="","",MAX(BH$10:BH161)+1)</f>
        <v/>
      </c>
      <c r="BI162" s="31" t="str">
        <f t="shared" si="163"/>
        <v/>
      </c>
      <c r="BJ162" s="66" t="str">
        <f t="shared" si="164"/>
        <v/>
      </c>
      <c r="BK162" s="47" t="s">
        <v>0</v>
      </c>
      <c r="BL162" s="19" t="str">
        <f t="shared" si="165"/>
        <v/>
      </c>
      <c r="BM162" s="47" t="s">
        <v>0</v>
      </c>
      <c r="BN162" s="151" t="str">
        <f>IF(AP162="","",IF(BA162="",IF(IFERROR(MATCH(AP162,natjecanje_noviKluboviAliasi,0),0)&gt;0,INDEX(natjecanje_kluboviAliasi,MATCH(AP162,natjecanje_noviKluboviAliasi,0)),AP162),BA162))</f>
        <v/>
      </c>
      <c r="BO162" s="47" t="s">
        <v>0</v>
      </c>
      <c r="BP162" s="58" t="str">
        <f t="shared" si="166"/>
        <v/>
      </c>
      <c r="BQ162" s="73" t="str">
        <f t="shared" si="167"/>
        <v/>
      </c>
      <c r="BR162" s="267" t="str">
        <f t="shared" si="168"/>
        <v/>
      </c>
      <c r="BS162" s="268" t="str">
        <f t="shared" si="169"/>
        <v/>
      </c>
      <c r="BT162" s="191" t="str">
        <f t="shared" si="170"/>
        <v/>
      </c>
      <c r="BU162" s="47" t="s">
        <v>0</v>
      </c>
      <c r="BV162" s="52" t="str">
        <f t="shared" si="171"/>
        <v/>
      </c>
      <c r="BW162" s="31" t="str">
        <f t="shared" si="172"/>
        <v/>
      </c>
      <c r="BX162" s="73" t="str">
        <f>IF(BW162="","",IFERROR(INDEX(imePrezime_id,MATCH(BV162&amp;" – "&amp;BW162,imePrezime_imePrezime,0)),"NEMA"))</f>
        <v/>
      </c>
      <c r="BY162" s="73" t="str">
        <f>IF(BX162&lt;&gt;"NEMA","",IFERROR(INDEX(imePrezimeAlias_imePrezimeId,MATCH(BV162&amp;" "&amp;BW162,imePrezimeAlias_alias,0)),"NEMA"))</f>
        <v/>
      </c>
      <c r="BZ162" s="31" t="str">
        <f>IF(BW162="","",IF(OR(BY162="",BY162="NEMA"),BV162,INDEX(imePrezime_ime,MATCH(BY162,imePrezime_id,0))))</f>
        <v/>
      </c>
      <c r="CA162" s="66" t="str">
        <f>IF(BW162="","",IF(OR(BY162="",BY162="NEMA"),BW162,INDEX(imePrezime_prezime,MATCH(BY162,imePrezime_id,0))))</f>
        <v/>
      </c>
      <c r="CB162" s="47" t="s">
        <v>0</v>
      </c>
      <c r="CC162" s="82" t="str">
        <f t="shared" si="173"/>
        <v/>
      </c>
      <c r="CD162" s="47" t="s">
        <v>0</v>
      </c>
      <c r="CE162" s="19" t="str">
        <f t="shared" si="174"/>
        <v/>
      </c>
      <c r="CF162" s="47" t="s">
        <v>0</v>
      </c>
      <c r="CG162" s="130"/>
      <c r="CH162" s="47" t="s">
        <v>0</v>
      </c>
      <c r="CI162" s="52" t="str">
        <f t="shared" si="175"/>
        <v/>
      </c>
      <c r="CJ162" s="73" t="str">
        <f>IF(CG162="","",MAX(CJ$10:CJ161)+1)</f>
        <v/>
      </c>
      <c r="CK162" s="53" t="str">
        <f t="shared" si="176"/>
        <v/>
      </c>
      <c r="CL162" s="47" t="s">
        <v>0</v>
      </c>
      <c r="CM162" s="19" t="str">
        <f t="shared" si="177"/>
        <v/>
      </c>
      <c r="CN162" s="47" t="s">
        <v>0</v>
      </c>
      <c r="CO162" s="108"/>
      <c r="CP162" s="110"/>
      <c r="CQ162" s="47"/>
      <c r="CR162" s="58" t="str">
        <f>IF(AND(BX162="NEMA",BY162="NEMA",OR(CG162="",CK162="NEMA")),MAX(CR$10:CR161)+1,"")</f>
        <v/>
      </c>
      <c r="CS162" s="53" t="str">
        <f t="shared" si="178"/>
        <v/>
      </c>
      <c r="CT162" t="s">
        <v>0</v>
      </c>
      <c r="CU162" s="133" t="str">
        <f>IF(O162="","",LEFT(INDEX(kategorija_oznaka,MATCH(Q162,kategorija_id,0)),1))</f>
        <v/>
      </c>
      <c r="CV162" t="s">
        <v>0</v>
      </c>
      <c r="CW162" s="52" t="str">
        <f>IF(CR162="","",IF(M162&lt;&gt;"CRO","","INSERT INTO osoba (id,reg_broj,oib,spol_id,dat_rodjenja) VALUES ("&amp;CR162&amp;",(SELECT max(os.reg_broj)+1 FROM osoba AS os),Null,'"&amp;CU162&amp;"',Null); INSERT INTO osoba_log (id,reg_broj,oib,spol_id,dat_rodjenja,dnevnik_id) SELECT id,reg_broj,oib,spol_id,dat_rodjenja,"&amp;dnevnik_id&amp;" FROM osoba WHERE id = "&amp;CR162&amp;";"))</f>
        <v/>
      </c>
      <c r="CX162" s="66" t="str">
        <f t="shared" si="179"/>
        <v/>
      </c>
      <c r="CY162" t="s">
        <v>0</v>
      </c>
      <c r="CZ162" s="19" t="str">
        <f t="shared" si="180"/>
        <v/>
      </c>
      <c r="DA162" s="47" t="s">
        <v>0</v>
      </c>
      <c r="DB162" s="52" t="str">
        <f t="shared" si="181"/>
        <v/>
      </c>
      <c r="DC162" s="66" t="str">
        <f t="shared" si="182"/>
        <v/>
      </c>
      <c r="DD162" s="47" t="s">
        <v>0</v>
      </c>
      <c r="DE162" s="52" t="str">
        <f t="shared" si="183"/>
        <v/>
      </c>
      <c r="DF162" s="53" t="str">
        <f>IF(DE162="","",IFERROR(MATCH(DE162,registar,0),"NEMA"))</f>
        <v/>
      </c>
      <c r="DG162" s="47" t="s">
        <v>0</v>
      </c>
      <c r="DH162" s="52" t="str">
        <f t="shared" si="184"/>
        <v/>
      </c>
      <c r="DI162" s="53" t="str">
        <f>IF(DH162="","",IFERROR(MATCH(DH162,imePrezime_imePrezimeKlub,0),"NEMA"))</f>
        <v/>
      </c>
      <c r="DJ162" s="47" t="s">
        <v>0</v>
      </c>
      <c r="DK162" s="52" t="str">
        <f t="shared" si="185"/>
        <v/>
      </c>
      <c r="DL162" s="53" t="str">
        <f>IF(DK162="","",IFERROR(MATCH(DK162,imePrezime_imePrezime,0),"NEMA"))</f>
        <v/>
      </c>
      <c r="DM162" s="47" t="s">
        <v>0</v>
      </c>
      <c r="DN162" s="58" t="str">
        <f t="shared" si="186"/>
        <v/>
      </c>
      <c r="DO162" s="53" t="str" cm="1">
        <f t="array" ref="DO162">IF(DN162&lt;&gt;"",INDEX(imePrezime_id,DN162,0),IF(CR162&lt;&gt;"",CR162,""))</f>
        <v/>
      </c>
      <c r="DP162" s="47" t="s">
        <v>0</v>
      </c>
      <c r="DQ162" s="58" t="str">
        <f t="shared" si="187"/>
        <v/>
      </c>
      <c r="DR162" s="73" t="str">
        <f>IF(BW162="","",IF(AJ162="",IF(IFERROR(INDEX(imePrezime_klub,MATCH(DO162,imePrezime_id,0)),"NEMA")="","klu",""),IF(OR(AND(AK162&lt;&gt;"",AK162&lt;&gt;"NEMA"),BI162&lt;&gt;""),"klu(ali)",IF(AND(AN162&lt;&gt;"",AN162&lt;&gt;AM162),"(raz-klu)","klu"))))</f>
        <v/>
      </c>
      <c r="DS162" s="73" t="str">
        <f t="shared" si="188"/>
        <v/>
      </c>
      <c r="DT162" s="73" t="str">
        <f t="shared" si="189"/>
        <v/>
      </c>
      <c r="DU162" s="66" t="str">
        <f t="shared" si="190"/>
        <v/>
      </c>
      <c r="DV162" s="47" t="s">
        <v>0</v>
      </c>
      <c r="DW162" s="58" t="str">
        <f>IF(BW162="","",MAX(DW$10:DW161)+1)</f>
        <v/>
      </c>
      <c r="DX162" s="73" t="str">
        <f t="shared" si="191"/>
        <v/>
      </c>
      <c r="DY162" s="73" t="str">
        <f t="shared" si="192"/>
        <v/>
      </c>
      <c r="DZ162" s="73" t="str">
        <f t="shared" si="193"/>
        <v/>
      </c>
      <c r="EA162" s="73" t="str">
        <f t="shared" si="194"/>
        <v/>
      </c>
      <c r="EB162" s="73" t="str">
        <f t="shared" si="195"/>
        <v/>
      </c>
      <c r="EC162" s="73" t="str">
        <f t="shared" si="196"/>
        <v/>
      </c>
      <c r="ED162" s="73" t="str">
        <f t="shared" si="197"/>
        <v/>
      </c>
      <c r="EE162" s="73" t="str">
        <f t="shared" si="198"/>
        <v/>
      </c>
      <c r="EF162" s="73" t="str">
        <f t="shared" si="199"/>
        <v/>
      </c>
      <c r="EG162" s="53" t="str">
        <f>IF(INDEX(natjecanjeKategorije_katAliasId,MATCH(Q162,natjecanjeKategorije_katRegId,0))="","",INDEX(natjecanjeKategorije_katAliasId,MATCH(Q162,natjecanjeKategorije_katRegId,0)))</f>
        <v/>
      </c>
      <c r="EH162" s="47" t="s">
        <v>0</v>
      </c>
      <c r="EI162" s="19" t="str">
        <f t="shared" si="200"/>
        <v/>
      </c>
      <c r="EJ162" s="47" t="s">
        <v>0</v>
      </c>
      <c r="EK162" s="19" t="str">
        <f t="shared" si="201"/>
        <v/>
      </c>
      <c r="EL162" s="47" t="s">
        <v>0</v>
      </c>
      <c r="EM162" s="208" t="str">
        <f t="shared" si="202"/>
        <v/>
      </c>
      <c r="EN162" s="47" t="s">
        <v>0</v>
      </c>
    </row>
    <row r="163" spans="1:144" x14ac:dyDescent="0.25">
      <c r="A163" t="s">
        <v>0</v>
      </c>
      <c r="B163" s="52" t="str">
        <f>IF(csv!F155="","",csv!T155)</f>
        <v/>
      </c>
      <c r="C163" s="31" t="s">
        <v>0</v>
      </c>
      <c r="D163" s="31" t="str">
        <f>IF(csv!F155="","",csv!F155)</f>
        <v/>
      </c>
      <c r="E163" s="31" t="str">
        <f>IF(csv!E155="","",csv!E155)</f>
        <v/>
      </c>
      <c r="F163" s="31" t="s">
        <v>0</v>
      </c>
      <c r="G163" s="73" t="str">
        <f>IF(csv!M155="","",csv!M155)</f>
        <v/>
      </c>
      <c r="H163" s="73" t="str">
        <f>IF(csv!N155="","",csv!N155)</f>
        <v/>
      </c>
      <c r="I163" s="31" t="s">
        <v>0</v>
      </c>
      <c r="J163" s="31" t="str">
        <f>IF(csv!P155="","",csv!P155)</f>
        <v/>
      </c>
      <c r="K163" s="31" t="str">
        <f>IF(csv!Q155="","",csv!Q155)</f>
        <v/>
      </c>
      <c r="L163" s="31" t="s">
        <v>0</v>
      </c>
      <c r="M163" s="66" t="str">
        <f>IF(csv!R155="","",csv!R155)</f>
        <v/>
      </c>
      <c r="N163" s="47" t="s">
        <v>0</v>
      </c>
      <c r="O163" s="52" t="str">
        <f t="shared" si="144"/>
        <v/>
      </c>
      <c r="P163" s="73" t="str">
        <f>IF(O163="","",IF(COUNTIF(O$10:O162,O163)=0,P162+1,P162))</f>
        <v/>
      </c>
      <c r="Q163" s="88" t="str">
        <f t="shared" si="145"/>
        <v/>
      </c>
      <c r="R163" s="89" t="str" cm="1">
        <f t="array" ref="R163">IF(S163="","",INDEX(natjecanjeStaze_naziv,MATCH(S163,natjecanjeStaze_stazaId,0)))</f>
        <v/>
      </c>
      <c r="S163" s="53" t="str">
        <f>IF(BW163="","",INDEX(natjecanjeStaze_stazaId,MATCH(O163,natjecanjeStaze_kategorija,0)))</f>
        <v/>
      </c>
      <c r="T163" s="47" t="s">
        <v>0</v>
      </c>
      <c r="U163" s="259" t="str">
        <f>IF(O163="","",INDEX(kategorija_oznaka,MATCH(Q163,kategorija_id,0)))</f>
        <v/>
      </c>
      <c r="V163" s="260" t="str">
        <f t="shared" si="146"/>
        <v/>
      </c>
      <c r="W163" s="47" t="s">
        <v>0</v>
      </c>
      <c r="X163" s="52" t="str">
        <f t="shared" si="147"/>
        <v/>
      </c>
      <c r="Y163" s="73" t="str">
        <f t="shared" si="148"/>
        <v/>
      </c>
      <c r="Z163" s="31" t="str">
        <f t="shared" si="149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50"/>
        <v/>
      </c>
      <c r="AF163" s="47" t="s">
        <v>0</v>
      </c>
      <c r="AG163" s="151" t="str">
        <f t="shared" si="151"/>
        <v/>
      </c>
      <c r="AH163" s="47" t="s">
        <v>0</v>
      </c>
      <c r="AI163" s="52" t="str">
        <f t="shared" si="152"/>
        <v/>
      </c>
      <c r="AJ163" s="31" t="str">
        <f t="shared" si="153"/>
        <v/>
      </c>
      <c r="AK163" s="73" t="str">
        <f t="shared" si="154"/>
        <v/>
      </c>
      <c r="AL163" s="73" t="str">
        <f t="shared" si="155"/>
        <v/>
      </c>
      <c r="AM163" s="31" t="str" cm="1">
        <f t="array" ref="AM163">IF(AK163="",""&amp;AJ163,IF(AK163="NEMA",AJ163,INDEX(klub_naziv,MATCH(INDEX(klubAlias_klubId,AK163),klub_id,0))))</f>
        <v/>
      </c>
      <c r="AN163" s="31" t="str" cm="1">
        <f t="array" ref="AN163">IFERROR(""&amp;INDEX(registarNatjecatelji,DL163,4),"")</f>
        <v/>
      </c>
      <c r="AO163" s="73" t="str">
        <f t="shared" si="156"/>
        <v/>
      </c>
      <c r="AP163" s="66" t="str">
        <f t="shared" si="157"/>
        <v/>
      </c>
      <c r="AQ163" s="47" t="s">
        <v>0</v>
      </c>
      <c r="AR163" s="52" t="str">
        <f>IF(V163&lt;&gt;"NEMA","",IF(IFERROR(MATCH(U163,U$10:U162,0),0)&lt;&gt;0,"",U163))</f>
        <v/>
      </c>
      <c r="AS163" s="73" t="str">
        <f>IF(AR163="","",IFERROR(INDEX(klubAlias_id,MATCH(AR163,klubAlias_alias,0)),"NEMA"))</f>
        <v/>
      </c>
      <c r="AT163" s="31" t="str">
        <f>IF(OR(AS163="",AS163&lt;&gt;"NEMA"),"",MAX(AT$10:AT162)+1)</f>
        <v/>
      </c>
      <c r="AU163" s="66" t="str">
        <f>IF(OR(AS163="",AS163&lt;&gt;"NEMA"),"",INDEX(klub_id,MATCH(AR163,klub_naziv,0)))</f>
        <v/>
      </c>
      <c r="AV163" s="47" t="s">
        <v>0</v>
      </c>
      <c r="AW163" s="19" t="str">
        <f t="shared" si="158"/>
        <v/>
      </c>
      <c r="AX163" s="47" t="s">
        <v>0</v>
      </c>
      <c r="AY163" s="82" t="str">
        <f>IF(AK163&lt;&gt;"NEMA","",IF(IFERROR(MATCH(AJ163,AJ$10:AJ162,0),0)&lt;&gt;0,"",AJ163))</f>
        <v/>
      </c>
      <c r="AZ163" s="47" t="s">
        <v>0</v>
      </c>
      <c r="BA163" s="130"/>
      <c r="BB163" s="47" t="s">
        <v>0</v>
      </c>
      <c r="BC163" s="58" t="str">
        <f t="shared" si="159"/>
        <v/>
      </c>
      <c r="BD163" s="31" t="str">
        <f t="shared" si="160"/>
        <v/>
      </c>
      <c r="BE163" s="31" t="str">
        <f>IF(BD163="","",MAX(BE$10:BE162)+1)</f>
        <v/>
      </c>
      <c r="BF163" s="31" t="str">
        <f t="shared" si="161"/>
        <v/>
      </c>
      <c r="BG163" s="31" t="str">
        <f t="shared" si="162"/>
        <v/>
      </c>
      <c r="BH163" s="31" t="str">
        <f>IF(BA163="","",MAX(BH$10:BH162)+1)</f>
        <v/>
      </c>
      <c r="BI163" s="31" t="str">
        <f t="shared" si="163"/>
        <v/>
      </c>
      <c r="BJ163" s="66" t="str">
        <f t="shared" si="164"/>
        <v/>
      </c>
      <c r="BK163" s="47" t="s">
        <v>0</v>
      </c>
      <c r="BL163" s="19" t="str">
        <f t="shared" si="165"/>
        <v/>
      </c>
      <c r="BM163" s="47" t="s">
        <v>0</v>
      </c>
      <c r="BN163" s="151" t="str">
        <f>IF(AP163="","",IF(BA163="",IF(IFERROR(MATCH(AP163,natjecanje_noviKluboviAliasi,0),0)&gt;0,INDEX(natjecanje_kluboviAliasi,MATCH(AP163,natjecanje_noviKluboviAliasi,0)),AP163),BA163))</f>
        <v/>
      </c>
      <c r="BO163" s="47" t="s">
        <v>0</v>
      </c>
      <c r="BP163" s="58" t="str">
        <f t="shared" si="166"/>
        <v/>
      </c>
      <c r="BQ163" s="73" t="str">
        <f t="shared" si="167"/>
        <v/>
      </c>
      <c r="BR163" s="267" t="str">
        <f t="shared" si="168"/>
        <v/>
      </c>
      <c r="BS163" s="268" t="str">
        <f t="shared" si="169"/>
        <v/>
      </c>
      <c r="BT163" s="191" t="str">
        <f t="shared" si="170"/>
        <v/>
      </c>
      <c r="BU163" s="47" t="s">
        <v>0</v>
      </c>
      <c r="BV163" s="52" t="str">
        <f t="shared" si="171"/>
        <v/>
      </c>
      <c r="BW163" s="31" t="str">
        <f t="shared" si="172"/>
        <v/>
      </c>
      <c r="BX163" s="73" t="str">
        <f>IF(BW163="","",IFERROR(INDEX(imePrezime_id,MATCH(BV163&amp;" – "&amp;BW163,imePrezime_imePrezime,0)),"NEMA"))</f>
        <v/>
      </c>
      <c r="BY163" s="73" t="str">
        <f>IF(BX163&lt;&gt;"NEMA","",IFERROR(INDEX(imePrezimeAlias_imePrezimeId,MATCH(BV163&amp;" "&amp;BW163,imePrezimeAlias_alias,0)),"NEMA"))</f>
        <v/>
      </c>
      <c r="BZ163" s="31" t="str">
        <f>IF(BW163="","",IF(OR(BY163="",BY163="NEMA"),BV163,INDEX(imePrezime_ime,MATCH(BY163,imePrezime_id,0))))</f>
        <v/>
      </c>
      <c r="CA163" s="66" t="str">
        <f>IF(BW163="","",IF(OR(BY163="",BY163="NEMA"),BW163,INDEX(imePrezime_prezime,MATCH(BY163,imePrezime_id,0))))</f>
        <v/>
      </c>
      <c r="CB163" s="47" t="s">
        <v>0</v>
      </c>
      <c r="CC163" s="82" t="str">
        <f t="shared" si="173"/>
        <v/>
      </c>
      <c r="CD163" s="47" t="s">
        <v>0</v>
      </c>
      <c r="CE163" s="19" t="str">
        <f t="shared" si="174"/>
        <v/>
      </c>
      <c r="CF163" s="47" t="s">
        <v>0</v>
      </c>
      <c r="CG163" s="130"/>
      <c r="CH163" s="47" t="s">
        <v>0</v>
      </c>
      <c r="CI163" s="52" t="str">
        <f t="shared" si="175"/>
        <v/>
      </c>
      <c r="CJ163" s="73" t="str">
        <f>IF(CG163="","",MAX(CJ$10:CJ162)+1)</f>
        <v/>
      </c>
      <c r="CK163" s="53" t="str">
        <f t="shared" si="176"/>
        <v/>
      </c>
      <c r="CL163" s="47" t="s">
        <v>0</v>
      </c>
      <c r="CM163" s="19" t="str">
        <f t="shared" si="177"/>
        <v/>
      </c>
      <c r="CN163" s="47" t="s">
        <v>0</v>
      </c>
      <c r="CO163" s="108"/>
      <c r="CP163" s="110"/>
      <c r="CQ163" s="47"/>
      <c r="CR163" s="58" t="str">
        <f>IF(AND(BX163="NEMA",BY163="NEMA",OR(CG163="",CK163="NEMA")),MAX(CR$10:CR162)+1,"")</f>
        <v/>
      </c>
      <c r="CS163" s="53" t="str">
        <f t="shared" si="178"/>
        <v/>
      </c>
      <c r="CT163" t="s">
        <v>0</v>
      </c>
      <c r="CU163" s="133" t="str">
        <f>IF(O163="","",LEFT(INDEX(kategorija_oznaka,MATCH(Q163,kategorija_id,0)),1))</f>
        <v/>
      </c>
      <c r="CV163" t="s">
        <v>0</v>
      </c>
      <c r="CW163" s="52" t="str">
        <f>IF(CR163="","",IF(M163&lt;&gt;"CRO","","INSERT INTO osoba (id,reg_broj,oib,spol_id,dat_rodjenja) VALUES ("&amp;CR163&amp;",(SELECT max(os.reg_broj)+1 FROM osoba AS os),Null,'"&amp;CU163&amp;"',Null); INSERT INTO osoba_log (id,reg_broj,oib,spol_id,dat_rodjenja,dnevnik_id) SELECT id,reg_broj,oib,spol_id,dat_rodjenja,"&amp;dnevnik_id&amp;" FROM osoba WHERE id = "&amp;CR163&amp;";"))</f>
        <v/>
      </c>
      <c r="CX163" s="66" t="str">
        <f t="shared" si="179"/>
        <v/>
      </c>
      <c r="CY163" t="s">
        <v>0</v>
      </c>
      <c r="CZ163" s="19" t="str">
        <f t="shared" si="180"/>
        <v/>
      </c>
      <c r="DA163" s="47" t="s">
        <v>0</v>
      </c>
      <c r="DB163" s="52" t="str">
        <f t="shared" si="181"/>
        <v/>
      </c>
      <c r="DC163" s="66" t="str">
        <f t="shared" si="182"/>
        <v/>
      </c>
      <c r="DD163" s="47" t="s">
        <v>0</v>
      </c>
      <c r="DE163" s="52" t="str">
        <f t="shared" si="183"/>
        <v/>
      </c>
      <c r="DF163" s="53" t="str">
        <f>IF(DE163="","",IFERROR(MATCH(DE163,registar,0),"NEMA"))</f>
        <v/>
      </c>
      <c r="DG163" s="47" t="s">
        <v>0</v>
      </c>
      <c r="DH163" s="52" t="str">
        <f t="shared" si="184"/>
        <v/>
      </c>
      <c r="DI163" s="53" t="str">
        <f>IF(DH163="","",IFERROR(MATCH(DH163,imePrezime_imePrezimeKlub,0),"NEMA"))</f>
        <v/>
      </c>
      <c r="DJ163" s="47" t="s">
        <v>0</v>
      </c>
      <c r="DK163" s="52" t="str">
        <f t="shared" si="185"/>
        <v/>
      </c>
      <c r="DL163" s="53" t="str">
        <f>IF(DK163="","",IFERROR(MATCH(DK163,imePrezime_imePrezime,0),"NEMA"))</f>
        <v/>
      </c>
      <c r="DM163" s="47" t="s">
        <v>0</v>
      </c>
      <c r="DN163" s="58" t="str">
        <f t="shared" si="186"/>
        <v/>
      </c>
      <c r="DO163" s="53" t="str" cm="1">
        <f t="array" ref="DO163">IF(DN163&lt;&gt;"",INDEX(imePrezime_id,DN163,0),IF(CR163&lt;&gt;"",CR163,""))</f>
        <v/>
      </c>
      <c r="DP163" s="47" t="s">
        <v>0</v>
      </c>
      <c r="DQ163" s="58" t="str">
        <f t="shared" si="187"/>
        <v/>
      </c>
      <c r="DR163" s="73" t="str">
        <f>IF(BW163="","",IF(AJ163="",IF(IFERROR(INDEX(imePrezime_klub,MATCH(DO163,imePrezime_id,0)),"NEMA")="","klu",""),IF(OR(AND(AK163&lt;&gt;"",AK163&lt;&gt;"NEMA"),BI163&lt;&gt;""),"klu(ali)",IF(AND(AN163&lt;&gt;"",AN163&lt;&gt;AM163),"(raz-klu)","klu"))))</f>
        <v/>
      </c>
      <c r="DS163" s="73" t="str">
        <f t="shared" si="188"/>
        <v/>
      </c>
      <c r="DT163" s="73" t="str">
        <f t="shared" si="189"/>
        <v/>
      </c>
      <c r="DU163" s="66" t="str">
        <f t="shared" si="190"/>
        <v/>
      </c>
      <c r="DV163" s="47" t="s">
        <v>0</v>
      </c>
      <c r="DW163" s="58" t="str">
        <f>IF(BW163="","",MAX(DW$10:DW162)+1)</f>
        <v/>
      </c>
      <c r="DX163" s="73" t="str">
        <f t="shared" si="191"/>
        <v/>
      </c>
      <c r="DY163" s="73" t="str">
        <f t="shared" si="192"/>
        <v/>
      </c>
      <c r="DZ163" s="73" t="str">
        <f t="shared" si="193"/>
        <v/>
      </c>
      <c r="EA163" s="73" t="str">
        <f t="shared" si="194"/>
        <v/>
      </c>
      <c r="EB163" s="73" t="str">
        <f t="shared" si="195"/>
        <v/>
      </c>
      <c r="EC163" s="73" t="str">
        <f t="shared" si="196"/>
        <v/>
      </c>
      <c r="ED163" s="73" t="str">
        <f t="shared" si="197"/>
        <v/>
      </c>
      <c r="EE163" s="73" t="str">
        <f t="shared" si="198"/>
        <v/>
      </c>
      <c r="EF163" s="73" t="str">
        <f t="shared" si="199"/>
        <v/>
      </c>
      <c r="EG163" s="53" t="str">
        <f>IF(INDEX(natjecanjeKategorije_katAliasId,MATCH(Q163,natjecanjeKategorije_katRegId,0))="","",INDEX(natjecanjeKategorije_katAliasId,MATCH(Q163,natjecanjeKategorije_katRegId,0)))</f>
        <v/>
      </c>
      <c r="EH163" s="47" t="s">
        <v>0</v>
      </c>
      <c r="EI163" s="19" t="str">
        <f t="shared" si="200"/>
        <v/>
      </c>
      <c r="EJ163" s="47" t="s">
        <v>0</v>
      </c>
      <c r="EK163" s="19" t="str">
        <f t="shared" si="201"/>
        <v/>
      </c>
      <c r="EL163" s="47" t="s">
        <v>0</v>
      </c>
      <c r="EM163" s="208" t="str">
        <f t="shared" si="202"/>
        <v/>
      </c>
      <c r="EN163" s="47" t="s">
        <v>0</v>
      </c>
    </row>
    <row r="164" spans="1:144" x14ac:dyDescent="0.25">
      <c r="A164" t="s">
        <v>0</v>
      </c>
      <c r="B164" s="52" t="str">
        <f>IF(csv!F156="","",csv!T156)</f>
        <v/>
      </c>
      <c r="C164" s="31" t="s">
        <v>0</v>
      </c>
      <c r="D164" s="31" t="str">
        <f>IF(csv!F156="","",csv!F156)</f>
        <v/>
      </c>
      <c r="E164" s="31" t="str">
        <f>IF(csv!E156="","",csv!E156)</f>
        <v/>
      </c>
      <c r="F164" s="31" t="s">
        <v>0</v>
      </c>
      <c r="G164" s="73" t="str">
        <f>IF(csv!M156="","",csv!M156)</f>
        <v/>
      </c>
      <c r="H164" s="73" t="str">
        <f>IF(csv!N156="","",csv!N156)</f>
        <v/>
      </c>
      <c r="I164" s="31" t="s">
        <v>0</v>
      </c>
      <c r="J164" s="31" t="str">
        <f>IF(csv!P156="","",csv!P156)</f>
        <v/>
      </c>
      <c r="K164" s="31" t="str">
        <f>IF(csv!Q156="","",csv!Q156)</f>
        <v/>
      </c>
      <c r="L164" s="31" t="s">
        <v>0</v>
      </c>
      <c r="M164" s="66" t="str">
        <f>IF(csv!R156="","",csv!R156)</f>
        <v/>
      </c>
      <c r="N164" s="47" t="s">
        <v>0</v>
      </c>
      <c r="O164" s="52" t="str">
        <f t="shared" si="144"/>
        <v/>
      </c>
      <c r="P164" s="73" t="str">
        <f>IF(O164="","",IF(COUNTIF(O$10:O163,O164)=0,P163+1,P163))</f>
        <v/>
      </c>
      <c r="Q164" s="88" t="str">
        <f t="shared" si="145"/>
        <v/>
      </c>
      <c r="R164" s="89" t="str" cm="1">
        <f t="array" ref="R164">IF(S164="","",INDEX(natjecanjeStaze_naziv,MATCH(S164,natjecanjeStaze_stazaId,0)))</f>
        <v/>
      </c>
      <c r="S164" s="53" t="str">
        <f>IF(BW164="","",INDEX(natjecanjeStaze_stazaId,MATCH(O164,natjecanjeStaze_kategorija,0)))</f>
        <v/>
      </c>
      <c r="T164" s="47" t="s">
        <v>0</v>
      </c>
      <c r="U164" s="259" t="str">
        <f>IF(O164="","",INDEX(kategorija_oznaka,MATCH(Q164,kategorija_id,0)))</f>
        <v/>
      </c>
      <c r="V164" s="260" t="str">
        <f t="shared" si="146"/>
        <v/>
      </c>
      <c r="W164" s="47" t="s">
        <v>0</v>
      </c>
      <c r="X164" s="52" t="str">
        <f t="shared" si="147"/>
        <v/>
      </c>
      <c r="Y164" s="73" t="str">
        <f t="shared" si="148"/>
        <v/>
      </c>
      <c r="Z164" s="31" t="str">
        <f t="shared" si="149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50"/>
        <v/>
      </c>
      <c r="AF164" s="47" t="s">
        <v>0</v>
      </c>
      <c r="AG164" s="151" t="str">
        <f t="shared" si="151"/>
        <v/>
      </c>
      <c r="AH164" s="47" t="s">
        <v>0</v>
      </c>
      <c r="AI164" s="52" t="str">
        <f t="shared" si="152"/>
        <v/>
      </c>
      <c r="AJ164" s="31" t="str">
        <f t="shared" si="153"/>
        <v/>
      </c>
      <c r="AK164" s="73" t="str">
        <f t="shared" si="154"/>
        <v/>
      </c>
      <c r="AL164" s="73" t="str">
        <f t="shared" si="155"/>
        <v/>
      </c>
      <c r="AM164" s="31" t="str" cm="1">
        <f t="array" ref="AM164">IF(AK164="",""&amp;AJ164,IF(AK164="NEMA",AJ164,INDEX(klub_naziv,MATCH(INDEX(klubAlias_klubId,AK164),klub_id,0))))</f>
        <v/>
      </c>
      <c r="AN164" s="31" t="str" cm="1">
        <f t="array" ref="AN164">IFERROR(""&amp;INDEX(registarNatjecatelji,DL164,4),"")</f>
        <v/>
      </c>
      <c r="AO164" s="73" t="str">
        <f t="shared" si="156"/>
        <v/>
      </c>
      <c r="AP164" s="66" t="str">
        <f t="shared" si="157"/>
        <v/>
      </c>
      <c r="AQ164" s="47" t="s">
        <v>0</v>
      </c>
      <c r="AR164" s="52" t="str">
        <f>IF(V164&lt;&gt;"NEMA","",IF(IFERROR(MATCH(U164,U$10:U163,0),0)&lt;&gt;0,"",U164))</f>
        <v/>
      </c>
      <c r="AS164" s="73" t="str">
        <f>IF(AR164="","",IFERROR(INDEX(klubAlias_id,MATCH(AR164,klubAlias_alias,0)),"NEMA"))</f>
        <v/>
      </c>
      <c r="AT164" s="31" t="str">
        <f>IF(OR(AS164="",AS164&lt;&gt;"NEMA"),"",MAX(AT$10:AT163)+1)</f>
        <v/>
      </c>
      <c r="AU164" s="66" t="str">
        <f>IF(OR(AS164="",AS164&lt;&gt;"NEMA"),"",INDEX(klub_id,MATCH(AR164,klub_naziv,0)))</f>
        <v/>
      </c>
      <c r="AV164" s="47" t="s">
        <v>0</v>
      </c>
      <c r="AW164" s="19" t="str">
        <f t="shared" si="158"/>
        <v/>
      </c>
      <c r="AX164" s="47" t="s">
        <v>0</v>
      </c>
      <c r="AY164" s="82" t="str">
        <f>IF(AK164&lt;&gt;"NEMA","",IF(IFERROR(MATCH(AJ164,AJ$10:AJ163,0),0)&lt;&gt;0,"",AJ164))</f>
        <v/>
      </c>
      <c r="AZ164" s="47" t="s">
        <v>0</v>
      </c>
      <c r="BA164" s="130"/>
      <c r="BB164" s="47" t="s">
        <v>0</v>
      </c>
      <c r="BC164" s="58" t="str">
        <f t="shared" si="159"/>
        <v/>
      </c>
      <c r="BD164" s="31" t="str">
        <f t="shared" si="160"/>
        <v/>
      </c>
      <c r="BE164" s="31" t="str">
        <f>IF(BD164="","",MAX(BE$10:BE163)+1)</f>
        <v/>
      </c>
      <c r="BF164" s="31" t="str">
        <f t="shared" si="161"/>
        <v/>
      </c>
      <c r="BG164" s="31" t="str">
        <f t="shared" si="162"/>
        <v/>
      </c>
      <c r="BH164" s="31" t="str">
        <f>IF(BA164="","",MAX(BH$10:BH163)+1)</f>
        <v/>
      </c>
      <c r="BI164" s="31" t="str">
        <f t="shared" si="163"/>
        <v/>
      </c>
      <c r="BJ164" s="66" t="str">
        <f t="shared" si="164"/>
        <v/>
      </c>
      <c r="BK164" s="47" t="s">
        <v>0</v>
      </c>
      <c r="BL164" s="19" t="str">
        <f t="shared" si="165"/>
        <v/>
      </c>
      <c r="BM164" s="47" t="s">
        <v>0</v>
      </c>
      <c r="BN164" s="151" t="str">
        <f>IF(AP164="","",IF(BA164="",IF(IFERROR(MATCH(AP164,natjecanje_noviKluboviAliasi,0),0)&gt;0,INDEX(natjecanje_kluboviAliasi,MATCH(AP164,natjecanje_noviKluboviAliasi,0)),AP164),BA164))</f>
        <v/>
      </c>
      <c r="BO164" s="47" t="s">
        <v>0</v>
      </c>
      <c r="BP164" s="58" t="str">
        <f t="shared" si="166"/>
        <v/>
      </c>
      <c r="BQ164" s="73" t="str">
        <f t="shared" si="167"/>
        <v/>
      </c>
      <c r="BR164" s="267" t="str">
        <f t="shared" si="168"/>
        <v/>
      </c>
      <c r="BS164" s="268" t="str">
        <f t="shared" si="169"/>
        <v/>
      </c>
      <c r="BT164" s="191" t="str">
        <f t="shared" si="170"/>
        <v/>
      </c>
      <c r="BU164" s="47" t="s">
        <v>0</v>
      </c>
      <c r="BV164" s="52" t="str">
        <f t="shared" si="171"/>
        <v/>
      </c>
      <c r="BW164" s="31" t="str">
        <f t="shared" si="172"/>
        <v/>
      </c>
      <c r="BX164" s="73" t="str">
        <f>IF(BW164="","",IFERROR(INDEX(imePrezime_id,MATCH(BV164&amp;" – "&amp;BW164,imePrezime_imePrezime,0)),"NEMA"))</f>
        <v/>
      </c>
      <c r="BY164" s="73" t="str">
        <f>IF(BX164&lt;&gt;"NEMA","",IFERROR(INDEX(imePrezimeAlias_imePrezimeId,MATCH(BV164&amp;" "&amp;BW164,imePrezimeAlias_alias,0)),"NEMA"))</f>
        <v/>
      </c>
      <c r="BZ164" s="31" t="str">
        <f>IF(BW164="","",IF(OR(BY164="",BY164="NEMA"),BV164,INDEX(imePrezime_ime,MATCH(BY164,imePrezime_id,0))))</f>
        <v/>
      </c>
      <c r="CA164" s="66" t="str">
        <f>IF(BW164="","",IF(OR(BY164="",BY164="NEMA"),BW164,INDEX(imePrezime_prezime,MATCH(BY164,imePrezime_id,0))))</f>
        <v/>
      </c>
      <c r="CB164" s="47" t="s">
        <v>0</v>
      </c>
      <c r="CC164" s="82" t="str">
        <f t="shared" si="173"/>
        <v/>
      </c>
      <c r="CD164" s="47" t="s">
        <v>0</v>
      </c>
      <c r="CE164" s="19" t="str">
        <f t="shared" si="174"/>
        <v/>
      </c>
      <c r="CF164" s="47" t="s">
        <v>0</v>
      </c>
      <c r="CG164" s="130"/>
      <c r="CH164" s="47" t="s">
        <v>0</v>
      </c>
      <c r="CI164" s="52" t="str">
        <f t="shared" si="175"/>
        <v/>
      </c>
      <c r="CJ164" s="73" t="str">
        <f>IF(CG164="","",MAX(CJ$10:CJ163)+1)</f>
        <v/>
      </c>
      <c r="CK164" s="53" t="str">
        <f t="shared" si="176"/>
        <v/>
      </c>
      <c r="CL164" s="47" t="s">
        <v>0</v>
      </c>
      <c r="CM164" s="19" t="str">
        <f t="shared" si="177"/>
        <v/>
      </c>
      <c r="CN164" s="47" t="s">
        <v>0</v>
      </c>
      <c r="CO164" s="108"/>
      <c r="CP164" s="110"/>
      <c r="CQ164" s="47"/>
      <c r="CR164" s="58" t="str">
        <f>IF(AND(BX164="NEMA",BY164="NEMA",OR(CG164="",CK164="NEMA")),MAX(CR$10:CR163)+1,"")</f>
        <v/>
      </c>
      <c r="CS164" s="53" t="str">
        <f t="shared" si="178"/>
        <v/>
      </c>
      <c r="CT164" t="s">
        <v>0</v>
      </c>
      <c r="CU164" s="133" t="str">
        <f>IF(O164="","",LEFT(INDEX(kategorija_oznaka,MATCH(Q164,kategorija_id,0)),1))</f>
        <v/>
      </c>
      <c r="CV164" t="s">
        <v>0</v>
      </c>
      <c r="CW164" s="52" t="str">
        <f>IF(CR164="","",IF(M164&lt;&gt;"CRO","","INSERT INTO osoba (id,reg_broj,oib,spol_id,dat_rodjenja) VALUES ("&amp;CR164&amp;",(SELECT max(os.reg_broj)+1 FROM osoba AS os),Null,'"&amp;CU164&amp;"',Null); INSERT INTO osoba_log (id,reg_broj,oib,spol_id,dat_rodjenja,dnevnik_id) SELECT id,reg_broj,oib,spol_id,dat_rodjenja,"&amp;dnevnik_id&amp;" FROM osoba WHERE id = "&amp;CR164&amp;";"))</f>
        <v/>
      </c>
      <c r="CX164" s="66" t="str">
        <f t="shared" si="179"/>
        <v/>
      </c>
      <c r="CY164" t="s">
        <v>0</v>
      </c>
      <c r="CZ164" s="19" t="str">
        <f t="shared" si="180"/>
        <v/>
      </c>
      <c r="DA164" s="47" t="s">
        <v>0</v>
      </c>
      <c r="DB164" s="52" t="str">
        <f t="shared" si="181"/>
        <v/>
      </c>
      <c r="DC164" s="66" t="str">
        <f t="shared" si="182"/>
        <v/>
      </c>
      <c r="DD164" s="47" t="s">
        <v>0</v>
      </c>
      <c r="DE164" s="52" t="str">
        <f t="shared" si="183"/>
        <v/>
      </c>
      <c r="DF164" s="53" t="str">
        <f>IF(DE164="","",IFERROR(MATCH(DE164,registar,0),"NEMA"))</f>
        <v/>
      </c>
      <c r="DG164" s="47" t="s">
        <v>0</v>
      </c>
      <c r="DH164" s="52" t="str">
        <f t="shared" si="184"/>
        <v/>
      </c>
      <c r="DI164" s="53" t="str">
        <f>IF(DH164="","",IFERROR(MATCH(DH164,imePrezime_imePrezimeKlub,0),"NEMA"))</f>
        <v/>
      </c>
      <c r="DJ164" s="47" t="s">
        <v>0</v>
      </c>
      <c r="DK164" s="52" t="str">
        <f t="shared" si="185"/>
        <v/>
      </c>
      <c r="DL164" s="53" t="str">
        <f>IF(DK164="","",IFERROR(MATCH(DK164,imePrezime_imePrezime,0),"NEMA"))</f>
        <v/>
      </c>
      <c r="DM164" s="47" t="s">
        <v>0</v>
      </c>
      <c r="DN164" s="58" t="str">
        <f t="shared" si="186"/>
        <v/>
      </c>
      <c r="DO164" s="53" t="str" cm="1">
        <f t="array" ref="DO164">IF(DN164&lt;&gt;"",INDEX(imePrezime_id,DN164,0),IF(CR164&lt;&gt;"",CR164,""))</f>
        <v/>
      </c>
      <c r="DP164" s="47" t="s">
        <v>0</v>
      </c>
      <c r="DQ164" s="58" t="str">
        <f t="shared" si="187"/>
        <v/>
      </c>
      <c r="DR164" s="73" t="str">
        <f>IF(BW164="","",IF(AJ164="",IF(IFERROR(INDEX(imePrezime_klub,MATCH(DO164,imePrezime_id,0)),"NEMA")="","klu",""),IF(OR(AND(AK164&lt;&gt;"",AK164&lt;&gt;"NEMA"),BI164&lt;&gt;""),"klu(ali)",IF(AND(AN164&lt;&gt;"",AN164&lt;&gt;AM164),"(raz-klu)","klu"))))</f>
        <v/>
      </c>
      <c r="DS164" s="73" t="str">
        <f t="shared" si="188"/>
        <v/>
      </c>
      <c r="DT164" s="73" t="str">
        <f t="shared" si="189"/>
        <v/>
      </c>
      <c r="DU164" s="66" t="str">
        <f t="shared" si="190"/>
        <v/>
      </c>
      <c r="DV164" s="47" t="s">
        <v>0</v>
      </c>
      <c r="DW164" s="58" t="str">
        <f>IF(BW164="","",MAX(DW$10:DW163)+1)</f>
        <v/>
      </c>
      <c r="DX164" s="73" t="str">
        <f t="shared" si="191"/>
        <v/>
      </c>
      <c r="DY164" s="73" t="str">
        <f t="shared" si="192"/>
        <v/>
      </c>
      <c r="DZ164" s="73" t="str">
        <f t="shared" si="193"/>
        <v/>
      </c>
      <c r="EA164" s="73" t="str">
        <f t="shared" si="194"/>
        <v/>
      </c>
      <c r="EB164" s="73" t="str">
        <f t="shared" si="195"/>
        <v/>
      </c>
      <c r="EC164" s="73" t="str">
        <f t="shared" si="196"/>
        <v/>
      </c>
      <c r="ED164" s="73" t="str">
        <f t="shared" si="197"/>
        <v/>
      </c>
      <c r="EE164" s="73" t="str">
        <f t="shared" si="198"/>
        <v/>
      </c>
      <c r="EF164" s="73" t="str">
        <f t="shared" si="199"/>
        <v/>
      </c>
      <c r="EG164" s="53" t="str">
        <f>IF(INDEX(natjecanjeKategorije_katAliasId,MATCH(Q164,natjecanjeKategorije_katRegId,0))="","",INDEX(natjecanjeKategorije_katAliasId,MATCH(Q164,natjecanjeKategorije_katRegId,0)))</f>
        <v/>
      </c>
      <c r="EH164" s="47" t="s">
        <v>0</v>
      </c>
      <c r="EI164" s="19" t="str">
        <f t="shared" si="200"/>
        <v/>
      </c>
      <c r="EJ164" s="47" t="s">
        <v>0</v>
      </c>
      <c r="EK164" s="19" t="str">
        <f t="shared" si="201"/>
        <v/>
      </c>
      <c r="EL164" s="47" t="s">
        <v>0</v>
      </c>
      <c r="EM164" s="208" t="str">
        <f t="shared" si="202"/>
        <v/>
      </c>
      <c r="EN164" s="47" t="s">
        <v>0</v>
      </c>
    </row>
    <row r="165" spans="1:144" x14ac:dyDescent="0.25">
      <c r="A165" t="s">
        <v>0</v>
      </c>
      <c r="B165" s="52" t="str">
        <f>IF(csv!F157="","",csv!T157)</f>
        <v/>
      </c>
      <c r="C165" s="31" t="s">
        <v>0</v>
      </c>
      <c r="D165" s="31" t="str">
        <f>IF(csv!F157="","",csv!F157)</f>
        <v/>
      </c>
      <c r="E165" s="31" t="str">
        <f>IF(csv!E157="","",csv!E157)</f>
        <v/>
      </c>
      <c r="F165" s="31" t="s">
        <v>0</v>
      </c>
      <c r="G165" s="73" t="str">
        <f>IF(csv!M157="","",csv!M157)</f>
        <v/>
      </c>
      <c r="H165" s="73" t="str">
        <f>IF(csv!N157="","",csv!N157)</f>
        <v/>
      </c>
      <c r="I165" s="31" t="s">
        <v>0</v>
      </c>
      <c r="J165" s="31" t="str">
        <f>IF(csv!P157="","",csv!P157)</f>
        <v/>
      </c>
      <c r="K165" s="31" t="str">
        <f>IF(csv!Q157="","",csv!Q157)</f>
        <v/>
      </c>
      <c r="L165" s="31" t="s">
        <v>0</v>
      </c>
      <c r="M165" s="66" t="str">
        <f>IF(csv!R157="","",csv!R157)</f>
        <v/>
      </c>
      <c r="N165" s="47" t="s">
        <v>0</v>
      </c>
      <c r="O165" s="52" t="str">
        <f t="shared" si="144"/>
        <v/>
      </c>
      <c r="P165" s="73" t="str">
        <f>IF(O165="","",IF(COUNTIF(O$10:O164,O165)=0,P164+1,P164))</f>
        <v/>
      </c>
      <c r="Q165" s="88" t="str">
        <f t="shared" si="145"/>
        <v/>
      </c>
      <c r="R165" s="89" t="str" cm="1">
        <f t="array" ref="R165">IF(S165="","",INDEX(natjecanjeStaze_naziv,MATCH(S165,natjecanjeStaze_stazaId,0)))</f>
        <v/>
      </c>
      <c r="S165" s="53" t="str">
        <f>IF(BW165="","",INDEX(natjecanjeStaze_stazaId,MATCH(O165,natjecanjeStaze_kategorija,0)))</f>
        <v/>
      </c>
      <c r="T165" s="47" t="s">
        <v>0</v>
      </c>
      <c r="U165" s="259" t="str">
        <f>IF(O165="","",INDEX(kategorija_oznaka,MATCH(Q165,kategorija_id,0)))</f>
        <v/>
      </c>
      <c r="V165" s="260" t="str">
        <f t="shared" si="146"/>
        <v/>
      </c>
      <c r="W165" s="47" t="s">
        <v>0</v>
      </c>
      <c r="X165" s="52" t="str">
        <f t="shared" si="147"/>
        <v/>
      </c>
      <c r="Y165" s="73" t="str">
        <f t="shared" si="148"/>
        <v/>
      </c>
      <c r="Z165" s="31" t="str">
        <f t="shared" si="149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50"/>
        <v/>
      </c>
      <c r="AF165" s="47" t="s">
        <v>0</v>
      </c>
      <c r="AG165" s="151" t="str">
        <f t="shared" si="151"/>
        <v/>
      </c>
      <c r="AH165" s="47" t="s">
        <v>0</v>
      </c>
      <c r="AI165" s="52" t="str">
        <f t="shared" si="152"/>
        <v/>
      </c>
      <c r="AJ165" s="31" t="str">
        <f t="shared" si="153"/>
        <v/>
      </c>
      <c r="AK165" s="73" t="str">
        <f t="shared" si="154"/>
        <v/>
      </c>
      <c r="AL165" s="73" t="str">
        <f t="shared" si="155"/>
        <v/>
      </c>
      <c r="AM165" s="31" t="str" cm="1">
        <f t="array" ref="AM165">IF(AK165="",""&amp;AJ165,IF(AK165="NEMA",AJ165,INDEX(klub_naziv,MATCH(INDEX(klubAlias_klubId,AK165),klub_id,0))))</f>
        <v/>
      </c>
      <c r="AN165" s="31" t="str" cm="1">
        <f t="array" ref="AN165">IFERROR(""&amp;INDEX(registarNatjecatelji,DL165,4),"")</f>
        <v/>
      </c>
      <c r="AO165" s="73" t="str">
        <f t="shared" si="156"/>
        <v/>
      </c>
      <c r="AP165" s="66" t="str">
        <f t="shared" si="157"/>
        <v/>
      </c>
      <c r="AQ165" s="47" t="s">
        <v>0</v>
      </c>
      <c r="AR165" s="52" t="str">
        <f>IF(V165&lt;&gt;"NEMA","",IF(IFERROR(MATCH(U165,U$10:U164,0),0)&lt;&gt;0,"",U165))</f>
        <v/>
      </c>
      <c r="AS165" s="73" t="str">
        <f>IF(AR165="","",IFERROR(INDEX(klubAlias_id,MATCH(AR165,klubAlias_alias,0)),"NEMA"))</f>
        <v/>
      </c>
      <c r="AT165" s="31" t="str">
        <f>IF(OR(AS165="",AS165&lt;&gt;"NEMA"),"",MAX(AT$10:AT164)+1)</f>
        <v/>
      </c>
      <c r="AU165" s="66" t="str">
        <f>IF(OR(AS165="",AS165&lt;&gt;"NEMA"),"",INDEX(klub_id,MATCH(AR165,klub_naziv,0)))</f>
        <v/>
      </c>
      <c r="AV165" s="47" t="s">
        <v>0</v>
      </c>
      <c r="AW165" s="19" t="str">
        <f t="shared" si="158"/>
        <v/>
      </c>
      <c r="AX165" s="47" t="s">
        <v>0</v>
      </c>
      <c r="AY165" s="82" t="str">
        <f>IF(AK165&lt;&gt;"NEMA","",IF(IFERROR(MATCH(AJ165,AJ$10:AJ164,0),0)&lt;&gt;0,"",AJ165))</f>
        <v/>
      </c>
      <c r="AZ165" s="47" t="s">
        <v>0</v>
      </c>
      <c r="BA165" s="130"/>
      <c r="BB165" s="47" t="s">
        <v>0</v>
      </c>
      <c r="BC165" s="58" t="str">
        <f t="shared" si="159"/>
        <v/>
      </c>
      <c r="BD165" s="31" t="str">
        <f t="shared" si="160"/>
        <v/>
      </c>
      <c r="BE165" s="31" t="str">
        <f>IF(BD165="","",MAX(BE$10:BE164)+1)</f>
        <v/>
      </c>
      <c r="BF165" s="31" t="str">
        <f t="shared" si="161"/>
        <v/>
      </c>
      <c r="BG165" s="31" t="str">
        <f t="shared" si="162"/>
        <v/>
      </c>
      <c r="BH165" s="31" t="str">
        <f>IF(BA165="","",MAX(BH$10:BH164)+1)</f>
        <v/>
      </c>
      <c r="BI165" s="31" t="str">
        <f t="shared" si="163"/>
        <v/>
      </c>
      <c r="BJ165" s="66" t="str">
        <f t="shared" si="164"/>
        <v/>
      </c>
      <c r="BK165" s="47" t="s">
        <v>0</v>
      </c>
      <c r="BL165" s="19" t="str">
        <f t="shared" si="165"/>
        <v/>
      </c>
      <c r="BM165" s="47" t="s">
        <v>0</v>
      </c>
      <c r="BN165" s="151" t="str">
        <f>IF(AP165="","",IF(BA165="",IF(IFERROR(MATCH(AP165,natjecanje_noviKluboviAliasi,0),0)&gt;0,INDEX(natjecanje_kluboviAliasi,MATCH(AP165,natjecanje_noviKluboviAliasi,0)),AP165),BA165))</f>
        <v/>
      </c>
      <c r="BO165" s="47" t="s">
        <v>0</v>
      </c>
      <c r="BP165" s="58" t="str">
        <f t="shared" si="166"/>
        <v/>
      </c>
      <c r="BQ165" s="73" t="str">
        <f t="shared" si="167"/>
        <v/>
      </c>
      <c r="BR165" s="267" t="str">
        <f t="shared" si="168"/>
        <v/>
      </c>
      <c r="BS165" s="268" t="str">
        <f t="shared" si="169"/>
        <v/>
      </c>
      <c r="BT165" s="191" t="str">
        <f t="shared" si="170"/>
        <v/>
      </c>
      <c r="BU165" s="47" t="s">
        <v>0</v>
      </c>
      <c r="BV165" s="52" t="str">
        <f t="shared" si="171"/>
        <v/>
      </c>
      <c r="BW165" s="31" t="str">
        <f t="shared" si="172"/>
        <v/>
      </c>
      <c r="BX165" s="73" t="str">
        <f>IF(BW165="","",IFERROR(INDEX(imePrezime_id,MATCH(BV165&amp;" – "&amp;BW165,imePrezime_imePrezime,0)),"NEMA"))</f>
        <v/>
      </c>
      <c r="BY165" s="73" t="str">
        <f>IF(BX165&lt;&gt;"NEMA","",IFERROR(INDEX(imePrezimeAlias_imePrezimeId,MATCH(BV165&amp;" "&amp;BW165,imePrezimeAlias_alias,0)),"NEMA"))</f>
        <v/>
      </c>
      <c r="BZ165" s="31" t="str">
        <f>IF(BW165="","",IF(OR(BY165="",BY165="NEMA"),BV165,INDEX(imePrezime_ime,MATCH(BY165,imePrezime_id,0))))</f>
        <v/>
      </c>
      <c r="CA165" s="66" t="str">
        <f>IF(BW165="","",IF(OR(BY165="",BY165="NEMA"),BW165,INDEX(imePrezime_prezime,MATCH(BY165,imePrezime_id,0))))</f>
        <v/>
      </c>
      <c r="CB165" s="47" t="s">
        <v>0</v>
      </c>
      <c r="CC165" s="82" t="str">
        <f t="shared" si="173"/>
        <v/>
      </c>
      <c r="CD165" s="47" t="s">
        <v>0</v>
      </c>
      <c r="CE165" s="19" t="str">
        <f t="shared" si="174"/>
        <v/>
      </c>
      <c r="CF165" s="47" t="s">
        <v>0</v>
      </c>
      <c r="CG165" s="130"/>
      <c r="CH165" s="47" t="s">
        <v>0</v>
      </c>
      <c r="CI165" s="52" t="str">
        <f t="shared" si="175"/>
        <v/>
      </c>
      <c r="CJ165" s="73" t="str">
        <f>IF(CG165="","",MAX(CJ$10:CJ164)+1)</f>
        <v/>
      </c>
      <c r="CK165" s="53" t="str">
        <f t="shared" si="176"/>
        <v/>
      </c>
      <c r="CL165" s="47" t="s">
        <v>0</v>
      </c>
      <c r="CM165" s="19" t="str">
        <f t="shared" si="177"/>
        <v/>
      </c>
      <c r="CN165" s="47" t="s">
        <v>0</v>
      </c>
      <c r="CO165" s="108"/>
      <c r="CP165" s="110"/>
      <c r="CQ165" s="47"/>
      <c r="CR165" s="58" t="str">
        <f>IF(AND(BX165="NEMA",BY165="NEMA",OR(CG165="",CK165="NEMA")),MAX(CR$10:CR164)+1,"")</f>
        <v/>
      </c>
      <c r="CS165" s="53" t="str">
        <f t="shared" si="178"/>
        <v/>
      </c>
      <c r="CT165" t="s">
        <v>0</v>
      </c>
      <c r="CU165" s="133" t="str">
        <f>IF(O165="","",LEFT(INDEX(kategorija_oznaka,MATCH(Q165,kategorija_id,0)),1))</f>
        <v/>
      </c>
      <c r="CV165" t="s">
        <v>0</v>
      </c>
      <c r="CW165" s="52" t="str">
        <f>IF(CR165="","",IF(M165&lt;&gt;"CRO","","INSERT INTO osoba (id,reg_broj,oib,spol_id,dat_rodjenja) VALUES ("&amp;CR165&amp;",(SELECT max(os.reg_broj)+1 FROM osoba AS os),Null,'"&amp;CU165&amp;"',Null); INSERT INTO osoba_log (id,reg_broj,oib,spol_id,dat_rodjenja,dnevnik_id) SELECT id,reg_broj,oib,spol_id,dat_rodjenja,"&amp;dnevnik_id&amp;" FROM osoba WHERE id = "&amp;CR165&amp;";"))</f>
        <v/>
      </c>
      <c r="CX165" s="66" t="str">
        <f t="shared" si="179"/>
        <v/>
      </c>
      <c r="CY165" t="s">
        <v>0</v>
      </c>
      <c r="CZ165" s="19" t="str">
        <f t="shared" si="180"/>
        <v/>
      </c>
      <c r="DA165" s="47" t="s">
        <v>0</v>
      </c>
      <c r="DB165" s="52" t="str">
        <f t="shared" si="181"/>
        <v/>
      </c>
      <c r="DC165" s="66" t="str">
        <f t="shared" si="182"/>
        <v/>
      </c>
      <c r="DD165" s="47" t="s">
        <v>0</v>
      </c>
      <c r="DE165" s="52" t="str">
        <f t="shared" si="183"/>
        <v/>
      </c>
      <c r="DF165" s="53" t="str">
        <f>IF(DE165="","",IFERROR(MATCH(DE165,registar,0),"NEMA"))</f>
        <v/>
      </c>
      <c r="DG165" s="47" t="s">
        <v>0</v>
      </c>
      <c r="DH165" s="52" t="str">
        <f t="shared" si="184"/>
        <v/>
      </c>
      <c r="DI165" s="53" t="str">
        <f>IF(DH165="","",IFERROR(MATCH(DH165,imePrezime_imePrezimeKlub,0),"NEMA"))</f>
        <v/>
      </c>
      <c r="DJ165" s="47" t="s">
        <v>0</v>
      </c>
      <c r="DK165" s="52" t="str">
        <f t="shared" si="185"/>
        <v/>
      </c>
      <c r="DL165" s="53" t="str">
        <f>IF(DK165="","",IFERROR(MATCH(DK165,imePrezime_imePrezime,0),"NEMA"))</f>
        <v/>
      </c>
      <c r="DM165" s="47" t="s">
        <v>0</v>
      </c>
      <c r="DN165" s="58" t="str">
        <f t="shared" si="186"/>
        <v/>
      </c>
      <c r="DO165" s="53" t="str" cm="1">
        <f t="array" ref="DO165">IF(DN165&lt;&gt;"",INDEX(imePrezime_id,DN165,0),IF(CR165&lt;&gt;"",CR165,""))</f>
        <v/>
      </c>
      <c r="DP165" s="47" t="s">
        <v>0</v>
      </c>
      <c r="DQ165" s="58" t="str">
        <f t="shared" si="187"/>
        <v/>
      </c>
      <c r="DR165" s="73" t="str">
        <f>IF(BW165="","",IF(AJ165="",IF(IFERROR(INDEX(imePrezime_klub,MATCH(DO165,imePrezime_id,0)),"NEMA")="","klu",""),IF(OR(AND(AK165&lt;&gt;"",AK165&lt;&gt;"NEMA"),BI165&lt;&gt;""),"klu(ali)",IF(AND(AN165&lt;&gt;"",AN165&lt;&gt;AM165),"(raz-klu)","klu"))))</f>
        <v/>
      </c>
      <c r="DS165" s="73" t="str">
        <f t="shared" si="188"/>
        <v/>
      </c>
      <c r="DT165" s="73" t="str">
        <f t="shared" si="189"/>
        <v/>
      </c>
      <c r="DU165" s="66" t="str">
        <f t="shared" si="190"/>
        <v/>
      </c>
      <c r="DV165" s="47" t="s">
        <v>0</v>
      </c>
      <c r="DW165" s="58" t="str">
        <f>IF(BW165="","",MAX(DW$10:DW164)+1)</f>
        <v/>
      </c>
      <c r="DX165" s="73" t="str">
        <f t="shared" si="191"/>
        <v/>
      </c>
      <c r="DY165" s="73" t="str">
        <f t="shared" si="192"/>
        <v/>
      </c>
      <c r="DZ165" s="73" t="str">
        <f t="shared" si="193"/>
        <v/>
      </c>
      <c r="EA165" s="73" t="str">
        <f t="shared" si="194"/>
        <v/>
      </c>
      <c r="EB165" s="73" t="str">
        <f t="shared" si="195"/>
        <v/>
      </c>
      <c r="EC165" s="73" t="str">
        <f t="shared" si="196"/>
        <v/>
      </c>
      <c r="ED165" s="73" t="str">
        <f t="shared" si="197"/>
        <v/>
      </c>
      <c r="EE165" s="73" t="str">
        <f t="shared" si="198"/>
        <v/>
      </c>
      <c r="EF165" s="73" t="str">
        <f t="shared" si="199"/>
        <v/>
      </c>
      <c r="EG165" s="53" t="str">
        <f>IF(INDEX(natjecanjeKategorije_katAliasId,MATCH(Q165,natjecanjeKategorije_katRegId,0))="","",INDEX(natjecanjeKategorije_katAliasId,MATCH(Q165,natjecanjeKategorije_katRegId,0)))</f>
        <v/>
      </c>
      <c r="EH165" s="47" t="s">
        <v>0</v>
      </c>
      <c r="EI165" s="19" t="str">
        <f t="shared" si="200"/>
        <v/>
      </c>
      <c r="EJ165" s="47" t="s">
        <v>0</v>
      </c>
      <c r="EK165" s="19" t="str">
        <f t="shared" si="201"/>
        <v/>
      </c>
      <c r="EL165" s="47" t="s">
        <v>0</v>
      </c>
      <c r="EM165" s="208" t="str">
        <f t="shared" si="202"/>
        <v/>
      </c>
      <c r="EN165" s="47" t="s">
        <v>0</v>
      </c>
    </row>
    <row r="166" spans="1:144" x14ac:dyDescent="0.25">
      <c r="A166" t="s">
        <v>0</v>
      </c>
      <c r="B166" s="52" t="str">
        <f>IF(csv!F158="","",csv!T158)</f>
        <v/>
      </c>
      <c r="C166" s="31" t="s">
        <v>0</v>
      </c>
      <c r="D166" s="31" t="str">
        <f>IF(csv!F158="","",csv!F158)</f>
        <v/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/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44"/>
        <v/>
      </c>
      <c r="P166" s="73" t="str">
        <f>IF(O166="","",IF(COUNTIF(O$10:O165,O166)=0,P165+1,P165))</f>
        <v/>
      </c>
      <c r="Q166" s="88" t="str">
        <f t="shared" si="145"/>
        <v/>
      </c>
      <c r="R166" s="89" t="str" cm="1">
        <f t="array" ref="R166">IF(S166="","",INDEX(natjecanjeStaze_naziv,MATCH(S166,natjecanjeStaze_stazaId,0)))</f>
        <v/>
      </c>
      <c r="S166" s="53" t="str">
        <f>IF(BW166="","",INDEX(natjecanjeStaze_stazaId,MATCH(O166,natjecanjeStaze_kategorija,0)))</f>
        <v/>
      </c>
      <c r="T166" s="47" t="s">
        <v>0</v>
      </c>
      <c r="U166" s="259" t="str">
        <f>IF(O166="","",INDEX(kategorija_oznaka,MATCH(Q166,kategorija_id,0)))</f>
        <v/>
      </c>
      <c r="V166" s="260" t="str">
        <f t="shared" si="146"/>
        <v/>
      </c>
      <c r="W166" s="47" t="s">
        <v>0</v>
      </c>
      <c r="X166" s="52" t="str">
        <f t="shared" si="147"/>
        <v/>
      </c>
      <c r="Y166" s="73" t="str">
        <f t="shared" si="148"/>
        <v/>
      </c>
      <c r="Z166" s="31" t="str">
        <f t="shared" si="149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50"/>
        <v/>
      </c>
      <c r="AF166" s="47" t="s">
        <v>0</v>
      </c>
      <c r="AG166" s="151" t="str">
        <f t="shared" si="151"/>
        <v/>
      </c>
      <c r="AH166" s="47" t="s">
        <v>0</v>
      </c>
      <c r="AI166" s="52" t="str">
        <f t="shared" si="152"/>
        <v/>
      </c>
      <c r="AJ166" s="31" t="str">
        <f t="shared" si="153"/>
        <v/>
      </c>
      <c r="AK166" s="73" t="str">
        <f t="shared" si="154"/>
        <v/>
      </c>
      <c r="AL166" s="73" t="str">
        <f t="shared" si="155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IFERROR(""&amp;INDEX(registarNatjecatelji,DL166,4),"")</f>
        <v/>
      </c>
      <c r="AO166" s="73" t="str">
        <f t="shared" si="156"/>
        <v/>
      </c>
      <c r="AP166" s="66" t="str">
        <f t="shared" si="157"/>
        <v/>
      </c>
      <c r="AQ166" s="47" t="s">
        <v>0</v>
      </c>
      <c r="AR166" s="52" t="str">
        <f>IF(V166&lt;&gt;"NEMA","",IF(IFERROR(MATCH(U166,U$10:U165,0),0)&lt;&gt;0,"",U166))</f>
        <v/>
      </c>
      <c r="AS166" s="73" t="str">
        <f>IF(AR166="","",IFERROR(INDEX(klubAlias_id,MATCH(AR166,klubAlias_alias,0)),"NEMA"))</f>
        <v/>
      </c>
      <c r="AT166" s="31" t="str">
        <f>IF(OR(AS166="",AS166&lt;&gt;"NEMA"),"",MAX(AT$10:AT165)+1)</f>
        <v/>
      </c>
      <c r="AU166" s="66" t="str">
        <f>IF(OR(AS166="",AS166&lt;&gt;"NEMA"),"",INDEX(klub_id,MATCH(AR166,klub_naziv,0)))</f>
        <v/>
      </c>
      <c r="AV166" s="47" t="s">
        <v>0</v>
      </c>
      <c r="AW166" s="19" t="str">
        <f t="shared" si="158"/>
        <v/>
      </c>
      <c r="AX166" s="47" t="s">
        <v>0</v>
      </c>
      <c r="AY166" s="82" t="str">
        <f>IF(AK166&lt;&gt;"NEMA","",IF(IFERROR(MATCH(AJ166,AJ$10:AJ165,0),0)&lt;&gt;0,"",AJ166))</f>
        <v/>
      </c>
      <c r="AZ166" s="47" t="s">
        <v>0</v>
      </c>
      <c r="BA166" s="130"/>
      <c r="BB166" s="47" t="s">
        <v>0</v>
      </c>
      <c r="BC166" s="58" t="str">
        <f t="shared" si="159"/>
        <v/>
      </c>
      <c r="BD166" s="31" t="str">
        <f t="shared" si="160"/>
        <v/>
      </c>
      <c r="BE166" s="31" t="str">
        <f>IF(BD166="","",MAX(BE$10:BE165)+1)</f>
        <v/>
      </c>
      <c r="BF166" s="31" t="str">
        <f t="shared" si="161"/>
        <v/>
      </c>
      <c r="BG166" s="31" t="str">
        <f t="shared" si="162"/>
        <v/>
      </c>
      <c r="BH166" s="31" t="str">
        <f>IF(BA166="","",MAX(BH$10:BH165)+1)</f>
        <v/>
      </c>
      <c r="BI166" s="31" t="str">
        <f t="shared" si="163"/>
        <v/>
      </c>
      <c r="BJ166" s="66" t="str">
        <f t="shared" si="164"/>
        <v/>
      </c>
      <c r="BK166" s="47" t="s">
        <v>0</v>
      </c>
      <c r="BL166" s="19" t="str">
        <f t="shared" si="165"/>
        <v/>
      </c>
      <c r="BM166" s="47" t="s">
        <v>0</v>
      </c>
      <c r="BN166" s="151" t="str">
        <f>IF(AP166="","",IF(BA166="",IF(IFERROR(MATCH(AP166,natjecanje_noviKluboviAliasi,0),0)&gt;0,INDEX(natjecanje_kluboviAliasi,MATCH(AP166,natjecanje_noviKluboviAliasi,0)),AP166),BA166))</f>
        <v/>
      </c>
      <c r="BO166" s="47" t="s">
        <v>0</v>
      </c>
      <c r="BP166" s="58" t="str">
        <f t="shared" si="166"/>
        <v/>
      </c>
      <c r="BQ166" s="73" t="str">
        <f t="shared" si="167"/>
        <v/>
      </c>
      <c r="BR166" s="267" t="str">
        <f t="shared" si="168"/>
        <v/>
      </c>
      <c r="BS166" s="268" t="str">
        <f t="shared" si="169"/>
        <v/>
      </c>
      <c r="BT166" s="191" t="str">
        <f t="shared" si="170"/>
        <v/>
      </c>
      <c r="BU166" s="47" t="s">
        <v>0</v>
      </c>
      <c r="BV166" s="52" t="str">
        <f t="shared" si="171"/>
        <v/>
      </c>
      <c r="BW166" s="31" t="str">
        <f t="shared" si="172"/>
        <v/>
      </c>
      <c r="BX166" s="73" t="str">
        <f>IF(BW166="","",IFERROR(INDEX(imePrezime_id,MATCH(BV166&amp;" – "&amp;BW166,imePrezime_imePrezime,0)),"NEMA"))</f>
        <v/>
      </c>
      <c r="BY166" s="73" t="str">
        <f>IF(BX166&lt;&gt;"NEMA","",IFERROR(INDEX(imePrezimeAlias_imePrezimeId,MATCH(BV166&amp;" "&amp;BW166,imePrezimeAlias_alias,0)),"NEMA"))</f>
        <v/>
      </c>
      <c r="BZ166" s="31" t="str">
        <f>IF(BW166="","",IF(OR(BY166="",BY166="NEMA"),BV166,INDEX(imePrezime_ime,MATCH(BY166,imePrezime_id,0))))</f>
        <v/>
      </c>
      <c r="CA166" s="66" t="str">
        <f>IF(BW166="","",IF(OR(BY166="",BY166="NEMA"),BW166,INDEX(imePrezime_prezime,MATCH(BY166,imePrezime_id,0))))</f>
        <v/>
      </c>
      <c r="CB166" s="47" t="s">
        <v>0</v>
      </c>
      <c r="CC166" s="82" t="str">
        <f t="shared" si="173"/>
        <v/>
      </c>
      <c r="CD166" s="47" t="s">
        <v>0</v>
      </c>
      <c r="CE166" s="19" t="str">
        <f t="shared" si="174"/>
        <v/>
      </c>
      <c r="CF166" s="47" t="s">
        <v>0</v>
      </c>
      <c r="CG166" s="130"/>
      <c r="CH166" s="47" t="s">
        <v>0</v>
      </c>
      <c r="CI166" s="52" t="str">
        <f t="shared" si="175"/>
        <v/>
      </c>
      <c r="CJ166" s="73" t="str">
        <f>IF(CG166="","",MAX(CJ$10:CJ165)+1)</f>
        <v/>
      </c>
      <c r="CK166" s="53" t="str">
        <f t="shared" si="176"/>
        <v/>
      </c>
      <c r="CL166" s="47" t="s">
        <v>0</v>
      </c>
      <c r="CM166" s="19" t="str">
        <f t="shared" si="177"/>
        <v/>
      </c>
      <c r="CN166" s="47" t="s">
        <v>0</v>
      </c>
      <c r="CO166" s="108"/>
      <c r="CP166" s="110"/>
      <c r="CQ166" s="47"/>
      <c r="CR166" s="58" t="str">
        <f>IF(AND(BX166="NEMA",BY166="NEMA",OR(CG166="",CK166="NEMA")),MAX(CR$10:CR165)+1,"")</f>
        <v/>
      </c>
      <c r="CS166" s="53" t="str">
        <f t="shared" si="178"/>
        <v/>
      </c>
      <c r="CT166" t="s">
        <v>0</v>
      </c>
      <c r="CU166" s="133" t="str">
        <f>IF(O166="","",LEFT(INDEX(kategorija_oznaka,MATCH(Q166,kategorija_id,0)),1))</f>
        <v/>
      </c>
      <c r="CV166" t="s">
        <v>0</v>
      </c>
      <c r="CW166" s="52" t="str">
        <f>IF(CR166="","",IF(M166&lt;&gt;"CRO","","INSERT INTO osoba (id,reg_broj,oib,spol_id,dat_rodjenja) VALUES ("&amp;CR166&amp;",(SELECT max(os.reg_broj)+1 FROM osoba AS os),Null,'"&amp;CU166&amp;"',Null); INSERT INTO osoba_log (id,reg_broj,oib,spol_id,dat_rodjenja,dnevnik_id) SELECT id,reg_broj,oib,spol_id,dat_rodjenja,"&amp;dnevnik_id&amp;" FROM osoba WHERE id = "&amp;CR166&amp;";"))</f>
        <v/>
      </c>
      <c r="CX166" s="66" t="str">
        <f t="shared" si="179"/>
        <v/>
      </c>
      <c r="CY166" t="s">
        <v>0</v>
      </c>
      <c r="CZ166" s="19" t="str">
        <f t="shared" si="180"/>
        <v/>
      </c>
      <c r="DA166" s="47" t="s">
        <v>0</v>
      </c>
      <c r="DB166" s="52" t="str">
        <f t="shared" si="181"/>
        <v/>
      </c>
      <c r="DC166" s="66" t="str">
        <f t="shared" si="182"/>
        <v/>
      </c>
      <c r="DD166" s="47" t="s">
        <v>0</v>
      </c>
      <c r="DE166" s="52" t="str">
        <f t="shared" si="183"/>
        <v/>
      </c>
      <c r="DF166" s="53" t="str">
        <f>IF(DE166="","",IFERROR(MATCH(DE166,registar,0),"NEMA"))</f>
        <v/>
      </c>
      <c r="DG166" s="47" t="s">
        <v>0</v>
      </c>
      <c r="DH166" s="52" t="str">
        <f t="shared" si="184"/>
        <v/>
      </c>
      <c r="DI166" s="53" t="str">
        <f>IF(DH166="","",IFERROR(MATCH(DH166,imePrezime_imePrezimeKlub,0),"NEMA"))</f>
        <v/>
      </c>
      <c r="DJ166" s="47" t="s">
        <v>0</v>
      </c>
      <c r="DK166" s="52" t="str">
        <f t="shared" si="185"/>
        <v/>
      </c>
      <c r="DL166" s="53" t="str">
        <f>IF(DK166="","",IFERROR(MATCH(DK166,imePrezime_imePrezime,0),"NEMA"))</f>
        <v/>
      </c>
      <c r="DM166" s="47" t="s">
        <v>0</v>
      </c>
      <c r="DN166" s="58" t="str">
        <f t="shared" si="186"/>
        <v/>
      </c>
      <c r="DO166" s="53" t="str" cm="1">
        <f t="array" ref="DO166">IF(DN166&lt;&gt;"",INDEX(imePrezime_id,DN166,0),IF(CR166&lt;&gt;"",CR166,""))</f>
        <v/>
      </c>
      <c r="DP166" s="47" t="s">
        <v>0</v>
      </c>
      <c r="DQ166" s="58" t="str">
        <f t="shared" si="187"/>
        <v/>
      </c>
      <c r="DR166" s="73" t="str">
        <f>IF(BW166="","",IF(AJ166="",IF(IFERROR(INDEX(imePrezime_klub,MATCH(DO166,imePrezime_id,0)),"NEMA")="","klu",""),IF(OR(AND(AK166&lt;&gt;"",AK166&lt;&gt;"NEMA"),BI166&lt;&gt;""),"klu(ali)",IF(AND(AN166&lt;&gt;"",AN166&lt;&gt;AM166),"(raz-klu)","klu"))))</f>
        <v/>
      </c>
      <c r="DS166" s="73" t="str">
        <f t="shared" si="188"/>
        <v/>
      </c>
      <c r="DT166" s="73" t="str">
        <f t="shared" si="189"/>
        <v/>
      </c>
      <c r="DU166" s="66" t="str">
        <f t="shared" si="190"/>
        <v/>
      </c>
      <c r="DV166" s="47" t="s">
        <v>0</v>
      </c>
      <c r="DW166" s="58" t="str">
        <f>IF(BW166="","",MAX(DW$10:DW165)+1)</f>
        <v/>
      </c>
      <c r="DX166" s="73" t="str">
        <f t="shared" si="191"/>
        <v/>
      </c>
      <c r="DY166" s="73" t="str">
        <f t="shared" si="192"/>
        <v/>
      </c>
      <c r="DZ166" s="73" t="str">
        <f t="shared" si="193"/>
        <v/>
      </c>
      <c r="EA166" s="73" t="str">
        <f t="shared" si="194"/>
        <v/>
      </c>
      <c r="EB166" s="73" t="str">
        <f t="shared" si="195"/>
        <v/>
      </c>
      <c r="EC166" s="73" t="str">
        <f t="shared" si="196"/>
        <v/>
      </c>
      <c r="ED166" s="73" t="str">
        <f t="shared" si="197"/>
        <v/>
      </c>
      <c r="EE166" s="73" t="str">
        <f t="shared" si="198"/>
        <v/>
      </c>
      <c r="EF166" s="73" t="str">
        <f t="shared" si="199"/>
        <v/>
      </c>
      <c r="EG166" s="53" t="str">
        <f>IF(INDEX(natjecanjeKategorije_katAliasId,MATCH(Q166,natjecanjeKategorije_katRegId,0))="","",INDEX(natjecanjeKategorije_katAliasId,MATCH(Q166,natjecanjeKategorije_katRegId,0)))</f>
        <v/>
      </c>
      <c r="EH166" s="47" t="s">
        <v>0</v>
      </c>
      <c r="EI166" s="19" t="str">
        <f t="shared" si="200"/>
        <v/>
      </c>
      <c r="EJ166" s="47" t="s">
        <v>0</v>
      </c>
      <c r="EK166" s="19" t="str">
        <f t="shared" si="201"/>
        <v/>
      </c>
      <c r="EL166" s="47" t="s">
        <v>0</v>
      </c>
      <c r="EM166" s="208" t="str">
        <f t="shared" si="202"/>
        <v/>
      </c>
      <c r="EN166" s="47" t="s">
        <v>0</v>
      </c>
    </row>
    <row r="167" spans="1:144" x14ac:dyDescent="0.25">
      <c r="A167" t="s">
        <v>0</v>
      </c>
      <c r="B167" s="52" t="str">
        <f>IF(csv!F159="","",csv!T159)</f>
        <v/>
      </c>
      <c r="C167" s="31" t="s">
        <v>0</v>
      </c>
      <c r="D167" s="31" t="str">
        <f>IF(csv!F159="","",csv!F159)</f>
        <v/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/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44"/>
        <v/>
      </c>
      <c r="P167" s="73" t="str">
        <f>IF(O167="","",IF(COUNTIF(O$10:O166,O167)=0,P166+1,P166))</f>
        <v/>
      </c>
      <c r="Q167" s="88" t="str">
        <f t="shared" si="145"/>
        <v/>
      </c>
      <c r="R167" s="89" t="str" cm="1">
        <f t="array" ref="R167">IF(S167="","",INDEX(natjecanjeStaze_naziv,MATCH(S167,natjecanjeStaze_stazaId,0)))</f>
        <v/>
      </c>
      <c r="S167" s="53" t="str">
        <f>IF(BW167="","",INDEX(natjecanjeStaze_stazaId,MATCH(O167,natjecanjeStaze_kategorija,0)))</f>
        <v/>
      </c>
      <c r="T167" s="47" t="s">
        <v>0</v>
      </c>
      <c r="U167" s="259" t="str">
        <f>IF(O167="","",INDEX(kategorija_oznaka,MATCH(Q167,kategorija_id,0)))</f>
        <v/>
      </c>
      <c r="V167" s="260" t="str">
        <f t="shared" si="146"/>
        <v/>
      </c>
      <c r="W167" s="47" t="s">
        <v>0</v>
      </c>
      <c r="X167" s="52" t="str">
        <f t="shared" si="147"/>
        <v/>
      </c>
      <c r="Y167" s="73" t="str">
        <f t="shared" si="148"/>
        <v/>
      </c>
      <c r="Z167" s="31" t="str">
        <f t="shared" si="149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50"/>
        <v/>
      </c>
      <c r="AF167" s="47" t="s">
        <v>0</v>
      </c>
      <c r="AG167" s="151" t="str">
        <f t="shared" si="151"/>
        <v/>
      </c>
      <c r="AH167" s="47" t="s">
        <v>0</v>
      </c>
      <c r="AI167" s="52" t="str">
        <f t="shared" si="152"/>
        <v/>
      </c>
      <c r="AJ167" s="31" t="str">
        <f t="shared" si="153"/>
        <v/>
      </c>
      <c r="AK167" s="73" t="str">
        <f t="shared" si="154"/>
        <v/>
      </c>
      <c r="AL167" s="73" t="str">
        <f t="shared" si="155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IFERROR(""&amp;INDEX(registarNatjecatelji,DL167,4),"")</f>
        <v/>
      </c>
      <c r="AO167" s="73" t="str">
        <f t="shared" si="156"/>
        <v/>
      </c>
      <c r="AP167" s="66" t="str">
        <f t="shared" si="157"/>
        <v/>
      </c>
      <c r="AQ167" s="47" t="s">
        <v>0</v>
      </c>
      <c r="AR167" s="52" t="str">
        <f>IF(V167&lt;&gt;"NEMA","",IF(IFERROR(MATCH(U167,U$10:U166,0),0)&lt;&gt;0,"",U167))</f>
        <v/>
      </c>
      <c r="AS167" s="73" t="str">
        <f>IF(AR167="","",IFERROR(INDEX(klubAlias_id,MATCH(AR167,klubAlias_alias,0)),"NEMA"))</f>
        <v/>
      </c>
      <c r="AT167" s="31" t="str">
        <f>IF(OR(AS167="",AS167&lt;&gt;"NEMA"),"",MAX(AT$10:AT166)+1)</f>
        <v/>
      </c>
      <c r="AU167" s="66" t="str">
        <f>IF(OR(AS167="",AS167&lt;&gt;"NEMA"),"",INDEX(klub_id,MATCH(AR167,klub_naziv,0)))</f>
        <v/>
      </c>
      <c r="AV167" s="47" t="s">
        <v>0</v>
      </c>
      <c r="AW167" s="19" t="str">
        <f t="shared" si="158"/>
        <v/>
      </c>
      <c r="AX167" s="47" t="s">
        <v>0</v>
      </c>
      <c r="AY167" s="82" t="str">
        <f>IF(AK167&lt;&gt;"NEMA","",IF(IFERROR(MATCH(AJ167,AJ$10:AJ166,0),0)&lt;&gt;0,"",AJ167))</f>
        <v/>
      </c>
      <c r="AZ167" s="47" t="s">
        <v>0</v>
      </c>
      <c r="BA167" s="130"/>
      <c r="BB167" s="47" t="s">
        <v>0</v>
      </c>
      <c r="BC167" s="58" t="str">
        <f t="shared" si="159"/>
        <v/>
      </c>
      <c r="BD167" s="31" t="str">
        <f t="shared" si="160"/>
        <v/>
      </c>
      <c r="BE167" s="31" t="str">
        <f>IF(BD167="","",MAX(BE$10:BE166)+1)</f>
        <v/>
      </c>
      <c r="BF167" s="31" t="str">
        <f t="shared" si="161"/>
        <v/>
      </c>
      <c r="BG167" s="31" t="str">
        <f t="shared" si="162"/>
        <v/>
      </c>
      <c r="BH167" s="31" t="str">
        <f>IF(BA167="","",MAX(BH$10:BH166)+1)</f>
        <v/>
      </c>
      <c r="BI167" s="31" t="str">
        <f t="shared" si="163"/>
        <v/>
      </c>
      <c r="BJ167" s="66" t="str">
        <f t="shared" si="164"/>
        <v/>
      </c>
      <c r="BK167" s="47" t="s">
        <v>0</v>
      </c>
      <c r="BL167" s="19" t="str">
        <f t="shared" si="165"/>
        <v/>
      </c>
      <c r="BM167" s="47" t="s">
        <v>0</v>
      </c>
      <c r="BN167" s="151" t="str">
        <f>IF(AP167="","",IF(BA167="",IF(IFERROR(MATCH(AP167,natjecanje_noviKluboviAliasi,0),0)&gt;0,INDEX(natjecanje_kluboviAliasi,MATCH(AP167,natjecanje_noviKluboviAliasi,0)),AP167),BA167))</f>
        <v/>
      </c>
      <c r="BO167" s="47" t="s">
        <v>0</v>
      </c>
      <c r="BP167" s="58" t="str">
        <f t="shared" si="166"/>
        <v/>
      </c>
      <c r="BQ167" s="73" t="str">
        <f t="shared" si="167"/>
        <v/>
      </c>
      <c r="BR167" s="267" t="str">
        <f t="shared" si="168"/>
        <v/>
      </c>
      <c r="BS167" s="268" t="str">
        <f t="shared" si="169"/>
        <v/>
      </c>
      <c r="BT167" s="191" t="str">
        <f t="shared" si="170"/>
        <v/>
      </c>
      <c r="BU167" s="47" t="s">
        <v>0</v>
      </c>
      <c r="BV167" s="52" t="str">
        <f t="shared" si="171"/>
        <v/>
      </c>
      <c r="BW167" s="31" t="str">
        <f t="shared" si="172"/>
        <v/>
      </c>
      <c r="BX167" s="73" t="str">
        <f>IF(BW167="","",IFERROR(INDEX(imePrezime_id,MATCH(BV167&amp;" – "&amp;BW167,imePrezime_imePrezime,0)),"NEMA"))</f>
        <v/>
      </c>
      <c r="BY167" s="73" t="str">
        <f>IF(BX167&lt;&gt;"NEMA","",IFERROR(INDEX(imePrezimeAlias_imePrezimeId,MATCH(BV167&amp;" "&amp;BW167,imePrezimeAlias_alias,0)),"NEMA"))</f>
        <v/>
      </c>
      <c r="BZ167" s="31" t="str">
        <f>IF(BW167="","",IF(OR(BY167="",BY167="NEMA"),BV167,INDEX(imePrezime_ime,MATCH(BY167,imePrezime_id,0))))</f>
        <v/>
      </c>
      <c r="CA167" s="66" t="str">
        <f>IF(BW167="","",IF(OR(BY167="",BY167="NEMA"),BW167,INDEX(imePrezime_prezime,MATCH(BY167,imePrezime_id,0))))</f>
        <v/>
      </c>
      <c r="CB167" s="47" t="s">
        <v>0</v>
      </c>
      <c r="CC167" s="82" t="str">
        <f t="shared" si="173"/>
        <v/>
      </c>
      <c r="CD167" s="47" t="s">
        <v>0</v>
      </c>
      <c r="CE167" s="19" t="str">
        <f t="shared" si="174"/>
        <v/>
      </c>
      <c r="CF167" s="47" t="s">
        <v>0</v>
      </c>
      <c r="CG167" s="130"/>
      <c r="CH167" s="47" t="s">
        <v>0</v>
      </c>
      <c r="CI167" s="52" t="str">
        <f t="shared" si="175"/>
        <v/>
      </c>
      <c r="CJ167" s="73" t="str">
        <f>IF(CG167="","",MAX(CJ$10:CJ166)+1)</f>
        <v/>
      </c>
      <c r="CK167" s="53" t="str">
        <f t="shared" si="176"/>
        <v/>
      </c>
      <c r="CL167" s="47" t="s">
        <v>0</v>
      </c>
      <c r="CM167" s="19" t="str">
        <f t="shared" si="177"/>
        <v/>
      </c>
      <c r="CN167" s="47" t="s">
        <v>0</v>
      </c>
      <c r="CO167" s="108"/>
      <c r="CP167" s="110"/>
      <c r="CQ167" s="47"/>
      <c r="CR167" s="58" t="str">
        <f>IF(AND(BX167="NEMA",BY167="NEMA",OR(CG167="",CK167="NEMA")),MAX(CR$10:CR166)+1,"")</f>
        <v/>
      </c>
      <c r="CS167" s="53" t="str">
        <f t="shared" si="178"/>
        <v/>
      </c>
      <c r="CT167" t="s">
        <v>0</v>
      </c>
      <c r="CU167" s="133" t="str">
        <f>IF(O167="","",LEFT(INDEX(kategorija_oznaka,MATCH(Q167,kategorija_id,0)),1))</f>
        <v/>
      </c>
      <c r="CV167" t="s">
        <v>0</v>
      </c>
      <c r="CW167" s="52" t="str">
        <f>IF(CR167="","",IF(M167&lt;&gt;"CRO","","INSERT INTO osoba (id,reg_broj,oib,spol_id,dat_rodjenja) VALUES ("&amp;CR167&amp;",(SELECT max(os.reg_broj)+1 FROM osoba AS os),Null,'"&amp;CU167&amp;"',Null); INSERT INTO osoba_log (id,reg_broj,oib,spol_id,dat_rodjenja,dnevnik_id) SELECT id,reg_broj,oib,spol_id,dat_rodjenja,"&amp;dnevnik_id&amp;" FROM osoba WHERE id = "&amp;CR167&amp;";"))</f>
        <v/>
      </c>
      <c r="CX167" s="66" t="str">
        <f t="shared" si="179"/>
        <v/>
      </c>
      <c r="CY167" t="s">
        <v>0</v>
      </c>
      <c r="CZ167" s="19" t="str">
        <f t="shared" si="180"/>
        <v/>
      </c>
      <c r="DA167" s="47" t="s">
        <v>0</v>
      </c>
      <c r="DB167" s="52" t="str">
        <f t="shared" si="181"/>
        <v/>
      </c>
      <c r="DC167" s="66" t="str">
        <f t="shared" si="182"/>
        <v/>
      </c>
      <c r="DD167" s="47" t="s">
        <v>0</v>
      </c>
      <c r="DE167" s="52" t="str">
        <f t="shared" si="183"/>
        <v/>
      </c>
      <c r="DF167" s="53" t="str">
        <f>IF(DE167="","",IFERROR(MATCH(DE167,registar,0),"NEMA"))</f>
        <v/>
      </c>
      <c r="DG167" s="47" t="s">
        <v>0</v>
      </c>
      <c r="DH167" s="52" t="str">
        <f t="shared" si="184"/>
        <v/>
      </c>
      <c r="DI167" s="53" t="str">
        <f>IF(DH167="","",IFERROR(MATCH(DH167,imePrezime_imePrezimeKlub,0),"NEMA"))</f>
        <v/>
      </c>
      <c r="DJ167" s="47" t="s">
        <v>0</v>
      </c>
      <c r="DK167" s="52" t="str">
        <f t="shared" si="185"/>
        <v/>
      </c>
      <c r="DL167" s="53" t="str">
        <f>IF(DK167="","",IFERROR(MATCH(DK167,imePrezime_imePrezime,0),"NEMA"))</f>
        <v/>
      </c>
      <c r="DM167" s="47" t="s">
        <v>0</v>
      </c>
      <c r="DN167" s="58" t="str">
        <f t="shared" si="186"/>
        <v/>
      </c>
      <c r="DO167" s="53" t="str" cm="1">
        <f t="array" ref="DO167">IF(DN167&lt;&gt;"",INDEX(imePrezime_id,DN167,0),IF(CR167&lt;&gt;"",CR167,""))</f>
        <v/>
      </c>
      <c r="DP167" s="47" t="s">
        <v>0</v>
      </c>
      <c r="DQ167" s="58" t="str">
        <f t="shared" si="187"/>
        <v/>
      </c>
      <c r="DR167" s="73" t="str">
        <f>IF(BW167="","",IF(AJ167="",IF(IFERROR(INDEX(imePrezime_klub,MATCH(DO167,imePrezime_id,0)),"NEMA")="","klu",""),IF(OR(AND(AK167&lt;&gt;"",AK167&lt;&gt;"NEMA"),BI167&lt;&gt;""),"klu(ali)",IF(AND(AN167&lt;&gt;"",AN167&lt;&gt;AM167),"(raz-klu)","klu"))))</f>
        <v/>
      </c>
      <c r="DS167" s="73" t="str">
        <f t="shared" si="188"/>
        <v/>
      </c>
      <c r="DT167" s="73" t="str">
        <f t="shared" si="189"/>
        <v/>
      </c>
      <c r="DU167" s="66" t="str">
        <f t="shared" si="190"/>
        <v/>
      </c>
      <c r="DV167" s="47" t="s">
        <v>0</v>
      </c>
      <c r="DW167" s="58" t="str">
        <f>IF(BW167="","",MAX(DW$10:DW166)+1)</f>
        <v/>
      </c>
      <c r="DX167" s="73" t="str">
        <f t="shared" si="191"/>
        <v/>
      </c>
      <c r="DY167" s="73" t="str">
        <f t="shared" si="192"/>
        <v/>
      </c>
      <c r="DZ167" s="73" t="str">
        <f t="shared" si="193"/>
        <v/>
      </c>
      <c r="EA167" s="73" t="str">
        <f t="shared" si="194"/>
        <v/>
      </c>
      <c r="EB167" s="73" t="str">
        <f t="shared" si="195"/>
        <v/>
      </c>
      <c r="EC167" s="73" t="str">
        <f t="shared" si="196"/>
        <v/>
      </c>
      <c r="ED167" s="73" t="str">
        <f t="shared" si="197"/>
        <v/>
      </c>
      <c r="EE167" s="73" t="str">
        <f t="shared" si="198"/>
        <v/>
      </c>
      <c r="EF167" s="73" t="str">
        <f t="shared" si="199"/>
        <v/>
      </c>
      <c r="EG167" s="53" t="str">
        <f>IF(INDEX(natjecanjeKategorije_katAliasId,MATCH(Q167,natjecanjeKategorije_katRegId,0))="","",INDEX(natjecanjeKategorije_katAliasId,MATCH(Q167,natjecanjeKategorije_katRegId,0)))</f>
        <v/>
      </c>
      <c r="EH167" s="47" t="s">
        <v>0</v>
      </c>
      <c r="EI167" s="19" t="str">
        <f t="shared" si="200"/>
        <v/>
      </c>
      <c r="EJ167" s="47" t="s">
        <v>0</v>
      </c>
      <c r="EK167" s="19" t="str">
        <f t="shared" si="201"/>
        <v/>
      </c>
      <c r="EL167" s="47" t="s">
        <v>0</v>
      </c>
      <c r="EM167" s="208" t="str">
        <f t="shared" si="202"/>
        <v/>
      </c>
      <c r="EN167" s="47" t="s">
        <v>0</v>
      </c>
    </row>
    <row r="168" spans="1:144" x14ac:dyDescent="0.25">
      <c r="A168" t="s">
        <v>0</v>
      </c>
      <c r="B168" s="52" t="str">
        <f>IF(csv!F160="","",csv!T160)</f>
        <v/>
      </c>
      <c r="C168" s="31" t="s">
        <v>0</v>
      </c>
      <c r="D168" s="31" t="str">
        <f>IF(csv!F160="","",csv!F160)</f>
        <v/>
      </c>
      <c r="E168" s="31" t="str">
        <f>IF(csv!E160="","",csv!E160)</f>
        <v/>
      </c>
      <c r="F168" s="31" t="s">
        <v>0</v>
      </c>
      <c r="G168" s="73" t="str">
        <f>IF(csv!M160="","",csv!M160)</f>
        <v/>
      </c>
      <c r="H168" s="73" t="str">
        <f>IF(csv!N160="","",csv!N160)</f>
        <v/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44"/>
        <v/>
      </c>
      <c r="P168" s="73" t="str">
        <f>IF(O168="","",IF(COUNTIF(O$10:O167,O168)=0,P167+1,P167))</f>
        <v/>
      </c>
      <c r="Q168" s="88" t="str">
        <f t="shared" si="145"/>
        <v/>
      </c>
      <c r="R168" s="89" t="str" cm="1">
        <f t="array" ref="R168">IF(S168="","",INDEX(natjecanjeStaze_naziv,MATCH(S168,natjecanjeStaze_stazaId,0)))</f>
        <v/>
      </c>
      <c r="S168" s="53" t="str">
        <f>IF(BW168="","",INDEX(natjecanjeStaze_stazaId,MATCH(O168,natjecanjeStaze_kategorija,0)))</f>
        <v/>
      </c>
      <c r="T168" s="47" t="s">
        <v>0</v>
      </c>
      <c r="U168" s="259" t="str">
        <f>IF(O168="","",INDEX(kategorija_oznaka,MATCH(Q168,kategorija_id,0)))</f>
        <v/>
      </c>
      <c r="V168" s="260" t="str">
        <f t="shared" si="146"/>
        <v/>
      </c>
      <c r="W168" s="47" t="s">
        <v>0</v>
      </c>
      <c r="X168" s="52" t="str">
        <f t="shared" si="147"/>
        <v/>
      </c>
      <c r="Y168" s="73" t="str">
        <f t="shared" si="148"/>
        <v/>
      </c>
      <c r="Z168" s="31" t="str">
        <f t="shared" si="149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50"/>
        <v/>
      </c>
      <c r="AF168" s="47" t="s">
        <v>0</v>
      </c>
      <c r="AG168" s="151" t="str">
        <f t="shared" si="151"/>
        <v/>
      </c>
      <c r="AH168" s="47" t="s">
        <v>0</v>
      </c>
      <c r="AI168" s="52" t="str">
        <f t="shared" si="152"/>
        <v/>
      </c>
      <c r="AJ168" s="31" t="str">
        <f t="shared" si="153"/>
        <v/>
      </c>
      <c r="AK168" s="73" t="str">
        <f t="shared" si="154"/>
        <v/>
      </c>
      <c r="AL168" s="73" t="str">
        <f t="shared" si="155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IFERROR(""&amp;INDEX(registarNatjecatelji,DL168,4),"")</f>
        <v/>
      </c>
      <c r="AO168" s="73" t="str">
        <f t="shared" si="156"/>
        <v/>
      </c>
      <c r="AP168" s="66" t="str">
        <f t="shared" si="157"/>
        <v/>
      </c>
      <c r="AQ168" s="47" t="s">
        <v>0</v>
      </c>
      <c r="AR168" s="52" t="str">
        <f>IF(V168&lt;&gt;"NEMA","",IF(IFERROR(MATCH(U168,U$10:U167,0),0)&lt;&gt;0,"",U168))</f>
        <v/>
      </c>
      <c r="AS168" s="73" t="str">
        <f>IF(AR168="","",IFERROR(INDEX(klubAlias_id,MATCH(AR168,klubAlias_alias,0)),"NEMA"))</f>
        <v/>
      </c>
      <c r="AT168" s="31" t="str">
        <f>IF(OR(AS168="",AS168&lt;&gt;"NEMA"),"",MAX(AT$10:AT167)+1)</f>
        <v/>
      </c>
      <c r="AU168" s="66" t="str">
        <f>IF(OR(AS168="",AS168&lt;&gt;"NEMA"),"",INDEX(klub_id,MATCH(AR168,klub_naziv,0)))</f>
        <v/>
      </c>
      <c r="AV168" s="47" t="s">
        <v>0</v>
      </c>
      <c r="AW168" s="19" t="str">
        <f t="shared" si="158"/>
        <v/>
      </c>
      <c r="AX168" s="47" t="s">
        <v>0</v>
      </c>
      <c r="AY168" s="82" t="str">
        <f>IF(AK168&lt;&gt;"NEMA","",IF(IFERROR(MATCH(AJ168,AJ$10:AJ167,0),0)&lt;&gt;0,"",AJ168))</f>
        <v/>
      </c>
      <c r="AZ168" s="47" t="s">
        <v>0</v>
      </c>
      <c r="BA168" s="130"/>
      <c r="BB168" s="47" t="s">
        <v>0</v>
      </c>
      <c r="BC168" s="58" t="str">
        <f t="shared" si="159"/>
        <v/>
      </c>
      <c r="BD168" s="31" t="str">
        <f t="shared" si="160"/>
        <v/>
      </c>
      <c r="BE168" s="31" t="str">
        <f>IF(BD168="","",MAX(BE$10:BE167)+1)</f>
        <v/>
      </c>
      <c r="BF168" s="31" t="str">
        <f t="shared" si="161"/>
        <v/>
      </c>
      <c r="BG168" s="31" t="str">
        <f t="shared" si="162"/>
        <v/>
      </c>
      <c r="BH168" s="31" t="str">
        <f>IF(BA168="","",MAX(BH$10:BH167)+1)</f>
        <v/>
      </c>
      <c r="BI168" s="31" t="str">
        <f t="shared" si="163"/>
        <v/>
      </c>
      <c r="BJ168" s="66" t="str">
        <f t="shared" si="164"/>
        <v/>
      </c>
      <c r="BK168" s="47" t="s">
        <v>0</v>
      </c>
      <c r="BL168" s="19" t="str">
        <f t="shared" si="165"/>
        <v/>
      </c>
      <c r="BM168" s="47" t="s">
        <v>0</v>
      </c>
      <c r="BN168" s="151" t="str">
        <f>IF(AP168="","",IF(BA168="",IF(IFERROR(MATCH(AP168,natjecanje_noviKluboviAliasi,0),0)&gt;0,INDEX(natjecanje_kluboviAliasi,MATCH(AP168,natjecanje_noviKluboviAliasi,0)),AP168),BA168))</f>
        <v/>
      </c>
      <c r="BO168" s="47" t="s">
        <v>0</v>
      </c>
      <c r="BP168" s="58" t="str">
        <f t="shared" si="166"/>
        <v/>
      </c>
      <c r="BQ168" s="73" t="str">
        <f t="shared" si="167"/>
        <v/>
      </c>
      <c r="BR168" s="267" t="str">
        <f t="shared" si="168"/>
        <v/>
      </c>
      <c r="BS168" s="268" t="str">
        <f t="shared" si="169"/>
        <v/>
      </c>
      <c r="BT168" s="191" t="str">
        <f t="shared" si="170"/>
        <v/>
      </c>
      <c r="BU168" s="47" t="s">
        <v>0</v>
      </c>
      <c r="BV168" s="52" t="str">
        <f t="shared" si="171"/>
        <v/>
      </c>
      <c r="BW168" s="31" t="str">
        <f t="shared" si="172"/>
        <v/>
      </c>
      <c r="BX168" s="73" t="str">
        <f>IF(BW168="","",IFERROR(INDEX(imePrezime_id,MATCH(BV168&amp;" – "&amp;BW168,imePrezime_imePrezime,0)),"NEMA"))</f>
        <v/>
      </c>
      <c r="BY168" s="73" t="str">
        <f>IF(BX168&lt;&gt;"NEMA","",IFERROR(INDEX(imePrezimeAlias_imePrezimeId,MATCH(BV168&amp;" "&amp;BW168,imePrezimeAlias_alias,0)),"NEMA"))</f>
        <v/>
      </c>
      <c r="BZ168" s="31" t="str">
        <f>IF(BW168="","",IF(OR(BY168="",BY168="NEMA"),BV168,INDEX(imePrezime_ime,MATCH(BY168,imePrezime_id,0))))</f>
        <v/>
      </c>
      <c r="CA168" s="66" t="str">
        <f>IF(BW168="","",IF(OR(BY168="",BY168="NEMA"),BW168,INDEX(imePrezime_prezime,MATCH(BY168,imePrezime_id,0))))</f>
        <v/>
      </c>
      <c r="CB168" s="47" t="s">
        <v>0</v>
      </c>
      <c r="CC168" s="82" t="str">
        <f t="shared" si="173"/>
        <v/>
      </c>
      <c r="CD168" s="47" t="s">
        <v>0</v>
      </c>
      <c r="CE168" s="19" t="str">
        <f t="shared" si="174"/>
        <v/>
      </c>
      <c r="CF168" s="47" t="s">
        <v>0</v>
      </c>
      <c r="CG168" s="130"/>
      <c r="CH168" s="47" t="s">
        <v>0</v>
      </c>
      <c r="CI168" s="52" t="str">
        <f t="shared" si="175"/>
        <v/>
      </c>
      <c r="CJ168" s="73" t="str">
        <f>IF(CG168="","",MAX(CJ$10:CJ167)+1)</f>
        <v/>
      </c>
      <c r="CK168" s="53" t="str">
        <f t="shared" si="176"/>
        <v/>
      </c>
      <c r="CL168" s="47" t="s">
        <v>0</v>
      </c>
      <c r="CM168" s="19" t="str">
        <f t="shared" si="177"/>
        <v/>
      </c>
      <c r="CN168" s="47" t="s">
        <v>0</v>
      </c>
      <c r="CO168" s="108"/>
      <c r="CP168" s="110"/>
      <c r="CQ168" s="47"/>
      <c r="CR168" s="58" t="str">
        <f>IF(AND(BX168="NEMA",BY168="NEMA",OR(CG168="",CK168="NEMA")),MAX(CR$10:CR167)+1,"")</f>
        <v/>
      </c>
      <c r="CS168" s="53" t="str">
        <f t="shared" si="178"/>
        <v/>
      </c>
      <c r="CT168" t="s">
        <v>0</v>
      </c>
      <c r="CU168" s="133" t="str">
        <f>IF(O168="","",LEFT(INDEX(kategorija_oznaka,MATCH(Q168,kategorija_id,0)),1))</f>
        <v/>
      </c>
      <c r="CV168" t="s">
        <v>0</v>
      </c>
      <c r="CW168" s="52" t="str">
        <f>IF(CR168="","",IF(M168&lt;&gt;"CRO","","INSERT INTO osoba (id,reg_broj,oib,spol_id,dat_rodjenja) VALUES ("&amp;CR168&amp;",(SELECT max(os.reg_broj)+1 FROM osoba AS os),Null,'"&amp;CU168&amp;"',Null); INSERT INTO osoba_log (id,reg_broj,oib,spol_id,dat_rodjenja,dnevnik_id) SELECT id,reg_broj,oib,spol_id,dat_rodjenja,"&amp;dnevnik_id&amp;" FROM osoba WHERE id = "&amp;CR168&amp;";"))</f>
        <v/>
      </c>
      <c r="CX168" s="66" t="str">
        <f t="shared" si="179"/>
        <v/>
      </c>
      <c r="CY168" t="s">
        <v>0</v>
      </c>
      <c r="CZ168" s="19" t="str">
        <f t="shared" si="180"/>
        <v/>
      </c>
      <c r="DA168" s="47" t="s">
        <v>0</v>
      </c>
      <c r="DB168" s="52" t="str">
        <f t="shared" si="181"/>
        <v/>
      </c>
      <c r="DC168" s="66" t="str">
        <f t="shared" si="182"/>
        <v/>
      </c>
      <c r="DD168" s="47" t="s">
        <v>0</v>
      </c>
      <c r="DE168" s="52" t="str">
        <f t="shared" si="183"/>
        <v/>
      </c>
      <c r="DF168" s="53" t="str">
        <f>IF(DE168="","",IFERROR(MATCH(DE168,registar,0),"NEMA"))</f>
        <v/>
      </c>
      <c r="DG168" s="47" t="s">
        <v>0</v>
      </c>
      <c r="DH168" s="52" t="str">
        <f t="shared" si="184"/>
        <v/>
      </c>
      <c r="DI168" s="53" t="str">
        <f>IF(DH168="","",IFERROR(MATCH(DH168,imePrezime_imePrezimeKlub,0),"NEMA"))</f>
        <v/>
      </c>
      <c r="DJ168" s="47" t="s">
        <v>0</v>
      </c>
      <c r="DK168" s="52" t="str">
        <f t="shared" si="185"/>
        <v/>
      </c>
      <c r="DL168" s="53" t="str">
        <f>IF(DK168="","",IFERROR(MATCH(DK168,imePrezime_imePrezime,0),"NEMA"))</f>
        <v/>
      </c>
      <c r="DM168" s="47" t="s">
        <v>0</v>
      </c>
      <c r="DN168" s="58" t="str">
        <f t="shared" si="186"/>
        <v/>
      </c>
      <c r="DO168" s="53" t="str" cm="1">
        <f t="array" ref="DO168">IF(DN168&lt;&gt;"",INDEX(imePrezime_id,DN168,0),IF(CR168&lt;&gt;"",CR168,""))</f>
        <v/>
      </c>
      <c r="DP168" s="47" t="s">
        <v>0</v>
      </c>
      <c r="DQ168" s="58" t="str">
        <f t="shared" si="187"/>
        <v/>
      </c>
      <c r="DR168" s="73" t="str">
        <f>IF(BW168="","",IF(AJ168="",IF(IFERROR(INDEX(imePrezime_klub,MATCH(DO168,imePrezime_id,0)),"NEMA")="","klu",""),IF(OR(AND(AK168&lt;&gt;"",AK168&lt;&gt;"NEMA"),BI168&lt;&gt;""),"klu(ali)",IF(AND(AN168&lt;&gt;"",AN168&lt;&gt;AM168),"(raz-klu)","klu"))))</f>
        <v/>
      </c>
      <c r="DS168" s="73" t="str">
        <f t="shared" si="188"/>
        <v/>
      </c>
      <c r="DT168" s="73" t="str">
        <f t="shared" si="189"/>
        <v/>
      </c>
      <c r="DU168" s="66" t="str">
        <f t="shared" si="190"/>
        <v/>
      </c>
      <c r="DV168" s="47" t="s">
        <v>0</v>
      </c>
      <c r="DW168" s="58" t="str">
        <f>IF(BW168="","",MAX(DW$10:DW167)+1)</f>
        <v/>
      </c>
      <c r="DX168" s="73" t="str">
        <f t="shared" si="191"/>
        <v/>
      </c>
      <c r="DY168" s="73" t="str">
        <f t="shared" si="192"/>
        <v/>
      </c>
      <c r="DZ168" s="73" t="str">
        <f t="shared" si="193"/>
        <v/>
      </c>
      <c r="EA168" s="73" t="str">
        <f t="shared" si="194"/>
        <v/>
      </c>
      <c r="EB168" s="73" t="str">
        <f t="shared" si="195"/>
        <v/>
      </c>
      <c r="EC168" s="73" t="str">
        <f t="shared" si="196"/>
        <v/>
      </c>
      <c r="ED168" s="73" t="str">
        <f t="shared" si="197"/>
        <v/>
      </c>
      <c r="EE168" s="73" t="str">
        <f t="shared" si="198"/>
        <v/>
      </c>
      <c r="EF168" s="73" t="str">
        <f t="shared" si="199"/>
        <v/>
      </c>
      <c r="EG168" s="53" t="str">
        <f>IF(INDEX(natjecanjeKategorije_katAliasId,MATCH(Q168,natjecanjeKategorije_katRegId,0))="","",INDEX(natjecanjeKategorije_katAliasId,MATCH(Q168,natjecanjeKategorije_katRegId,0)))</f>
        <v/>
      </c>
      <c r="EH168" s="47" t="s">
        <v>0</v>
      </c>
      <c r="EI168" s="19" t="str">
        <f t="shared" si="200"/>
        <v/>
      </c>
      <c r="EJ168" s="47" t="s">
        <v>0</v>
      </c>
      <c r="EK168" s="19" t="str">
        <f t="shared" si="201"/>
        <v/>
      </c>
      <c r="EL168" s="47" t="s">
        <v>0</v>
      </c>
      <c r="EM168" s="208" t="str">
        <f t="shared" si="202"/>
        <v/>
      </c>
      <c r="EN168" s="47" t="s">
        <v>0</v>
      </c>
    </row>
    <row r="169" spans="1:144" x14ac:dyDescent="0.25">
      <c r="A169" t="s">
        <v>0</v>
      </c>
      <c r="B169" s="52" t="str">
        <f>IF(csv!F161="","",csv!T161)</f>
        <v/>
      </c>
      <c r="C169" s="31" t="s">
        <v>0</v>
      </c>
      <c r="D169" s="31" t="str">
        <f>IF(csv!F161="","",csv!F161)</f>
        <v/>
      </c>
      <c r="E169" s="31" t="str">
        <f>IF(csv!E161="","",csv!E161)</f>
        <v/>
      </c>
      <c r="F169" s="31" t="s">
        <v>0</v>
      </c>
      <c r="G169" s="73" t="str">
        <f>IF(csv!M161="","",csv!M161)</f>
        <v/>
      </c>
      <c r="H169" s="73" t="str">
        <f>IF(csv!N161="","",csv!N161)</f>
        <v/>
      </c>
      <c r="I169" s="31" t="s">
        <v>0</v>
      </c>
      <c r="J169" s="31" t="str">
        <f>IF(csv!P161="","",csv!P161)</f>
        <v/>
      </c>
      <c r="K169" s="31" t="str">
        <f>IF(csv!Q161="","",csv!Q161)</f>
        <v/>
      </c>
      <c r="L169" s="31" t="s">
        <v>0</v>
      </c>
      <c r="M169" s="66" t="str">
        <f>IF(csv!R161="","",csv!R161)</f>
        <v/>
      </c>
      <c r="N169" s="47" t="s">
        <v>0</v>
      </c>
      <c r="O169" s="52" t="str">
        <f t="shared" si="144"/>
        <v/>
      </c>
      <c r="P169" s="73" t="str">
        <f>IF(O169="","",IF(COUNTIF(O$10:O168,O169)=0,P168+1,P168))</f>
        <v/>
      </c>
      <c r="Q169" s="88" t="str">
        <f t="shared" si="145"/>
        <v/>
      </c>
      <c r="R169" s="89" t="str" cm="1">
        <f t="array" ref="R169">IF(S169="","",INDEX(natjecanjeStaze_naziv,MATCH(S169,natjecanjeStaze_stazaId,0)))</f>
        <v/>
      </c>
      <c r="S169" s="53" t="str">
        <f>IF(BW169="","",INDEX(natjecanjeStaze_stazaId,MATCH(O169,natjecanjeStaze_kategorija,0)))</f>
        <v/>
      </c>
      <c r="T169" s="47" t="s">
        <v>0</v>
      </c>
      <c r="U169" s="259" t="str">
        <f>IF(O169="","",INDEX(kategorija_oznaka,MATCH(Q169,kategorija_id,0)))</f>
        <v/>
      </c>
      <c r="V169" s="260" t="str">
        <f t="shared" si="146"/>
        <v/>
      </c>
      <c r="W169" s="47" t="s">
        <v>0</v>
      </c>
      <c r="X169" s="52" t="str">
        <f t="shared" si="147"/>
        <v/>
      </c>
      <c r="Y169" s="73" t="str">
        <f t="shared" si="148"/>
        <v/>
      </c>
      <c r="Z169" s="31" t="str">
        <f t="shared" si="149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50"/>
        <v/>
      </c>
      <c r="AF169" s="47" t="s">
        <v>0</v>
      </c>
      <c r="AG169" s="151" t="str">
        <f t="shared" si="151"/>
        <v/>
      </c>
      <c r="AH169" s="47" t="s">
        <v>0</v>
      </c>
      <c r="AI169" s="52" t="str">
        <f t="shared" si="152"/>
        <v/>
      </c>
      <c r="AJ169" s="31" t="str">
        <f t="shared" si="153"/>
        <v/>
      </c>
      <c r="AK169" s="73" t="str">
        <f t="shared" si="154"/>
        <v/>
      </c>
      <c r="AL169" s="73" t="str">
        <f t="shared" si="155"/>
        <v/>
      </c>
      <c r="AM169" s="31" t="str" cm="1">
        <f t="array" ref="AM169">IF(AK169="",""&amp;AJ169,IF(AK169="NEMA",AJ169,INDEX(klub_naziv,MATCH(INDEX(klubAlias_klubId,AK169),klub_id,0))))</f>
        <v/>
      </c>
      <c r="AN169" s="31" t="str" cm="1">
        <f t="array" ref="AN169">IFERROR(""&amp;INDEX(registarNatjecatelji,DL169,4),"")</f>
        <v/>
      </c>
      <c r="AO169" s="73" t="str">
        <f t="shared" si="156"/>
        <v/>
      </c>
      <c r="AP169" s="66" t="str">
        <f t="shared" si="157"/>
        <v/>
      </c>
      <c r="AQ169" s="47" t="s">
        <v>0</v>
      </c>
      <c r="AR169" s="52" t="str">
        <f>IF(V169&lt;&gt;"NEMA","",IF(IFERROR(MATCH(U169,U$10:U168,0),0)&lt;&gt;0,"",U169))</f>
        <v/>
      </c>
      <c r="AS169" s="73" t="str">
        <f>IF(AR169="","",IFERROR(INDEX(klubAlias_id,MATCH(AR169,klubAlias_alias,0)),"NEMA"))</f>
        <v/>
      </c>
      <c r="AT169" s="31" t="str">
        <f>IF(OR(AS169="",AS169&lt;&gt;"NEMA"),"",MAX(AT$10:AT168)+1)</f>
        <v/>
      </c>
      <c r="AU169" s="66" t="str">
        <f>IF(OR(AS169="",AS169&lt;&gt;"NEMA"),"",INDEX(klub_id,MATCH(AR169,klub_naziv,0)))</f>
        <v/>
      </c>
      <c r="AV169" s="47" t="s">
        <v>0</v>
      </c>
      <c r="AW169" s="19" t="str">
        <f t="shared" si="158"/>
        <v/>
      </c>
      <c r="AX169" s="47" t="s">
        <v>0</v>
      </c>
      <c r="AY169" s="82" t="str">
        <f>IF(AK169&lt;&gt;"NEMA","",IF(IFERROR(MATCH(AJ169,AJ$10:AJ168,0),0)&lt;&gt;0,"",AJ169))</f>
        <v/>
      </c>
      <c r="AZ169" s="47" t="s">
        <v>0</v>
      </c>
      <c r="BA169" s="130"/>
      <c r="BB169" s="47" t="s">
        <v>0</v>
      </c>
      <c r="BC169" s="58" t="str">
        <f t="shared" si="159"/>
        <v/>
      </c>
      <c r="BD169" s="31" t="str">
        <f t="shared" si="160"/>
        <v/>
      </c>
      <c r="BE169" s="31" t="str">
        <f>IF(BD169="","",MAX(BE$10:BE168)+1)</f>
        <v/>
      </c>
      <c r="BF169" s="31" t="str">
        <f t="shared" si="161"/>
        <v/>
      </c>
      <c r="BG169" s="31" t="str">
        <f t="shared" si="162"/>
        <v/>
      </c>
      <c r="BH169" s="31" t="str">
        <f>IF(BA169="","",MAX(BH$10:BH168)+1)</f>
        <v/>
      </c>
      <c r="BI169" s="31" t="str">
        <f t="shared" si="163"/>
        <v/>
      </c>
      <c r="BJ169" s="66" t="str">
        <f t="shared" si="164"/>
        <v/>
      </c>
      <c r="BK169" s="47" t="s">
        <v>0</v>
      </c>
      <c r="BL169" s="19" t="str">
        <f t="shared" si="165"/>
        <v/>
      </c>
      <c r="BM169" s="47" t="s">
        <v>0</v>
      </c>
      <c r="BN169" s="151" t="str">
        <f>IF(AP169="","",IF(BA169="",IF(IFERROR(MATCH(AP169,natjecanje_noviKluboviAliasi,0),0)&gt;0,INDEX(natjecanje_kluboviAliasi,MATCH(AP169,natjecanje_noviKluboviAliasi,0)),AP169),BA169))</f>
        <v/>
      </c>
      <c r="BO169" s="47" t="s">
        <v>0</v>
      </c>
      <c r="BP169" s="58" t="str">
        <f t="shared" si="166"/>
        <v/>
      </c>
      <c r="BQ169" s="73" t="str">
        <f t="shared" si="167"/>
        <v/>
      </c>
      <c r="BR169" s="267" t="str">
        <f t="shared" si="168"/>
        <v/>
      </c>
      <c r="BS169" s="268" t="str">
        <f t="shared" si="169"/>
        <v/>
      </c>
      <c r="BT169" s="191" t="str">
        <f t="shared" si="170"/>
        <v/>
      </c>
      <c r="BU169" s="47" t="s">
        <v>0</v>
      </c>
      <c r="BV169" s="52" t="str">
        <f t="shared" si="171"/>
        <v/>
      </c>
      <c r="BW169" s="31" t="str">
        <f t="shared" si="172"/>
        <v/>
      </c>
      <c r="BX169" s="73" t="str">
        <f>IF(BW169="","",IFERROR(INDEX(imePrezime_id,MATCH(BV169&amp;" – "&amp;BW169,imePrezime_imePrezime,0)),"NEMA"))</f>
        <v/>
      </c>
      <c r="BY169" s="73" t="str">
        <f>IF(BX169&lt;&gt;"NEMA","",IFERROR(INDEX(imePrezimeAlias_imePrezimeId,MATCH(BV169&amp;" "&amp;BW169,imePrezimeAlias_alias,0)),"NEMA"))</f>
        <v/>
      </c>
      <c r="BZ169" s="31" t="str">
        <f>IF(BW169="","",IF(OR(BY169="",BY169="NEMA"),BV169,INDEX(imePrezime_ime,MATCH(BY169,imePrezime_id,0))))</f>
        <v/>
      </c>
      <c r="CA169" s="66" t="str">
        <f>IF(BW169="","",IF(OR(BY169="",BY169="NEMA"),BW169,INDEX(imePrezime_prezime,MATCH(BY169,imePrezime_id,0))))</f>
        <v/>
      </c>
      <c r="CB169" s="47" t="s">
        <v>0</v>
      </c>
      <c r="CC169" s="82" t="str">
        <f t="shared" si="173"/>
        <v/>
      </c>
      <c r="CD169" s="47" t="s">
        <v>0</v>
      </c>
      <c r="CE169" s="19" t="str">
        <f t="shared" si="174"/>
        <v/>
      </c>
      <c r="CF169" s="47" t="s">
        <v>0</v>
      </c>
      <c r="CG169" s="130"/>
      <c r="CH169" s="47" t="s">
        <v>0</v>
      </c>
      <c r="CI169" s="52" t="str">
        <f t="shared" si="175"/>
        <v/>
      </c>
      <c r="CJ169" s="73" t="str">
        <f>IF(CG169="","",MAX(CJ$10:CJ168)+1)</f>
        <v/>
      </c>
      <c r="CK169" s="53" t="str">
        <f t="shared" si="176"/>
        <v/>
      </c>
      <c r="CL169" s="47" t="s">
        <v>0</v>
      </c>
      <c r="CM169" s="19" t="str">
        <f t="shared" si="177"/>
        <v/>
      </c>
      <c r="CN169" s="47" t="s">
        <v>0</v>
      </c>
      <c r="CO169" s="108"/>
      <c r="CP169" s="110"/>
      <c r="CQ169" s="47"/>
      <c r="CR169" s="58" t="str">
        <f>IF(AND(BX169="NEMA",BY169="NEMA",OR(CG169="",CK169="NEMA")),MAX(CR$10:CR168)+1,"")</f>
        <v/>
      </c>
      <c r="CS169" s="53" t="str">
        <f t="shared" si="178"/>
        <v/>
      </c>
      <c r="CT169" t="s">
        <v>0</v>
      </c>
      <c r="CU169" s="133" t="str">
        <f>IF(O169="","",LEFT(INDEX(kategorija_oznaka,MATCH(Q169,kategorija_id,0)),1))</f>
        <v/>
      </c>
      <c r="CV169" t="s">
        <v>0</v>
      </c>
      <c r="CW169" s="52" t="str">
        <f>IF(CR169="","",IF(M169&lt;&gt;"CRO","","INSERT INTO osoba (id,reg_broj,oib,spol_id,dat_rodjenja) VALUES ("&amp;CR169&amp;",(SELECT max(os.reg_broj)+1 FROM osoba AS os),Null,'"&amp;CU169&amp;"',Null); INSERT INTO osoba_log (id,reg_broj,oib,spol_id,dat_rodjenja,dnevnik_id) SELECT id,reg_broj,oib,spol_id,dat_rodjenja,"&amp;dnevnik_id&amp;" FROM osoba WHERE id = "&amp;CR169&amp;";"))</f>
        <v/>
      </c>
      <c r="CX169" s="66" t="str">
        <f t="shared" si="179"/>
        <v/>
      </c>
      <c r="CY169" t="s">
        <v>0</v>
      </c>
      <c r="CZ169" s="19" t="str">
        <f t="shared" si="180"/>
        <v/>
      </c>
      <c r="DA169" s="47" t="s">
        <v>0</v>
      </c>
      <c r="DB169" s="52" t="str">
        <f t="shared" si="181"/>
        <v/>
      </c>
      <c r="DC169" s="66" t="str">
        <f t="shared" si="182"/>
        <v/>
      </c>
      <c r="DD169" s="47" t="s">
        <v>0</v>
      </c>
      <c r="DE169" s="52" t="str">
        <f t="shared" si="183"/>
        <v/>
      </c>
      <c r="DF169" s="53" t="str">
        <f>IF(DE169="","",IFERROR(MATCH(DE169,registar,0),"NEMA"))</f>
        <v/>
      </c>
      <c r="DG169" s="47" t="s">
        <v>0</v>
      </c>
      <c r="DH169" s="52" t="str">
        <f t="shared" si="184"/>
        <v/>
      </c>
      <c r="DI169" s="53" t="str">
        <f>IF(DH169="","",IFERROR(MATCH(DH169,imePrezime_imePrezimeKlub,0),"NEMA"))</f>
        <v/>
      </c>
      <c r="DJ169" s="47" t="s">
        <v>0</v>
      </c>
      <c r="DK169" s="52" t="str">
        <f t="shared" si="185"/>
        <v/>
      </c>
      <c r="DL169" s="53" t="str">
        <f>IF(DK169="","",IFERROR(MATCH(DK169,imePrezime_imePrezime,0),"NEMA"))</f>
        <v/>
      </c>
      <c r="DM169" s="47" t="s">
        <v>0</v>
      </c>
      <c r="DN169" s="58" t="str">
        <f t="shared" si="186"/>
        <v/>
      </c>
      <c r="DO169" s="53" t="str" cm="1">
        <f t="array" ref="DO169">IF(DN169&lt;&gt;"",INDEX(imePrezime_id,DN169,0),IF(CR169&lt;&gt;"",CR169,""))</f>
        <v/>
      </c>
      <c r="DP169" s="47" t="s">
        <v>0</v>
      </c>
      <c r="DQ169" s="58" t="str">
        <f t="shared" si="187"/>
        <v/>
      </c>
      <c r="DR169" s="73" t="str">
        <f>IF(BW169="","",IF(AJ169="",IF(IFERROR(INDEX(imePrezime_klub,MATCH(DO169,imePrezime_id,0)),"NEMA")="","klu",""),IF(OR(AND(AK169&lt;&gt;"",AK169&lt;&gt;"NEMA"),BI169&lt;&gt;""),"klu(ali)",IF(AND(AN169&lt;&gt;"",AN169&lt;&gt;AM169),"(raz-klu)","klu"))))</f>
        <v/>
      </c>
      <c r="DS169" s="73" t="str">
        <f t="shared" si="188"/>
        <v/>
      </c>
      <c r="DT169" s="73" t="str">
        <f t="shared" si="189"/>
        <v/>
      </c>
      <c r="DU169" s="66" t="str">
        <f t="shared" si="190"/>
        <v/>
      </c>
      <c r="DV169" s="47" t="s">
        <v>0</v>
      </c>
      <c r="DW169" s="58" t="str">
        <f>IF(BW169="","",MAX(DW$10:DW168)+1)</f>
        <v/>
      </c>
      <c r="DX169" s="73" t="str">
        <f t="shared" si="191"/>
        <v/>
      </c>
      <c r="DY169" s="73" t="str">
        <f t="shared" si="192"/>
        <v/>
      </c>
      <c r="DZ169" s="73" t="str">
        <f t="shared" si="193"/>
        <v/>
      </c>
      <c r="EA169" s="73" t="str">
        <f t="shared" si="194"/>
        <v/>
      </c>
      <c r="EB169" s="73" t="str">
        <f t="shared" si="195"/>
        <v/>
      </c>
      <c r="EC169" s="73" t="str">
        <f t="shared" si="196"/>
        <v/>
      </c>
      <c r="ED169" s="73" t="str">
        <f t="shared" si="197"/>
        <v/>
      </c>
      <c r="EE169" s="73" t="str">
        <f t="shared" si="198"/>
        <v/>
      </c>
      <c r="EF169" s="73" t="str">
        <f t="shared" si="199"/>
        <v/>
      </c>
      <c r="EG169" s="53" t="str">
        <f>IF(INDEX(natjecanjeKategorije_katAliasId,MATCH(Q169,natjecanjeKategorije_katRegId,0))="","",INDEX(natjecanjeKategorije_katAliasId,MATCH(Q169,natjecanjeKategorije_katRegId,0)))</f>
        <v/>
      </c>
      <c r="EH169" s="47" t="s">
        <v>0</v>
      </c>
      <c r="EI169" s="19" t="str">
        <f t="shared" si="200"/>
        <v/>
      </c>
      <c r="EJ169" s="47" t="s">
        <v>0</v>
      </c>
      <c r="EK169" s="19" t="str">
        <f t="shared" si="201"/>
        <v/>
      </c>
      <c r="EL169" s="47" t="s">
        <v>0</v>
      </c>
      <c r="EM169" s="208" t="str">
        <f t="shared" si="202"/>
        <v/>
      </c>
      <c r="EN169" s="47" t="s">
        <v>0</v>
      </c>
    </row>
    <row r="170" spans="1:144" x14ac:dyDescent="0.25">
      <c r="A170" t="s">
        <v>0</v>
      </c>
      <c r="B170" s="52" t="str">
        <f>IF(csv!F162="","",csv!T162)</f>
        <v/>
      </c>
      <c r="C170" s="31" t="s">
        <v>0</v>
      </c>
      <c r="D170" s="31" t="str">
        <f>IF(csv!F162="","",csv!F162)</f>
        <v/>
      </c>
      <c r="E170" s="31" t="str">
        <f>IF(csv!E162="","",csv!E162)</f>
        <v/>
      </c>
      <c r="F170" s="31" t="s">
        <v>0</v>
      </c>
      <c r="G170" s="73" t="str">
        <f>IF(csv!M162="","",csv!M162)</f>
        <v/>
      </c>
      <c r="H170" s="73" t="str">
        <f>IF(csv!N162="","",csv!N162)</f>
        <v/>
      </c>
      <c r="I170" s="31" t="s">
        <v>0</v>
      </c>
      <c r="J170" s="31" t="str">
        <f>IF(csv!P162="","",csv!P162)</f>
        <v/>
      </c>
      <c r="K170" s="31" t="str">
        <f>IF(csv!Q162="","",csv!Q162)</f>
        <v/>
      </c>
      <c r="L170" s="31" t="s">
        <v>0</v>
      </c>
      <c r="M170" s="66" t="str">
        <f>IF(csv!R162="","",csv!R162)</f>
        <v/>
      </c>
      <c r="N170" s="47" t="s">
        <v>0</v>
      </c>
      <c r="O170" s="52" t="str">
        <f t="shared" si="144"/>
        <v/>
      </c>
      <c r="P170" s="73" t="str">
        <f>IF(O170="","",IF(COUNTIF(O$10:O169,O170)=0,P169+1,P169))</f>
        <v/>
      </c>
      <c r="Q170" s="88" t="str">
        <f t="shared" si="145"/>
        <v/>
      </c>
      <c r="R170" s="89" t="str" cm="1">
        <f t="array" ref="R170">IF(S170="","",INDEX(natjecanjeStaze_naziv,MATCH(S170,natjecanjeStaze_stazaId,0)))</f>
        <v/>
      </c>
      <c r="S170" s="53" t="str">
        <f>IF(BW170="","",INDEX(natjecanjeStaze_stazaId,MATCH(O170,natjecanjeStaze_kategorija,0)))</f>
        <v/>
      </c>
      <c r="T170" s="47" t="s">
        <v>0</v>
      </c>
      <c r="U170" s="259" t="str">
        <f>IF(O170="","",INDEX(kategorija_oznaka,MATCH(Q170,kategorija_id,0)))</f>
        <v/>
      </c>
      <c r="V170" s="260" t="str">
        <f t="shared" si="146"/>
        <v/>
      </c>
      <c r="W170" s="47" t="s">
        <v>0</v>
      </c>
      <c r="X170" s="52" t="str">
        <f t="shared" si="147"/>
        <v/>
      </c>
      <c r="Y170" s="73" t="str">
        <f t="shared" si="148"/>
        <v/>
      </c>
      <c r="Z170" s="31" t="str">
        <f t="shared" si="149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50"/>
        <v/>
      </c>
      <c r="AF170" s="47" t="s">
        <v>0</v>
      </c>
      <c r="AG170" s="151" t="str">
        <f t="shared" si="151"/>
        <v/>
      </c>
      <c r="AH170" s="47" t="s">
        <v>0</v>
      </c>
      <c r="AI170" s="52" t="str">
        <f t="shared" si="152"/>
        <v/>
      </c>
      <c r="AJ170" s="31" t="str">
        <f t="shared" si="153"/>
        <v/>
      </c>
      <c r="AK170" s="73" t="str">
        <f t="shared" si="154"/>
        <v/>
      </c>
      <c r="AL170" s="73" t="str">
        <f t="shared" si="155"/>
        <v/>
      </c>
      <c r="AM170" s="31" t="str" cm="1">
        <f t="array" ref="AM170">IF(AK170="",""&amp;AJ170,IF(AK170="NEMA",AJ170,INDEX(klub_naziv,MATCH(INDEX(klubAlias_klubId,AK170),klub_id,0))))</f>
        <v/>
      </c>
      <c r="AN170" s="31" t="str" cm="1">
        <f t="array" ref="AN170">IFERROR(""&amp;INDEX(registarNatjecatelji,DL170,4),"")</f>
        <v/>
      </c>
      <c r="AO170" s="73" t="str">
        <f t="shared" si="156"/>
        <v/>
      </c>
      <c r="AP170" s="66" t="str">
        <f t="shared" si="157"/>
        <v/>
      </c>
      <c r="AQ170" s="47" t="s">
        <v>0</v>
      </c>
      <c r="AR170" s="52" t="str">
        <f>IF(V170&lt;&gt;"NEMA","",IF(IFERROR(MATCH(U170,U$10:U169,0),0)&lt;&gt;0,"",U170))</f>
        <v/>
      </c>
      <c r="AS170" s="73" t="str">
        <f>IF(AR170="","",IFERROR(INDEX(klubAlias_id,MATCH(AR170,klubAlias_alias,0)),"NEMA"))</f>
        <v/>
      </c>
      <c r="AT170" s="31" t="str">
        <f>IF(OR(AS170="",AS170&lt;&gt;"NEMA"),"",MAX(AT$10:AT169)+1)</f>
        <v/>
      </c>
      <c r="AU170" s="66" t="str">
        <f>IF(OR(AS170="",AS170&lt;&gt;"NEMA"),"",INDEX(klub_id,MATCH(AR170,klub_naziv,0)))</f>
        <v/>
      </c>
      <c r="AV170" s="47" t="s">
        <v>0</v>
      </c>
      <c r="AW170" s="19" t="str">
        <f t="shared" si="158"/>
        <v/>
      </c>
      <c r="AX170" s="47" t="s">
        <v>0</v>
      </c>
      <c r="AY170" s="82" t="str">
        <f>IF(AK170&lt;&gt;"NEMA","",IF(IFERROR(MATCH(AJ170,AJ$10:AJ169,0),0)&lt;&gt;0,"",AJ170))</f>
        <v/>
      </c>
      <c r="AZ170" s="47" t="s">
        <v>0</v>
      </c>
      <c r="BA170" s="130"/>
      <c r="BB170" s="47" t="s">
        <v>0</v>
      </c>
      <c r="BC170" s="58" t="str">
        <f t="shared" si="159"/>
        <v/>
      </c>
      <c r="BD170" s="31" t="str">
        <f t="shared" si="160"/>
        <v/>
      </c>
      <c r="BE170" s="31" t="str">
        <f>IF(BD170="","",MAX(BE$10:BE169)+1)</f>
        <v/>
      </c>
      <c r="BF170" s="31" t="str">
        <f t="shared" si="161"/>
        <v/>
      </c>
      <c r="BG170" s="31" t="str">
        <f t="shared" si="162"/>
        <v/>
      </c>
      <c r="BH170" s="31" t="str">
        <f>IF(BA170="","",MAX(BH$10:BH169)+1)</f>
        <v/>
      </c>
      <c r="BI170" s="31" t="str">
        <f t="shared" si="163"/>
        <v/>
      </c>
      <c r="BJ170" s="66" t="str">
        <f t="shared" si="164"/>
        <v/>
      </c>
      <c r="BK170" s="47" t="s">
        <v>0</v>
      </c>
      <c r="BL170" s="19" t="str">
        <f t="shared" si="165"/>
        <v/>
      </c>
      <c r="BM170" s="47" t="s">
        <v>0</v>
      </c>
      <c r="BN170" s="151" t="str">
        <f>IF(AP170="","",IF(BA170="",IF(IFERROR(MATCH(AP170,natjecanje_noviKluboviAliasi,0),0)&gt;0,INDEX(natjecanje_kluboviAliasi,MATCH(AP170,natjecanje_noviKluboviAliasi,0)),AP170),BA170))</f>
        <v/>
      </c>
      <c r="BO170" s="47" t="s">
        <v>0</v>
      </c>
      <c r="BP170" s="58" t="str">
        <f t="shared" si="166"/>
        <v/>
      </c>
      <c r="BQ170" s="73" t="str">
        <f t="shared" si="167"/>
        <v/>
      </c>
      <c r="BR170" s="267" t="str">
        <f t="shared" si="168"/>
        <v/>
      </c>
      <c r="BS170" s="268" t="str">
        <f t="shared" si="169"/>
        <v/>
      </c>
      <c r="BT170" s="191" t="str">
        <f t="shared" si="170"/>
        <v/>
      </c>
      <c r="BU170" s="47" t="s">
        <v>0</v>
      </c>
      <c r="BV170" s="52" t="str">
        <f t="shared" si="171"/>
        <v/>
      </c>
      <c r="BW170" s="31" t="str">
        <f t="shared" si="172"/>
        <v/>
      </c>
      <c r="BX170" s="73" t="str">
        <f>IF(BW170="","",IFERROR(INDEX(imePrezime_id,MATCH(BV170&amp;" – "&amp;BW170,imePrezime_imePrezime,0)),"NEMA"))</f>
        <v/>
      </c>
      <c r="BY170" s="73" t="str">
        <f>IF(BX170&lt;&gt;"NEMA","",IFERROR(INDEX(imePrezimeAlias_imePrezimeId,MATCH(BV170&amp;" "&amp;BW170,imePrezimeAlias_alias,0)),"NEMA"))</f>
        <v/>
      </c>
      <c r="BZ170" s="31" t="str">
        <f>IF(BW170="","",IF(OR(BY170="",BY170="NEMA"),BV170,INDEX(imePrezime_ime,MATCH(BY170,imePrezime_id,0))))</f>
        <v/>
      </c>
      <c r="CA170" s="66" t="str">
        <f>IF(BW170="","",IF(OR(BY170="",BY170="NEMA"),BW170,INDEX(imePrezime_prezime,MATCH(BY170,imePrezime_id,0))))</f>
        <v/>
      </c>
      <c r="CB170" s="47" t="s">
        <v>0</v>
      </c>
      <c r="CC170" s="82" t="str">
        <f t="shared" si="173"/>
        <v/>
      </c>
      <c r="CD170" s="47" t="s">
        <v>0</v>
      </c>
      <c r="CE170" s="19" t="str">
        <f t="shared" si="174"/>
        <v/>
      </c>
      <c r="CF170" s="47" t="s">
        <v>0</v>
      </c>
      <c r="CG170" s="130"/>
      <c r="CH170" s="47" t="s">
        <v>0</v>
      </c>
      <c r="CI170" s="52" t="str">
        <f t="shared" si="175"/>
        <v/>
      </c>
      <c r="CJ170" s="73" t="str">
        <f>IF(CG170="","",MAX(CJ$10:CJ169)+1)</f>
        <v/>
      </c>
      <c r="CK170" s="53" t="str">
        <f t="shared" si="176"/>
        <v/>
      </c>
      <c r="CL170" s="47" t="s">
        <v>0</v>
      </c>
      <c r="CM170" s="19" t="str">
        <f t="shared" si="177"/>
        <v/>
      </c>
      <c r="CN170" s="47" t="s">
        <v>0</v>
      </c>
      <c r="CO170" s="108"/>
      <c r="CP170" s="110"/>
      <c r="CQ170" s="47"/>
      <c r="CR170" s="58" t="str">
        <f>IF(AND(BX170="NEMA",BY170="NEMA",OR(CG170="",CK170="NEMA")),MAX(CR$10:CR169)+1,"")</f>
        <v/>
      </c>
      <c r="CS170" s="53" t="str">
        <f t="shared" si="178"/>
        <v/>
      </c>
      <c r="CT170" t="s">
        <v>0</v>
      </c>
      <c r="CU170" s="133" t="str">
        <f>IF(O170="","",LEFT(INDEX(kategorija_oznaka,MATCH(Q170,kategorija_id,0)),1))</f>
        <v/>
      </c>
      <c r="CV170" t="s">
        <v>0</v>
      </c>
      <c r="CW170" s="52" t="str">
        <f>IF(CR170="","",IF(M170&lt;&gt;"CRO","","INSERT INTO osoba (id,reg_broj,oib,spol_id,dat_rodjenja) VALUES ("&amp;CR170&amp;",(SELECT max(os.reg_broj)+1 FROM osoba AS os),Null,'"&amp;CU170&amp;"',Null); INSERT INTO osoba_log (id,reg_broj,oib,spol_id,dat_rodjenja,dnevnik_id) SELECT id,reg_broj,oib,spol_id,dat_rodjenja,"&amp;dnevnik_id&amp;" FROM osoba WHERE id = "&amp;CR170&amp;";"))</f>
        <v/>
      </c>
      <c r="CX170" s="66" t="str">
        <f t="shared" si="179"/>
        <v/>
      </c>
      <c r="CY170" t="s">
        <v>0</v>
      </c>
      <c r="CZ170" s="19" t="str">
        <f t="shared" si="180"/>
        <v/>
      </c>
      <c r="DA170" s="47" t="s">
        <v>0</v>
      </c>
      <c r="DB170" s="52" t="str">
        <f t="shared" si="181"/>
        <v/>
      </c>
      <c r="DC170" s="66" t="str">
        <f t="shared" si="182"/>
        <v/>
      </c>
      <c r="DD170" s="47" t="s">
        <v>0</v>
      </c>
      <c r="DE170" s="52" t="str">
        <f t="shared" si="183"/>
        <v/>
      </c>
      <c r="DF170" s="53" t="str">
        <f>IF(DE170="","",IFERROR(MATCH(DE170,registar,0),"NEMA"))</f>
        <v/>
      </c>
      <c r="DG170" s="47" t="s">
        <v>0</v>
      </c>
      <c r="DH170" s="52" t="str">
        <f t="shared" si="184"/>
        <v/>
      </c>
      <c r="DI170" s="53" t="str">
        <f>IF(DH170="","",IFERROR(MATCH(DH170,imePrezime_imePrezimeKlub,0),"NEMA"))</f>
        <v/>
      </c>
      <c r="DJ170" s="47" t="s">
        <v>0</v>
      </c>
      <c r="DK170" s="52" t="str">
        <f t="shared" si="185"/>
        <v/>
      </c>
      <c r="DL170" s="53" t="str">
        <f>IF(DK170="","",IFERROR(MATCH(DK170,imePrezime_imePrezime,0),"NEMA"))</f>
        <v/>
      </c>
      <c r="DM170" s="47" t="s">
        <v>0</v>
      </c>
      <c r="DN170" s="58" t="str">
        <f t="shared" si="186"/>
        <v/>
      </c>
      <c r="DO170" s="53" t="str" cm="1">
        <f t="array" ref="DO170">IF(DN170&lt;&gt;"",INDEX(imePrezime_id,DN170,0),IF(CR170&lt;&gt;"",CR170,""))</f>
        <v/>
      </c>
      <c r="DP170" s="47" t="s">
        <v>0</v>
      </c>
      <c r="DQ170" s="58" t="str">
        <f t="shared" si="187"/>
        <v/>
      </c>
      <c r="DR170" s="73" t="str">
        <f>IF(BW170="","",IF(AJ170="",IF(IFERROR(INDEX(imePrezime_klub,MATCH(DO170,imePrezime_id,0)),"NEMA")="","klu",""),IF(OR(AND(AK170&lt;&gt;"",AK170&lt;&gt;"NEMA"),BI170&lt;&gt;""),"klu(ali)",IF(AND(AN170&lt;&gt;"",AN170&lt;&gt;AM170),"(raz-klu)","klu"))))</f>
        <v/>
      </c>
      <c r="DS170" s="73" t="str">
        <f t="shared" si="188"/>
        <v/>
      </c>
      <c r="DT170" s="73" t="str">
        <f t="shared" si="189"/>
        <v/>
      </c>
      <c r="DU170" s="66" t="str">
        <f t="shared" si="190"/>
        <v/>
      </c>
      <c r="DV170" s="47" t="s">
        <v>0</v>
      </c>
      <c r="DW170" s="58" t="str">
        <f>IF(BW170="","",MAX(DW$10:DW169)+1)</f>
        <v/>
      </c>
      <c r="DX170" s="73" t="str">
        <f t="shared" si="191"/>
        <v/>
      </c>
      <c r="DY170" s="73" t="str">
        <f t="shared" si="192"/>
        <v/>
      </c>
      <c r="DZ170" s="73" t="str">
        <f t="shared" si="193"/>
        <v/>
      </c>
      <c r="EA170" s="73" t="str">
        <f t="shared" si="194"/>
        <v/>
      </c>
      <c r="EB170" s="73" t="str">
        <f t="shared" si="195"/>
        <v/>
      </c>
      <c r="EC170" s="73" t="str">
        <f t="shared" si="196"/>
        <v/>
      </c>
      <c r="ED170" s="73" t="str">
        <f t="shared" si="197"/>
        <v/>
      </c>
      <c r="EE170" s="73" t="str">
        <f t="shared" si="198"/>
        <v/>
      </c>
      <c r="EF170" s="73" t="str">
        <f t="shared" si="199"/>
        <v/>
      </c>
      <c r="EG170" s="53" t="str">
        <f>IF(INDEX(natjecanjeKategorije_katAliasId,MATCH(Q170,natjecanjeKategorije_katRegId,0))="","",INDEX(natjecanjeKategorije_katAliasId,MATCH(Q170,natjecanjeKategorije_katRegId,0)))</f>
        <v/>
      </c>
      <c r="EH170" s="47" t="s">
        <v>0</v>
      </c>
      <c r="EI170" s="19" t="str">
        <f t="shared" si="200"/>
        <v/>
      </c>
      <c r="EJ170" s="47" t="s">
        <v>0</v>
      </c>
      <c r="EK170" s="19" t="str">
        <f t="shared" si="201"/>
        <v/>
      </c>
      <c r="EL170" s="47" t="s">
        <v>0</v>
      </c>
      <c r="EM170" s="208" t="str">
        <f t="shared" si="202"/>
        <v/>
      </c>
      <c r="EN170" s="47" t="s">
        <v>0</v>
      </c>
    </row>
    <row r="171" spans="1:144" x14ac:dyDescent="0.25">
      <c r="A171" t="s">
        <v>0</v>
      </c>
      <c r="B171" s="52" t="str">
        <f>IF(csv!F163="","",csv!T163)</f>
        <v/>
      </c>
      <c r="C171" s="31" t="s">
        <v>0</v>
      </c>
      <c r="D171" s="31" t="str">
        <f>IF(csv!F163="","",csv!F163)</f>
        <v/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/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44"/>
        <v/>
      </c>
      <c r="P171" s="73" t="str">
        <f>IF(O171="","",IF(COUNTIF(O$10:O170,O171)=0,P170+1,P170))</f>
        <v/>
      </c>
      <c r="Q171" s="88" t="str">
        <f t="shared" si="145"/>
        <v/>
      </c>
      <c r="R171" s="89" t="str" cm="1">
        <f t="array" ref="R171">IF(S171="","",INDEX(natjecanjeStaze_naziv,MATCH(S171,natjecanjeStaze_stazaId,0)))</f>
        <v/>
      </c>
      <c r="S171" s="53" t="str">
        <f>IF(BW171="","",INDEX(natjecanjeStaze_stazaId,MATCH(O171,natjecanjeStaze_kategorija,0)))</f>
        <v/>
      </c>
      <c r="T171" s="47" t="s">
        <v>0</v>
      </c>
      <c r="U171" s="259" t="str">
        <f>IF(O171="","",INDEX(kategorija_oznaka,MATCH(Q171,kategorija_id,0)))</f>
        <v/>
      </c>
      <c r="V171" s="260" t="str">
        <f t="shared" si="146"/>
        <v/>
      </c>
      <c r="W171" s="47" t="s">
        <v>0</v>
      </c>
      <c r="X171" s="52" t="str">
        <f t="shared" si="147"/>
        <v/>
      </c>
      <c r="Y171" s="73" t="str">
        <f t="shared" si="148"/>
        <v/>
      </c>
      <c r="Z171" s="31" t="str">
        <f t="shared" si="149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50"/>
        <v/>
      </c>
      <c r="AF171" s="47" t="s">
        <v>0</v>
      </c>
      <c r="AG171" s="151" t="str">
        <f t="shared" si="151"/>
        <v/>
      </c>
      <c r="AH171" s="47" t="s">
        <v>0</v>
      </c>
      <c r="AI171" s="52" t="str">
        <f t="shared" si="152"/>
        <v/>
      </c>
      <c r="AJ171" s="31" t="str">
        <f t="shared" si="153"/>
        <v/>
      </c>
      <c r="AK171" s="73" t="str">
        <f t="shared" si="154"/>
        <v/>
      </c>
      <c r="AL171" s="73" t="str">
        <f t="shared" si="155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IFERROR(""&amp;INDEX(registarNatjecatelji,DL171,4),"")</f>
        <v/>
      </c>
      <c r="AO171" s="73" t="str">
        <f t="shared" si="156"/>
        <v/>
      </c>
      <c r="AP171" s="66" t="str">
        <f t="shared" si="157"/>
        <v/>
      </c>
      <c r="AQ171" s="47" t="s">
        <v>0</v>
      </c>
      <c r="AR171" s="52" t="str">
        <f>IF(V171&lt;&gt;"NEMA","",IF(IFERROR(MATCH(U171,U$10:U170,0),0)&lt;&gt;0,"",U171))</f>
        <v/>
      </c>
      <c r="AS171" s="73" t="str">
        <f>IF(AR171="","",IFERROR(INDEX(klubAlias_id,MATCH(AR171,klubAlias_alias,0)),"NEMA"))</f>
        <v/>
      </c>
      <c r="AT171" s="31" t="str">
        <f>IF(OR(AS171="",AS171&lt;&gt;"NEMA"),"",MAX(AT$10:AT170)+1)</f>
        <v/>
      </c>
      <c r="AU171" s="66" t="str">
        <f>IF(OR(AS171="",AS171&lt;&gt;"NEMA"),"",INDEX(klub_id,MATCH(AR171,klub_naziv,0)))</f>
        <v/>
      </c>
      <c r="AV171" s="47" t="s">
        <v>0</v>
      </c>
      <c r="AW171" s="19" t="str">
        <f t="shared" si="158"/>
        <v/>
      </c>
      <c r="AX171" s="47" t="s">
        <v>0</v>
      </c>
      <c r="AY171" s="82" t="str">
        <f>IF(AK171&lt;&gt;"NEMA","",IF(IFERROR(MATCH(AJ171,AJ$10:AJ170,0),0)&lt;&gt;0,"",AJ171))</f>
        <v/>
      </c>
      <c r="AZ171" s="47" t="s">
        <v>0</v>
      </c>
      <c r="BA171" s="130"/>
      <c r="BB171" s="47" t="s">
        <v>0</v>
      </c>
      <c r="BC171" s="58" t="str">
        <f t="shared" si="159"/>
        <v/>
      </c>
      <c r="BD171" s="31" t="str">
        <f t="shared" si="160"/>
        <v/>
      </c>
      <c r="BE171" s="31" t="str">
        <f>IF(BD171="","",MAX(BE$10:BE170)+1)</f>
        <v/>
      </c>
      <c r="BF171" s="31" t="str">
        <f t="shared" si="161"/>
        <v/>
      </c>
      <c r="BG171" s="31" t="str">
        <f t="shared" si="162"/>
        <v/>
      </c>
      <c r="BH171" s="31" t="str">
        <f>IF(BA171="","",MAX(BH$10:BH170)+1)</f>
        <v/>
      </c>
      <c r="BI171" s="31" t="str">
        <f t="shared" si="163"/>
        <v/>
      </c>
      <c r="BJ171" s="66" t="str">
        <f t="shared" si="164"/>
        <v/>
      </c>
      <c r="BK171" s="47" t="s">
        <v>0</v>
      </c>
      <c r="BL171" s="19" t="str">
        <f t="shared" si="165"/>
        <v/>
      </c>
      <c r="BM171" s="47" t="s">
        <v>0</v>
      </c>
      <c r="BN171" s="151" t="str">
        <f>IF(AP171="","",IF(BA171="",IF(IFERROR(MATCH(AP171,natjecanje_noviKluboviAliasi,0),0)&gt;0,INDEX(natjecanje_kluboviAliasi,MATCH(AP171,natjecanje_noviKluboviAliasi,0)),AP171),BA171))</f>
        <v/>
      </c>
      <c r="BO171" s="47" t="s">
        <v>0</v>
      </c>
      <c r="BP171" s="58" t="str">
        <f t="shared" si="166"/>
        <v/>
      </c>
      <c r="BQ171" s="73" t="str">
        <f t="shared" si="167"/>
        <v/>
      </c>
      <c r="BR171" s="267" t="str">
        <f t="shared" si="168"/>
        <v/>
      </c>
      <c r="BS171" s="268" t="str">
        <f t="shared" si="169"/>
        <v/>
      </c>
      <c r="BT171" s="191" t="str">
        <f t="shared" si="170"/>
        <v/>
      </c>
      <c r="BU171" s="47" t="s">
        <v>0</v>
      </c>
      <c r="BV171" s="52" t="str">
        <f t="shared" si="171"/>
        <v/>
      </c>
      <c r="BW171" s="31" t="str">
        <f t="shared" si="172"/>
        <v/>
      </c>
      <c r="BX171" s="73" t="str">
        <f>IF(BW171="","",IFERROR(INDEX(imePrezime_id,MATCH(BV171&amp;" – "&amp;BW171,imePrezime_imePrezime,0)),"NEMA"))</f>
        <v/>
      </c>
      <c r="BY171" s="73" t="str">
        <f>IF(BX171&lt;&gt;"NEMA","",IFERROR(INDEX(imePrezimeAlias_imePrezimeId,MATCH(BV171&amp;" "&amp;BW171,imePrezimeAlias_alias,0)),"NEMA"))</f>
        <v/>
      </c>
      <c r="BZ171" s="31" t="str">
        <f>IF(BW171="","",IF(OR(BY171="",BY171="NEMA"),BV171,INDEX(imePrezime_ime,MATCH(BY171,imePrezime_id,0))))</f>
        <v/>
      </c>
      <c r="CA171" s="66" t="str">
        <f>IF(BW171="","",IF(OR(BY171="",BY171="NEMA"),BW171,INDEX(imePrezime_prezime,MATCH(BY171,imePrezime_id,0))))</f>
        <v/>
      </c>
      <c r="CB171" s="47" t="s">
        <v>0</v>
      </c>
      <c r="CC171" s="82" t="str">
        <f t="shared" si="173"/>
        <v/>
      </c>
      <c r="CD171" s="47" t="s">
        <v>0</v>
      </c>
      <c r="CE171" s="19" t="str">
        <f t="shared" si="174"/>
        <v/>
      </c>
      <c r="CF171" s="47" t="s">
        <v>0</v>
      </c>
      <c r="CG171" s="130"/>
      <c r="CH171" s="47" t="s">
        <v>0</v>
      </c>
      <c r="CI171" s="52" t="str">
        <f t="shared" si="175"/>
        <v/>
      </c>
      <c r="CJ171" s="73" t="str">
        <f>IF(CG171="","",MAX(CJ$10:CJ170)+1)</f>
        <v/>
      </c>
      <c r="CK171" s="53" t="str">
        <f t="shared" si="176"/>
        <v/>
      </c>
      <c r="CL171" s="47" t="s">
        <v>0</v>
      </c>
      <c r="CM171" s="19" t="str">
        <f t="shared" si="177"/>
        <v/>
      </c>
      <c r="CN171" s="47" t="s">
        <v>0</v>
      </c>
      <c r="CO171" s="108"/>
      <c r="CP171" s="110"/>
      <c r="CQ171" s="47"/>
      <c r="CR171" s="58" t="str">
        <f>IF(AND(BX171="NEMA",BY171="NEMA",OR(CG171="",CK171="NEMA")),MAX(CR$10:CR170)+1,"")</f>
        <v/>
      </c>
      <c r="CS171" s="53" t="str">
        <f t="shared" si="178"/>
        <v/>
      </c>
      <c r="CT171" t="s">
        <v>0</v>
      </c>
      <c r="CU171" s="133" t="str">
        <f>IF(O171="","",LEFT(INDEX(kategorija_oznaka,MATCH(Q171,kategorija_id,0)),1))</f>
        <v/>
      </c>
      <c r="CV171" t="s">
        <v>0</v>
      </c>
      <c r="CW171" s="52" t="str">
        <f>IF(CR171="","",IF(M171&lt;&gt;"CRO","","INSERT INTO osoba (id,reg_broj,oib,spol_id,dat_rodjenja) VALUES ("&amp;CR171&amp;",(SELECT max(os.reg_broj)+1 FROM osoba AS os),Null,'"&amp;CU171&amp;"',Null); INSERT INTO osoba_log (id,reg_broj,oib,spol_id,dat_rodjenja,dnevnik_id) SELECT id,reg_broj,oib,spol_id,dat_rodjenja,"&amp;dnevnik_id&amp;" FROM osoba WHERE id = "&amp;CR171&amp;";"))</f>
        <v/>
      </c>
      <c r="CX171" s="66" t="str">
        <f t="shared" si="179"/>
        <v/>
      </c>
      <c r="CY171" t="s">
        <v>0</v>
      </c>
      <c r="CZ171" s="19" t="str">
        <f t="shared" si="180"/>
        <v/>
      </c>
      <c r="DA171" s="47" t="s">
        <v>0</v>
      </c>
      <c r="DB171" s="52" t="str">
        <f t="shared" si="181"/>
        <v/>
      </c>
      <c r="DC171" s="66" t="str">
        <f t="shared" si="182"/>
        <v/>
      </c>
      <c r="DD171" s="47" t="s">
        <v>0</v>
      </c>
      <c r="DE171" s="52" t="str">
        <f t="shared" si="183"/>
        <v/>
      </c>
      <c r="DF171" s="53" t="str">
        <f>IF(DE171="","",IFERROR(MATCH(DE171,registar,0),"NEMA"))</f>
        <v/>
      </c>
      <c r="DG171" s="47" t="s">
        <v>0</v>
      </c>
      <c r="DH171" s="52" t="str">
        <f t="shared" si="184"/>
        <v/>
      </c>
      <c r="DI171" s="53" t="str">
        <f>IF(DH171="","",IFERROR(MATCH(DH171,imePrezime_imePrezimeKlub,0),"NEMA"))</f>
        <v/>
      </c>
      <c r="DJ171" s="47" t="s">
        <v>0</v>
      </c>
      <c r="DK171" s="52" t="str">
        <f t="shared" si="185"/>
        <v/>
      </c>
      <c r="DL171" s="53" t="str">
        <f>IF(DK171="","",IFERROR(MATCH(DK171,imePrezime_imePrezime,0),"NEMA"))</f>
        <v/>
      </c>
      <c r="DM171" s="47" t="s">
        <v>0</v>
      </c>
      <c r="DN171" s="58" t="str">
        <f t="shared" si="186"/>
        <v/>
      </c>
      <c r="DO171" s="53" t="str" cm="1">
        <f t="array" ref="DO171">IF(DN171&lt;&gt;"",INDEX(imePrezime_id,DN171,0),IF(CR171&lt;&gt;"",CR171,""))</f>
        <v/>
      </c>
      <c r="DP171" s="47" t="s">
        <v>0</v>
      </c>
      <c r="DQ171" s="58" t="str">
        <f t="shared" si="187"/>
        <v/>
      </c>
      <c r="DR171" s="73" t="str">
        <f>IF(BW171="","",IF(AJ171="",IF(IFERROR(INDEX(imePrezime_klub,MATCH(DO171,imePrezime_id,0)),"NEMA")="","klu",""),IF(OR(AND(AK171&lt;&gt;"",AK171&lt;&gt;"NEMA"),BI171&lt;&gt;""),"klu(ali)",IF(AND(AN171&lt;&gt;"",AN171&lt;&gt;AM171),"(raz-klu)","klu"))))</f>
        <v/>
      </c>
      <c r="DS171" s="73" t="str">
        <f t="shared" si="188"/>
        <v/>
      </c>
      <c r="DT171" s="73" t="str">
        <f t="shared" si="189"/>
        <v/>
      </c>
      <c r="DU171" s="66" t="str">
        <f t="shared" si="190"/>
        <v/>
      </c>
      <c r="DV171" s="47" t="s">
        <v>0</v>
      </c>
      <c r="DW171" s="58" t="str">
        <f>IF(BW171="","",MAX(DW$10:DW170)+1)</f>
        <v/>
      </c>
      <c r="DX171" s="73" t="str">
        <f t="shared" si="191"/>
        <v/>
      </c>
      <c r="DY171" s="73" t="str">
        <f t="shared" si="192"/>
        <v/>
      </c>
      <c r="DZ171" s="73" t="str">
        <f t="shared" si="193"/>
        <v/>
      </c>
      <c r="EA171" s="73" t="str">
        <f t="shared" si="194"/>
        <v/>
      </c>
      <c r="EB171" s="73" t="str">
        <f t="shared" si="195"/>
        <v/>
      </c>
      <c r="EC171" s="73" t="str">
        <f t="shared" si="196"/>
        <v/>
      </c>
      <c r="ED171" s="73" t="str">
        <f t="shared" si="197"/>
        <v/>
      </c>
      <c r="EE171" s="73" t="str">
        <f t="shared" si="198"/>
        <v/>
      </c>
      <c r="EF171" s="73" t="str">
        <f t="shared" si="199"/>
        <v/>
      </c>
      <c r="EG171" s="53" t="str">
        <f>IF(INDEX(natjecanjeKategorije_katAliasId,MATCH(Q171,natjecanjeKategorije_katRegId,0))="","",INDEX(natjecanjeKategorije_katAliasId,MATCH(Q171,natjecanjeKategorije_katRegId,0)))</f>
        <v/>
      </c>
      <c r="EH171" s="47" t="s">
        <v>0</v>
      </c>
      <c r="EI171" s="19" t="str">
        <f t="shared" si="200"/>
        <v/>
      </c>
      <c r="EJ171" s="47" t="s">
        <v>0</v>
      </c>
      <c r="EK171" s="19" t="str">
        <f t="shared" si="201"/>
        <v/>
      </c>
      <c r="EL171" s="47" t="s">
        <v>0</v>
      </c>
      <c r="EM171" s="208" t="str">
        <f t="shared" si="202"/>
        <v/>
      </c>
      <c r="EN171" s="47" t="s">
        <v>0</v>
      </c>
    </row>
    <row r="172" spans="1:144" x14ac:dyDescent="0.25">
      <c r="A172" t="s">
        <v>0</v>
      </c>
      <c r="B172" s="52" t="str">
        <f>IF(csv!F164="","",csv!T164)</f>
        <v/>
      </c>
      <c r="C172" s="31" t="s">
        <v>0</v>
      </c>
      <c r="D172" s="31" t="str">
        <f>IF(csv!F164="","",csv!F164)</f>
        <v/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/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44"/>
        <v/>
      </c>
      <c r="P172" s="73" t="str">
        <f>IF(O172="","",IF(COUNTIF(O$10:O171,O172)=0,P171+1,P171))</f>
        <v/>
      </c>
      <c r="Q172" s="88" t="str">
        <f t="shared" si="145"/>
        <v/>
      </c>
      <c r="R172" s="89" t="str" cm="1">
        <f t="array" ref="R172">IF(S172="","",INDEX(natjecanjeStaze_naziv,MATCH(S172,natjecanjeStaze_stazaId,0)))</f>
        <v/>
      </c>
      <c r="S172" s="53" t="str">
        <f>IF(BW172="","",INDEX(natjecanjeStaze_stazaId,MATCH(O172,natjecanjeStaze_kategorija,0)))</f>
        <v/>
      </c>
      <c r="T172" s="47" t="s">
        <v>0</v>
      </c>
      <c r="U172" s="259" t="str">
        <f>IF(O172="","",INDEX(kategorija_oznaka,MATCH(Q172,kategorija_id,0)))</f>
        <v/>
      </c>
      <c r="V172" s="260" t="str">
        <f t="shared" si="146"/>
        <v/>
      </c>
      <c r="W172" s="47" t="s">
        <v>0</v>
      </c>
      <c r="X172" s="52" t="str">
        <f t="shared" si="147"/>
        <v/>
      </c>
      <c r="Y172" s="73" t="str">
        <f t="shared" si="148"/>
        <v/>
      </c>
      <c r="Z172" s="31" t="str">
        <f t="shared" si="149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50"/>
        <v/>
      </c>
      <c r="AF172" s="47" t="s">
        <v>0</v>
      </c>
      <c r="AG172" s="151" t="str">
        <f t="shared" si="151"/>
        <v/>
      </c>
      <c r="AH172" s="47" t="s">
        <v>0</v>
      </c>
      <c r="AI172" s="52" t="str">
        <f t="shared" si="152"/>
        <v/>
      </c>
      <c r="AJ172" s="31" t="str">
        <f t="shared" si="153"/>
        <v/>
      </c>
      <c r="AK172" s="73" t="str">
        <f t="shared" si="154"/>
        <v/>
      </c>
      <c r="AL172" s="73" t="str">
        <f t="shared" si="155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IFERROR(""&amp;INDEX(registarNatjecatelji,DL172,4),"")</f>
        <v/>
      </c>
      <c r="AO172" s="73" t="str">
        <f t="shared" si="156"/>
        <v/>
      </c>
      <c r="AP172" s="66" t="str">
        <f t="shared" si="157"/>
        <v/>
      </c>
      <c r="AQ172" s="47" t="s">
        <v>0</v>
      </c>
      <c r="AR172" s="52" t="str">
        <f>IF(V172&lt;&gt;"NEMA","",IF(IFERROR(MATCH(U172,U$10:U171,0),0)&lt;&gt;0,"",U172))</f>
        <v/>
      </c>
      <c r="AS172" s="73" t="str">
        <f>IF(AR172="","",IFERROR(INDEX(klubAlias_id,MATCH(AR172,klubAlias_alias,0)),"NEMA"))</f>
        <v/>
      </c>
      <c r="AT172" s="31" t="str">
        <f>IF(OR(AS172="",AS172&lt;&gt;"NEMA"),"",MAX(AT$10:AT171)+1)</f>
        <v/>
      </c>
      <c r="AU172" s="66" t="str">
        <f>IF(OR(AS172="",AS172&lt;&gt;"NEMA"),"",INDEX(klub_id,MATCH(AR172,klub_naziv,0)))</f>
        <v/>
      </c>
      <c r="AV172" s="47" t="s">
        <v>0</v>
      </c>
      <c r="AW172" s="19" t="str">
        <f t="shared" si="158"/>
        <v/>
      </c>
      <c r="AX172" s="47" t="s">
        <v>0</v>
      </c>
      <c r="AY172" s="82" t="str">
        <f>IF(AK172&lt;&gt;"NEMA","",IF(IFERROR(MATCH(AJ172,AJ$10:AJ171,0),0)&lt;&gt;0,"",AJ172))</f>
        <v/>
      </c>
      <c r="AZ172" s="47" t="s">
        <v>0</v>
      </c>
      <c r="BA172" s="130"/>
      <c r="BB172" s="47" t="s">
        <v>0</v>
      </c>
      <c r="BC172" s="58" t="str">
        <f t="shared" si="159"/>
        <v/>
      </c>
      <c r="BD172" s="31" t="str">
        <f t="shared" si="160"/>
        <v/>
      </c>
      <c r="BE172" s="31" t="str">
        <f>IF(BD172="","",MAX(BE$10:BE171)+1)</f>
        <v/>
      </c>
      <c r="BF172" s="31" t="str">
        <f t="shared" si="161"/>
        <v/>
      </c>
      <c r="BG172" s="31" t="str">
        <f t="shared" si="162"/>
        <v/>
      </c>
      <c r="BH172" s="31" t="str">
        <f>IF(BA172="","",MAX(BH$10:BH171)+1)</f>
        <v/>
      </c>
      <c r="BI172" s="31" t="str">
        <f t="shared" si="163"/>
        <v/>
      </c>
      <c r="BJ172" s="66" t="str">
        <f t="shared" si="164"/>
        <v/>
      </c>
      <c r="BK172" s="47" t="s">
        <v>0</v>
      </c>
      <c r="BL172" s="19" t="str">
        <f t="shared" si="165"/>
        <v/>
      </c>
      <c r="BM172" s="47" t="s">
        <v>0</v>
      </c>
      <c r="BN172" s="151" t="str">
        <f>IF(AP172="","",IF(BA172="",IF(IFERROR(MATCH(AP172,natjecanje_noviKluboviAliasi,0),0)&gt;0,INDEX(natjecanje_kluboviAliasi,MATCH(AP172,natjecanje_noviKluboviAliasi,0)),AP172),BA172))</f>
        <v/>
      </c>
      <c r="BO172" s="47" t="s">
        <v>0</v>
      </c>
      <c r="BP172" s="58" t="str">
        <f t="shared" si="166"/>
        <v/>
      </c>
      <c r="BQ172" s="73" t="str">
        <f t="shared" si="167"/>
        <v/>
      </c>
      <c r="BR172" s="267" t="str">
        <f t="shared" si="168"/>
        <v/>
      </c>
      <c r="BS172" s="268" t="str">
        <f t="shared" si="169"/>
        <v/>
      </c>
      <c r="BT172" s="191" t="str">
        <f t="shared" si="170"/>
        <v/>
      </c>
      <c r="BU172" s="47" t="s">
        <v>0</v>
      </c>
      <c r="BV172" s="52" t="str">
        <f t="shared" si="171"/>
        <v/>
      </c>
      <c r="BW172" s="31" t="str">
        <f t="shared" si="172"/>
        <v/>
      </c>
      <c r="BX172" s="73" t="str">
        <f>IF(BW172="","",IFERROR(INDEX(imePrezime_id,MATCH(BV172&amp;" – "&amp;BW172,imePrezime_imePrezime,0)),"NEMA"))</f>
        <v/>
      </c>
      <c r="BY172" s="73" t="str">
        <f>IF(BX172&lt;&gt;"NEMA","",IFERROR(INDEX(imePrezimeAlias_imePrezimeId,MATCH(BV172&amp;" "&amp;BW172,imePrezimeAlias_alias,0)),"NEMA"))</f>
        <v/>
      </c>
      <c r="BZ172" s="31" t="str">
        <f>IF(BW172="","",IF(OR(BY172="",BY172="NEMA"),BV172,INDEX(imePrezime_ime,MATCH(BY172,imePrezime_id,0))))</f>
        <v/>
      </c>
      <c r="CA172" s="66" t="str">
        <f>IF(BW172="","",IF(OR(BY172="",BY172="NEMA"),BW172,INDEX(imePrezime_prezime,MATCH(BY172,imePrezime_id,0))))</f>
        <v/>
      </c>
      <c r="CB172" s="47" t="s">
        <v>0</v>
      </c>
      <c r="CC172" s="82" t="str">
        <f t="shared" si="173"/>
        <v/>
      </c>
      <c r="CD172" s="47" t="s">
        <v>0</v>
      </c>
      <c r="CE172" s="19" t="str">
        <f t="shared" si="174"/>
        <v/>
      </c>
      <c r="CF172" s="47" t="s">
        <v>0</v>
      </c>
      <c r="CG172" s="130"/>
      <c r="CH172" s="47" t="s">
        <v>0</v>
      </c>
      <c r="CI172" s="52" t="str">
        <f t="shared" si="175"/>
        <v/>
      </c>
      <c r="CJ172" s="73" t="str">
        <f>IF(CG172="","",MAX(CJ$10:CJ171)+1)</f>
        <v/>
      </c>
      <c r="CK172" s="53" t="str">
        <f t="shared" si="176"/>
        <v/>
      </c>
      <c r="CL172" s="47" t="s">
        <v>0</v>
      </c>
      <c r="CM172" s="19" t="str">
        <f t="shared" si="177"/>
        <v/>
      </c>
      <c r="CN172" s="47" t="s">
        <v>0</v>
      </c>
      <c r="CO172" s="108"/>
      <c r="CP172" s="110"/>
      <c r="CQ172" s="47"/>
      <c r="CR172" s="58" t="str">
        <f>IF(AND(BX172="NEMA",BY172="NEMA",OR(CG172="",CK172="NEMA")),MAX(CR$10:CR171)+1,"")</f>
        <v/>
      </c>
      <c r="CS172" s="53" t="str">
        <f t="shared" si="178"/>
        <v/>
      </c>
      <c r="CT172" t="s">
        <v>0</v>
      </c>
      <c r="CU172" s="133" t="str">
        <f>IF(O172="","",LEFT(INDEX(kategorija_oznaka,MATCH(Q172,kategorija_id,0)),1))</f>
        <v/>
      </c>
      <c r="CV172" t="s">
        <v>0</v>
      </c>
      <c r="CW172" s="52" t="str">
        <f>IF(CR172="","",IF(M172&lt;&gt;"CRO","","INSERT INTO osoba (id,reg_broj,oib,spol_id,dat_rodjenja) VALUES ("&amp;CR172&amp;",(SELECT max(os.reg_broj)+1 FROM osoba AS os),Null,'"&amp;CU172&amp;"',Null); INSERT INTO osoba_log (id,reg_broj,oib,spol_id,dat_rodjenja,dnevnik_id) SELECT id,reg_broj,oib,spol_id,dat_rodjenja,"&amp;dnevnik_id&amp;" FROM osoba WHERE id = "&amp;CR172&amp;";"))</f>
        <v/>
      </c>
      <c r="CX172" s="66" t="str">
        <f t="shared" si="179"/>
        <v/>
      </c>
      <c r="CY172" t="s">
        <v>0</v>
      </c>
      <c r="CZ172" s="19" t="str">
        <f t="shared" si="180"/>
        <v/>
      </c>
      <c r="DA172" s="47" t="s">
        <v>0</v>
      </c>
      <c r="DB172" s="52" t="str">
        <f t="shared" si="181"/>
        <v/>
      </c>
      <c r="DC172" s="66" t="str">
        <f t="shared" si="182"/>
        <v/>
      </c>
      <c r="DD172" s="47" t="s">
        <v>0</v>
      </c>
      <c r="DE172" s="52" t="str">
        <f t="shared" si="183"/>
        <v/>
      </c>
      <c r="DF172" s="53" t="str">
        <f>IF(DE172="","",IFERROR(MATCH(DE172,registar,0),"NEMA"))</f>
        <v/>
      </c>
      <c r="DG172" s="47" t="s">
        <v>0</v>
      </c>
      <c r="DH172" s="52" t="str">
        <f t="shared" si="184"/>
        <v/>
      </c>
      <c r="DI172" s="53" t="str">
        <f>IF(DH172="","",IFERROR(MATCH(DH172,imePrezime_imePrezimeKlub,0),"NEMA"))</f>
        <v/>
      </c>
      <c r="DJ172" s="47" t="s">
        <v>0</v>
      </c>
      <c r="DK172" s="52" t="str">
        <f t="shared" si="185"/>
        <v/>
      </c>
      <c r="DL172" s="53" t="str">
        <f>IF(DK172="","",IFERROR(MATCH(DK172,imePrezime_imePrezime,0),"NEMA"))</f>
        <v/>
      </c>
      <c r="DM172" s="47" t="s">
        <v>0</v>
      </c>
      <c r="DN172" s="58" t="str">
        <f t="shared" si="186"/>
        <v/>
      </c>
      <c r="DO172" s="53" t="str" cm="1">
        <f t="array" ref="DO172">IF(DN172&lt;&gt;"",INDEX(imePrezime_id,DN172,0),IF(CR172&lt;&gt;"",CR172,""))</f>
        <v/>
      </c>
      <c r="DP172" s="47" t="s">
        <v>0</v>
      </c>
      <c r="DQ172" s="58" t="str">
        <f t="shared" si="187"/>
        <v/>
      </c>
      <c r="DR172" s="73" t="str">
        <f>IF(BW172="","",IF(AJ172="",IF(IFERROR(INDEX(imePrezime_klub,MATCH(DO172,imePrezime_id,0)),"NEMA")="","klu",""),IF(OR(AND(AK172&lt;&gt;"",AK172&lt;&gt;"NEMA"),BI172&lt;&gt;""),"klu(ali)",IF(AND(AN172&lt;&gt;"",AN172&lt;&gt;AM172),"(raz-klu)","klu"))))</f>
        <v/>
      </c>
      <c r="DS172" s="73" t="str">
        <f t="shared" si="188"/>
        <v/>
      </c>
      <c r="DT172" s="73" t="str">
        <f t="shared" si="189"/>
        <v/>
      </c>
      <c r="DU172" s="66" t="str">
        <f t="shared" si="190"/>
        <v/>
      </c>
      <c r="DV172" s="47" t="s">
        <v>0</v>
      </c>
      <c r="DW172" s="58" t="str">
        <f>IF(BW172="","",MAX(DW$10:DW171)+1)</f>
        <v/>
      </c>
      <c r="DX172" s="73" t="str">
        <f t="shared" si="191"/>
        <v/>
      </c>
      <c r="DY172" s="73" t="str">
        <f t="shared" si="192"/>
        <v/>
      </c>
      <c r="DZ172" s="73" t="str">
        <f t="shared" si="193"/>
        <v/>
      </c>
      <c r="EA172" s="73" t="str">
        <f t="shared" si="194"/>
        <v/>
      </c>
      <c r="EB172" s="73" t="str">
        <f t="shared" si="195"/>
        <v/>
      </c>
      <c r="EC172" s="73" t="str">
        <f t="shared" si="196"/>
        <v/>
      </c>
      <c r="ED172" s="73" t="str">
        <f t="shared" si="197"/>
        <v/>
      </c>
      <c r="EE172" s="73" t="str">
        <f t="shared" si="198"/>
        <v/>
      </c>
      <c r="EF172" s="73" t="str">
        <f t="shared" si="199"/>
        <v/>
      </c>
      <c r="EG172" s="53" t="str">
        <f>IF(INDEX(natjecanjeKategorije_katAliasId,MATCH(Q172,natjecanjeKategorije_katRegId,0))="","",INDEX(natjecanjeKategorije_katAliasId,MATCH(Q172,natjecanjeKategorije_katRegId,0)))</f>
        <v/>
      </c>
      <c r="EH172" s="47" t="s">
        <v>0</v>
      </c>
      <c r="EI172" s="19" t="str">
        <f t="shared" si="200"/>
        <v/>
      </c>
      <c r="EJ172" s="47" t="s">
        <v>0</v>
      </c>
      <c r="EK172" s="19" t="str">
        <f t="shared" si="201"/>
        <v/>
      </c>
      <c r="EL172" s="47" t="s">
        <v>0</v>
      </c>
      <c r="EM172" s="208" t="str">
        <f t="shared" si="202"/>
        <v/>
      </c>
      <c r="EN172" s="47" t="s">
        <v>0</v>
      </c>
    </row>
    <row r="173" spans="1:144" x14ac:dyDescent="0.25">
      <c r="A173" t="s">
        <v>0</v>
      </c>
      <c r="B173" s="52" t="str">
        <f>IF(csv!F165="","",csv!T165)</f>
        <v/>
      </c>
      <c r="C173" s="31" t="s">
        <v>0</v>
      </c>
      <c r="D173" s="31" t="str">
        <f>IF(csv!F165="","",csv!F165)</f>
        <v/>
      </c>
      <c r="E173" s="31" t="str">
        <f>IF(csv!E165="","",csv!E165)</f>
        <v/>
      </c>
      <c r="F173" s="31" t="s">
        <v>0</v>
      </c>
      <c r="G173" s="73" t="str">
        <f>IF(csv!M165="","",csv!M165)</f>
        <v/>
      </c>
      <c r="H173" s="73" t="str">
        <f>IF(csv!N165="","",csv!N165)</f>
        <v/>
      </c>
      <c r="I173" s="31" t="s">
        <v>0</v>
      </c>
      <c r="J173" s="31" t="str">
        <f>IF(csv!P165="","",csv!P165)</f>
        <v/>
      </c>
      <c r="K173" s="31" t="str">
        <f>IF(csv!Q165="","",csv!Q165)</f>
        <v/>
      </c>
      <c r="L173" s="31" t="s">
        <v>0</v>
      </c>
      <c r="M173" s="66" t="str">
        <f>IF(csv!R165="","",csv!R165)</f>
        <v/>
      </c>
      <c r="N173" s="47" t="s">
        <v>0</v>
      </c>
      <c r="O173" s="52" t="str">
        <f t="shared" si="144"/>
        <v/>
      </c>
      <c r="P173" s="73" t="str">
        <f>IF(O173="","",IF(COUNTIF(O$10:O172,O173)=0,P172+1,P172))</f>
        <v/>
      </c>
      <c r="Q173" s="88" t="str">
        <f t="shared" si="145"/>
        <v/>
      </c>
      <c r="R173" s="89" t="str" cm="1">
        <f t="array" ref="R173">IF(S173="","",INDEX(natjecanjeStaze_naziv,MATCH(S173,natjecanjeStaze_stazaId,0)))</f>
        <v/>
      </c>
      <c r="S173" s="53" t="str">
        <f>IF(BW173="","",INDEX(natjecanjeStaze_stazaId,MATCH(O173,natjecanjeStaze_kategorija,0)))</f>
        <v/>
      </c>
      <c r="T173" s="47" t="s">
        <v>0</v>
      </c>
      <c r="U173" s="259" t="str">
        <f>IF(O173="","",INDEX(kategorija_oznaka,MATCH(Q173,kategorija_id,0)))</f>
        <v/>
      </c>
      <c r="V173" s="260" t="str">
        <f t="shared" si="146"/>
        <v/>
      </c>
      <c r="W173" s="47" t="s">
        <v>0</v>
      </c>
      <c r="X173" s="52" t="str">
        <f t="shared" si="147"/>
        <v/>
      </c>
      <c r="Y173" s="73" t="str">
        <f t="shared" si="148"/>
        <v/>
      </c>
      <c r="Z173" s="31" t="str">
        <f t="shared" si="149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50"/>
        <v/>
      </c>
      <c r="AF173" s="47" t="s">
        <v>0</v>
      </c>
      <c r="AG173" s="151" t="str">
        <f t="shared" si="151"/>
        <v/>
      </c>
      <c r="AH173" s="47" t="s">
        <v>0</v>
      </c>
      <c r="AI173" s="52" t="str">
        <f t="shared" si="152"/>
        <v/>
      </c>
      <c r="AJ173" s="31" t="str">
        <f t="shared" si="153"/>
        <v/>
      </c>
      <c r="AK173" s="73" t="str">
        <f t="shared" si="154"/>
        <v/>
      </c>
      <c r="AL173" s="73" t="str">
        <f t="shared" si="155"/>
        <v/>
      </c>
      <c r="AM173" s="31" t="str" cm="1">
        <f t="array" ref="AM173">IF(AK173="",""&amp;AJ173,IF(AK173="NEMA",AJ173,INDEX(klub_naziv,MATCH(INDEX(klubAlias_klubId,AK173),klub_id,0))))</f>
        <v/>
      </c>
      <c r="AN173" s="31" t="str" cm="1">
        <f t="array" ref="AN173">IFERROR(""&amp;INDEX(registarNatjecatelji,DL173,4),"")</f>
        <v/>
      </c>
      <c r="AO173" s="90" t="str">
        <f t="shared" si="156"/>
        <v/>
      </c>
      <c r="AP173" s="66" t="str">
        <f t="shared" si="157"/>
        <v/>
      </c>
      <c r="AQ173" s="47" t="s">
        <v>0</v>
      </c>
      <c r="AR173" s="52" t="str">
        <f>IF(V173&lt;&gt;"NEMA","",IF(IFERROR(MATCH(U173,U$10:U172,0),0)&lt;&gt;0,"",U173))</f>
        <v/>
      </c>
      <c r="AS173" s="73" t="str">
        <f>IF(AR173="","",IFERROR(INDEX(klubAlias_id,MATCH(AR173,klubAlias_alias,0)),"NEMA"))</f>
        <v/>
      </c>
      <c r="AT173" s="31" t="str">
        <f>IF(OR(AS173="",AS173&lt;&gt;"NEMA"),"",MAX(AT$10:AT172)+1)</f>
        <v/>
      </c>
      <c r="AU173" s="66" t="str">
        <f>IF(OR(AS173="",AS173&lt;&gt;"NEMA"),"",INDEX(klub_id,MATCH(AR173,klub_naziv,0)))</f>
        <v/>
      </c>
      <c r="AV173" s="47" t="s">
        <v>0</v>
      </c>
      <c r="AW173" s="19" t="str">
        <f t="shared" si="158"/>
        <v/>
      </c>
      <c r="AX173" s="47" t="s">
        <v>0</v>
      </c>
      <c r="AY173" s="82" t="str">
        <f>IF(AK173&lt;&gt;"NEMA","",IF(IFERROR(MATCH(AJ173,AJ$10:AJ172,0),0)&lt;&gt;0,"",AJ173))</f>
        <v/>
      </c>
      <c r="AZ173" s="47" t="s">
        <v>0</v>
      </c>
      <c r="BA173" s="130"/>
      <c r="BB173" s="47" t="s">
        <v>0</v>
      </c>
      <c r="BC173" s="58" t="str">
        <f t="shared" si="159"/>
        <v/>
      </c>
      <c r="BD173" s="31" t="str">
        <f t="shared" si="160"/>
        <v/>
      </c>
      <c r="BE173" s="31" t="str">
        <f>IF(BD173="","",MAX(BE$10:BE172)+1)</f>
        <v/>
      </c>
      <c r="BF173" s="31" t="str">
        <f t="shared" si="161"/>
        <v/>
      </c>
      <c r="BG173" s="31" t="str">
        <f t="shared" si="162"/>
        <v/>
      </c>
      <c r="BH173" s="31" t="str">
        <f>IF(BA173="","",MAX(BH$10:BH172)+1)</f>
        <v/>
      </c>
      <c r="BI173" s="31" t="str">
        <f t="shared" si="163"/>
        <v/>
      </c>
      <c r="BJ173" s="66" t="str">
        <f t="shared" si="164"/>
        <v/>
      </c>
      <c r="BK173" s="47" t="s">
        <v>0</v>
      </c>
      <c r="BL173" s="19" t="str">
        <f t="shared" si="165"/>
        <v/>
      </c>
      <c r="BM173" s="47" t="s">
        <v>0</v>
      </c>
      <c r="BN173" s="151" t="str">
        <f>IF(AP173="","",IF(BA173="",IF(IFERROR(MATCH(AP173,natjecanje_noviKluboviAliasi,0),0)&gt;0,INDEX(natjecanje_kluboviAliasi,MATCH(AP173,natjecanje_noviKluboviAliasi,0)),AP173),BA173))</f>
        <v/>
      </c>
      <c r="BO173" s="47" t="s">
        <v>0</v>
      </c>
      <c r="BP173" s="58" t="str">
        <f t="shared" si="166"/>
        <v/>
      </c>
      <c r="BQ173" s="73" t="str">
        <f t="shared" si="167"/>
        <v/>
      </c>
      <c r="BR173" s="267" t="str">
        <f t="shared" si="168"/>
        <v/>
      </c>
      <c r="BS173" s="268" t="str">
        <f t="shared" si="169"/>
        <v/>
      </c>
      <c r="BT173" s="191" t="str">
        <f t="shared" si="170"/>
        <v/>
      </c>
      <c r="BU173" s="47" t="s">
        <v>0</v>
      </c>
      <c r="BV173" s="52" t="str">
        <f t="shared" si="171"/>
        <v/>
      </c>
      <c r="BW173" s="31" t="str">
        <f t="shared" si="172"/>
        <v/>
      </c>
      <c r="BX173" s="73" t="str">
        <f>IF(BW173="","",IFERROR(INDEX(imePrezime_id,MATCH(BV173&amp;" – "&amp;BW173,imePrezime_imePrezime,0)),"NEMA"))</f>
        <v/>
      </c>
      <c r="BY173" s="73" t="str">
        <f>IF(BX173&lt;&gt;"NEMA","",IFERROR(INDEX(imePrezimeAlias_imePrezimeId,MATCH(BV173&amp;" "&amp;BW173,imePrezimeAlias_alias,0)),"NEMA"))</f>
        <v/>
      </c>
      <c r="BZ173" s="31" t="str">
        <f>IF(BW173="","",IF(OR(BY173="",BY173="NEMA"),BV173,INDEX(imePrezime_ime,MATCH(BY173,imePrezime_id,0))))</f>
        <v/>
      </c>
      <c r="CA173" s="66" t="str">
        <f>IF(BW173="","",IF(OR(BY173="",BY173="NEMA"),BW173,INDEX(imePrezime_prezime,MATCH(BY173,imePrezime_id,0))))</f>
        <v/>
      </c>
      <c r="CB173" s="47" t="s">
        <v>0</v>
      </c>
      <c r="CC173" s="82" t="str">
        <f t="shared" si="173"/>
        <v/>
      </c>
      <c r="CD173" s="47" t="s">
        <v>0</v>
      </c>
      <c r="CE173" s="19" t="str">
        <f t="shared" si="174"/>
        <v/>
      </c>
      <c r="CF173" s="47" t="s">
        <v>0</v>
      </c>
      <c r="CG173" s="130"/>
      <c r="CH173" s="47" t="s">
        <v>0</v>
      </c>
      <c r="CI173" s="52" t="str">
        <f t="shared" si="175"/>
        <v/>
      </c>
      <c r="CJ173" s="73" t="str">
        <f>IF(CG173="","",MAX(CJ$10:CJ172)+1)</f>
        <v/>
      </c>
      <c r="CK173" s="53" t="str">
        <f t="shared" si="176"/>
        <v/>
      </c>
      <c r="CL173" s="47" t="s">
        <v>0</v>
      </c>
      <c r="CM173" s="19" t="str">
        <f t="shared" si="177"/>
        <v/>
      </c>
      <c r="CN173" s="47" t="s">
        <v>0</v>
      </c>
      <c r="CO173" s="108"/>
      <c r="CP173" s="110"/>
      <c r="CQ173" s="47"/>
      <c r="CR173" s="58" t="str">
        <f>IF(AND(BX173="NEMA",BY173="NEMA",OR(CG173="",CK173="NEMA")),MAX(CR$10:CR172)+1,"")</f>
        <v/>
      </c>
      <c r="CS173" s="53" t="str">
        <f t="shared" si="178"/>
        <v/>
      </c>
      <c r="CT173" t="s">
        <v>0</v>
      </c>
      <c r="CU173" s="133" t="str">
        <f>IF(O173="","",LEFT(INDEX(kategorija_oznaka,MATCH(Q173,kategorija_id,0)),1))</f>
        <v/>
      </c>
      <c r="CV173" t="s">
        <v>0</v>
      </c>
      <c r="CW173" s="52" t="str">
        <f>IF(CR173="","",IF(M173&lt;&gt;"CRO","","INSERT INTO osoba (id,reg_broj,oib,spol_id,dat_rodjenja) VALUES ("&amp;CR173&amp;",(SELECT max(os.reg_broj)+1 FROM osoba AS os),Null,'"&amp;CU173&amp;"',Null); INSERT INTO osoba_log (id,reg_broj,oib,spol_id,dat_rodjenja,dnevnik_id) SELECT id,reg_broj,oib,spol_id,dat_rodjenja,"&amp;dnevnik_id&amp;" FROM osoba WHERE id = "&amp;CR173&amp;";"))</f>
        <v/>
      </c>
      <c r="CX173" s="66" t="str">
        <f t="shared" si="179"/>
        <v/>
      </c>
      <c r="CY173" t="s">
        <v>0</v>
      </c>
      <c r="CZ173" s="19" t="str">
        <f t="shared" si="180"/>
        <v/>
      </c>
      <c r="DA173" s="47" t="s">
        <v>0</v>
      </c>
      <c r="DB173" s="52" t="str">
        <f t="shared" si="181"/>
        <v/>
      </c>
      <c r="DC173" s="66" t="str">
        <f t="shared" si="182"/>
        <v/>
      </c>
      <c r="DD173" s="47" t="s">
        <v>0</v>
      </c>
      <c r="DE173" s="52" t="str">
        <f t="shared" si="183"/>
        <v/>
      </c>
      <c r="DF173" s="53" t="str">
        <f>IF(DE173="","",IFERROR(MATCH(DE173,registar,0),"NEMA"))</f>
        <v/>
      </c>
      <c r="DG173" s="47" t="s">
        <v>0</v>
      </c>
      <c r="DH173" s="52" t="str">
        <f t="shared" si="184"/>
        <v/>
      </c>
      <c r="DI173" s="53" t="str">
        <f>IF(DH173="","",IFERROR(MATCH(DH173,imePrezime_imePrezimeKlub,0),"NEMA"))</f>
        <v/>
      </c>
      <c r="DJ173" s="47" t="s">
        <v>0</v>
      </c>
      <c r="DK173" s="52" t="str">
        <f t="shared" si="185"/>
        <v/>
      </c>
      <c r="DL173" s="53" t="str">
        <f>IF(DK173="","",IFERROR(MATCH(DK173,imePrezime_imePrezime,0),"NEMA"))</f>
        <v/>
      </c>
      <c r="DM173" s="47" t="s">
        <v>0</v>
      </c>
      <c r="DN173" s="58" t="str">
        <f t="shared" si="186"/>
        <v/>
      </c>
      <c r="DO173" s="53" t="str" cm="1">
        <f t="array" ref="DO173">IF(DN173&lt;&gt;"",INDEX(imePrezime_id,DN173,0),IF(CR173&lt;&gt;"",CR173,""))</f>
        <v/>
      </c>
      <c r="DP173" s="47" t="s">
        <v>0</v>
      </c>
      <c r="DQ173" s="58" t="str">
        <f t="shared" si="187"/>
        <v/>
      </c>
      <c r="DR173" s="73" t="str">
        <f>IF(BW173="","",IF(AJ173="",IF(IFERROR(INDEX(imePrezime_klub,MATCH(DO173,imePrezime_id,0)),"NEMA")="","klu",""),IF(OR(AND(AK173&lt;&gt;"",AK173&lt;&gt;"NEMA"),BI173&lt;&gt;""),"klu(ali)",IF(AND(AN173&lt;&gt;"",AN173&lt;&gt;AM173),"(raz-klu)","klu"))))</f>
        <v/>
      </c>
      <c r="DS173" s="73" t="str">
        <f t="shared" si="188"/>
        <v/>
      </c>
      <c r="DT173" s="73" t="str">
        <f t="shared" si="189"/>
        <v/>
      </c>
      <c r="DU173" s="66" t="str">
        <f t="shared" si="190"/>
        <v/>
      </c>
      <c r="DV173" s="47" t="s">
        <v>0</v>
      </c>
      <c r="DW173" s="58" t="str">
        <f>IF(BW173="","",MAX(DW$10:DW172)+1)</f>
        <v/>
      </c>
      <c r="DX173" s="73" t="str">
        <f t="shared" si="191"/>
        <v/>
      </c>
      <c r="DY173" s="73" t="str">
        <f t="shared" si="192"/>
        <v/>
      </c>
      <c r="DZ173" s="73" t="str">
        <f t="shared" si="193"/>
        <v/>
      </c>
      <c r="EA173" s="73" t="str">
        <f t="shared" si="194"/>
        <v/>
      </c>
      <c r="EB173" s="73" t="str">
        <f t="shared" si="195"/>
        <v/>
      </c>
      <c r="EC173" s="73" t="str">
        <f t="shared" si="196"/>
        <v/>
      </c>
      <c r="ED173" s="73" t="str">
        <f t="shared" si="197"/>
        <v/>
      </c>
      <c r="EE173" s="73" t="str">
        <f t="shared" si="198"/>
        <v/>
      </c>
      <c r="EF173" s="73" t="str">
        <f t="shared" si="199"/>
        <v/>
      </c>
      <c r="EG173" s="53" t="str">
        <f>IF(INDEX(natjecanjeKategorije_katAliasId,MATCH(Q173,natjecanjeKategorije_katRegId,0))="","",INDEX(natjecanjeKategorije_katAliasId,MATCH(Q173,natjecanjeKategorije_katRegId,0)))</f>
        <v/>
      </c>
      <c r="EH173" s="47" t="s">
        <v>0</v>
      </c>
      <c r="EI173" s="19" t="str">
        <f t="shared" si="200"/>
        <v/>
      </c>
      <c r="EJ173" s="47" t="s">
        <v>0</v>
      </c>
      <c r="EK173" s="19" t="str">
        <f t="shared" si="201"/>
        <v/>
      </c>
      <c r="EL173" s="47" t="s">
        <v>0</v>
      </c>
      <c r="EM173" s="208" t="str">
        <f t="shared" si="202"/>
        <v/>
      </c>
      <c r="EN173" s="47" t="s">
        <v>0</v>
      </c>
    </row>
    <row r="174" spans="1:144" x14ac:dyDescent="0.25">
      <c r="A174" t="s">
        <v>0</v>
      </c>
      <c r="B174" s="52" t="str">
        <f>IF(csv!F166="","",csv!T166)</f>
        <v/>
      </c>
      <c r="C174" s="31" t="s">
        <v>0</v>
      </c>
      <c r="D174" s="31" t="str">
        <f>IF(csv!F166="","",csv!F166)</f>
        <v/>
      </c>
      <c r="E174" s="31" t="str">
        <f>IF(csv!E166="","",csv!E166)</f>
        <v/>
      </c>
      <c r="F174" s="31" t="s">
        <v>0</v>
      </c>
      <c r="G174" s="73" t="str">
        <f>IF(csv!M166="","",csv!M166)</f>
        <v/>
      </c>
      <c r="H174" s="73" t="str">
        <f>IF(csv!N166="","",csv!N166)</f>
        <v/>
      </c>
      <c r="I174" s="31" t="s">
        <v>0</v>
      </c>
      <c r="J174" s="31" t="str">
        <f>IF(csv!P166="","",csv!P166)</f>
        <v/>
      </c>
      <c r="K174" s="31" t="str">
        <f>IF(csv!Q166="","",csv!Q166)</f>
        <v/>
      </c>
      <c r="L174" s="31" t="s">
        <v>0</v>
      </c>
      <c r="M174" s="66" t="str">
        <f>IF(csv!R166="","",csv!R166)</f>
        <v/>
      </c>
      <c r="N174" s="47" t="s">
        <v>0</v>
      </c>
      <c r="O174" s="52" t="str">
        <f t="shared" si="144"/>
        <v/>
      </c>
      <c r="P174" s="73" t="str">
        <f>IF(O174="","",IF(COUNTIF(O$10:O173,O174)=0,P173+1,P173))</f>
        <v/>
      </c>
      <c r="Q174" s="88" t="str">
        <f t="shared" si="145"/>
        <v/>
      </c>
      <c r="R174" s="89" t="str" cm="1">
        <f t="array" ref="R174">IF(S174="","",INDEX(natjecanjeStaze_naziv,MATCH(S174,natjecanjeStaze_stazaId,0)))</f>
        <v/>
      </c>
      <c r="S174" s="53" t="str">
        <f>IF(BW174="","",INDEX(natjecanjeStaze_stazaId,MATCH(O174,natjecanjeStaze_kategorija,0)))</f>
        <v/>
      </c>
      <c r="T174" s="47" t="s">
        <v>0</v>
      </c>
      <c r="U174" s="259" t="str">
        <f>IF(O174="","",INDEX(kategorija_oznaka,MATCH(Q174,kategorija_id,0)))</f>
        <v/>
      </c>
      <c r="V174" s="260" t="str">
        <f t="shared" si="146"/>
        <v/>
      </c>
      <c r="W174" s="47" t="s">
        <v>0</v>
      </c>
      <c r="X174" s="52" t="str">
        <f t="shared" si="147"/>
        <v/>
      </c>
      <c r="Y174" s="73" t="str">
        <f t="shared" si="148"/>
        <v/>
      </c>
      <c r="Z174" s="31" t="str">
        <f t="shared" si="149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50"/>
        <v/>
      </c>
      <c r="AF174" s="47" t="s">
        <v>0</v>
      </c>
      <c r="AG174" s="151" t="str">
        <f t="shared" si="151"/>
        <v/>
      </c>
      <c r="AH174" s="47" t="s">
        <v>0</v>
      </c>
      <c r="AI174" s="52" t="str">
        <f t="shared" si="152"/>
        <v/>
      </c>
      <c r="AJ174" s="31" t="str">
        <f t="shared" si="153"/>
        <v/>
      </c>
      <c r="AK174" s="73" t="str">
        <f t="shared" si="154"/>
        <v/>
      </c>
      <c r="AL174" s="73" t="str">
        <f t="shared" si="155"/>
        <v/>
      </c>
      <c r="AM174" s="31" t="str" cm="1">
        <f t="array" ref="AM174">IF(AK174="",""&amp;AJ174,IF(AK174="NEMA",AJ174,INDEX(klub_naziv,MATCH(INDEX(klubAlias_klubId,AK174),klub_id,0))))</f>
        <v/>
      </c>
      <c r="AN174" s="31" t="str" cm="1">
        <f t="array" ref="AN174">IFERROR(""&amp;INDEX(registarNatjecatelji,DL174,4),"")</f>
        <v/>
      </c>
      <c r="AO174" s="90" t="str">
        <f t="shared" si="156"/>
        <v/>
      </c>
      <c r="AP174" s="66" t="str">
        <f t="shared" si="157"/>
        <v/>
      </c>
      <c r="AQ174" s="47" t="s">
        <v>0</v>
      </c>
      <c r="AR174" s="52" t="str">
        <f>IF(V174&lt;&gt;"NEMA","",IF(IFERROR(MATCH(U174,U$10:U173,0),0)&lt;&gt;0,"",U174))</f>
        <v/>
      </c>
      <c r="AS174" s="73" t="str">
        <f>IF(AR174="","",IFERROR(INDEX(klubAlias_id,MATCH(AR174,klubAlias_alias,0)),"NEMA"))</f>
        <v/>
      </c>
      <c r="AT174" s="31" t="str">
        <f>IF(OR(AS174="",AS174&lt;&gt;"NEMA"),"",MAX(AT$10:AT173)+1)</f>
        <v/>
      </c>
      <c r="AU174" s="66" t="str">
        <f>IF(OR(AS174="",AS174&lt;&gt;"NEMA"),"",INDEX(klub_id,MATCH(AR174,klub_naziv,0)))</f>
        <v/>
      </c>
      <c r="AV174" s="47" t="s">
        <v>0</v>
      </c>
      <c r="AW174" s="19" t="str">
        <f t="shared" si="158"/>
        <v/>
      </c>
      <c r="AX174" s="47" t="s">
        <v>0</v>
      </c>
      <c r="AY174" s="82" t="str">
        <f>IF(AK174&lt;&gt;"NEMA","",IF(IFERROR(MATCH(AJ174,AJ$10:AJ173,0),0)&lt;&gt;0,"",AJ174))</f>
        <v/>
      </c>
      <c r="AZ174" s="47" t="s">
        <v>0</v>
      </c>
      <c r="BA174" s="130"/>
      <c r="BB174" s="47" t="s">
        <v>0</v>
      </c>
      <c r="BC174" s="58" t="str">
        <f t="shared" si="159"/>
        <v/>
      </c>
      <c r="BD174" s="31" t="str">
        <f t="shared" si="160"/>
        <v/>
      </c>
      <c r="BE174" s="31" t="str">
        <f>IF(BD174="","",MAX(BE$10:BE173)+1)</f>
        <v/>
      </c>
      <c r="BF174" s="31" t="str">
        <f t="shared" si="161"/>
        <v/>
      </c>
      <c r="BG174" s="31" t="str">
        <f t="shared" si="162"/>
        <v/>
      </c>
      <c r="BH174" s="31" t="str">
        <f>IF(BA174="","",MAX(BH$10:BH173)+1)</f>
        <v/>
      </c>
      <c r="BI174" s="31" t="str">
        <f t="shared" si="163"/>
        <v/>
      </c>
      <c r="BJ174" s="66" t="str">
        <f t="shared" si="164"/>
        <v/>
      </c>
      <c r="BK174" s="47" t="s">
        <v>0</v>
      </c>
      <c r="BL174" s="19" t="str">
        <f t="shared" si="165"/>
        <v/>
      </c>
      <c r="BM174" s="47" t="s">
        <v>0</v>
      </c>
      <c r="BN174" s="151" t="str">
        <f>IF(AP174="","",IF(BA174="",IF(IFERROR(MATCH(AP174,natjecanje_noviKluboviAliasi,0),0)&gt;0,INDEX(natjecanje_kluboviAliasi,MATCH(AP174,natjecanje_noviKluboviAliasi,0)),AP174),BA174))</f>
        <v/>
      </c>
      <c r="BO174" s="47" t="s">
        <v>0</v>
      </c>
      <c r="BP174" s="58" t="str">
        <f t="shared" si="166"/>
        <v/>
      </c>
      <c r="BQ174" s="73" t="str">
        <f t="shared" si="167"/>
        <v/>
      </c>
      <c r="BR174" s="267" t="str">
        <f t="shared" si="168"/>
        <v/>
      </c>
      <c r="BS174" s="268" t="str">
        <f t="shared" si="169"/>
        <v/>
      </c>
      <c r="BT174" s="191" t="str">
        <f t="shared" si="170"/>
        <v/>
      </c>
      <c r="BU174" s="47" t="s">
        <v>0</v>
      </c>
      <c r="BV174" s="52" t="str">
        <f t="shared" si="171"/>
        <v/>
      </c>
      <c r="BW174" s="31" t="str">
        <f t="shared" si="172"/>
        <v/>
      </c>
      <c r="BX174" s="73" t="str">
        <f>IF(BW174="","",IFERROR(INDEX(imePrezime_id,MATCH(BV174&amp;" – "&amp;BW174,imePrezime_imePrezime,0)),"NEMA"))</f>
        <v/>
      </c>
      <c r="BY174" s="73" t="str">
        <f>IF(BX174&lt;&gt;"NEMA","",IFERROR(INDEX(imePrezimeAlias_imePrezimeId,MATCH(BV174&amp;" "&amp;BW174,imePrezimeAlias_alias,0)),"NEMA"))</f>
        <v/>
      </c>
      <c r="BZ174" s="31" t="str">
        <f>IF(BW174="","",IF(OR(BY174="",BY174="NEMA"),BV174,INDEX(imePrezime_ime,MATCH(BY174,imePrezime_id,0))))</f>
        <v/>
      </c>
      <c r="CA174" s="66" t="str">
        <f>IF(BW174="","",IF(OR(BY174="",BY174="NEMA"),BW174,INDEX(imePrezime_prezime,MATCH(BY174,imePrezime_id,0))))</f>
        <v/>
      </c>
      <c r="CB174" s="47" t="s">
        <v>0</v>
      </c>
      <c r="CC174" s="82" t="str">
        <f t="shared" si="173"/>
        <v/>
      </c>
      <c r="CD174" s="47" t="s">
        <v>0</v>
      </c>
      <c r="CE174" s="19" t="str">
        <f t="shared" si="174"/>
        <v/>
      </c>
      <c r="CF174" s="47" t="s">
        <v>0</v>
      </c>
      <c r="CG174" s="130"/>
      <c r="CH174" s="47" t="s">
        <v>0</v>
      </c>
      <c r="CI174" s="52" t="str">
        <f t="shared" si="175"/>
        <v/>
      </c>
      <c r="CJ174" s="73" t="str">
        <f>IF(CG174="","",MAX(CJ$10:CJ173)+1)</f>
        <v/>
      </c>
      <c r="CK174" s="53" t="str">
        <f t="shared" si="176"/>
        <v/>
      </c>
      <c r="CL174" s="47" t="s">
        <v>0</v>
      </c>
      <c r="CM174" s="19" t="str">
        <f t="shared" si="177"/>
        <v/>
      </c>
      <c r="CN174" s="47" t="s">
        <v>0</v>
      </c>
      <c r="CO174" s="108"/>
      <c r="CP174" s="110"/>
      <c r="CQ174" s="47"/>
      <c r="CR174" s="58" t="str">
        <f>IF(AND(BX174="NEMA",BY174="NEMA",OR(CG174="",CK174="NEMA")),MAX(CR$10:CR173)+1,"")</f>
        <v/>
      </c>
      <c r="CS174" s="53" t="str">
        <f t="shared" si="178"/>
        <v/>
      </c>
      <c r="CT174" t="s">
        <v>0</v>
      </c>
      <c r="CU174" s="133" t="str">
        <f>IF(O174="","",LEFT(INDEX(kategorija_oznaka,MATCH(Q174,kategorija_id,0)),1))</f>
        <v/>
      </c>
      <c r="CV174" t="s">
        <v>0</v>
      </c>
      <c r="CW174" s="52" t="str">
        <f>IF(CR174="","",IF(M174&lt;&gt;"CRO","","INSERT INTO osoba (id,reg_broj,oib,spol_id,dat_rodjenja) VALUES ("&amp;CR174&amp;",(SELECT max(os.reg_broj)+1 FROM osoba AS os),Null,'"&amp;CU174&amp;"',Null); INSERT INTO osoba_log (id,reg_broj,oib,spol_id,dat_rodjenja,dnevnik_id) SELECT id,reg_broj,oib,spol_id,dat_rodjenja,"&amp;dnevnik_id&amp;" FROM osoba WHERE id = "&amp;CR174&amp;";"))</f>
        <v/>
      </c>
      <c r="CX174" s="66" t="str">
        <f t="shared" si="179"/>
        <v/>
      </c>
      <c r="CY174" t="s">
        <v>0</v>
      </c>
      <c r="CZ174" s="19" t="str">
        <f t="shared" si="180"/>
        <v/>
      </c>
      <c r="DA174" s="47" t="s">
        <v>0</v>
      </c>
      <c r="DB174" s="52" t="str">
        <f t="shared" si="181"/>
        <v/>
      </c>
      <c r="DC174" s="66" t="str">
        <f t="shared" si="182"/>
        <v/>
      </c>
      <c r="DD174" s="47" t="s">
        <v>0</v>
      </c>
      <c r="DE174" s="52" t="str">
        <f t="shared" si="183"/>
        <v/>
      </c>
      <c r="DF174" s="53" t="str">
        <f>IF(DE174="","",IFERROR(MATCH(DE174,registar,0),"NEMA"))</f>
        <v/>
      </c>
      <c r="DG174" s="47" t="s">
        <v>0</v>
      </c>
      <c r="DH174" s="52" t="str">
        <f t="shared" si="184"/>
        <v/>
      </c>
      <c r="DI174" s="53" t="str">
        <f>IF(DH174="","",IFERROR(MATCH(DH174,imePrezime_imePrezimeKlub,0),"NEMA"))</f>
        <v/>
      </c>
      <c r="DJ174" s="47" t="s">
        <v>0</v>
      </c>
      <c r="DK174" s="52" t="str">
        <f t="shared" si="185"/>
        <v/>
      </c>
      <c r="DL174" s="53" t="str">
        <f>IF(DK174="","",IFERROR(MATCH(DK174,imePrezime_imePrezime,0),"NEMA"))</f>
        <v/>
      </c>
      <c r="DM174" s="47" t="s">
        <v>0</v>
      </c>
      <c r="DN174" s="58" t="str">
        <f t="shared" si="186"/>
        <v/>
      </c>
      <c r="DO174" s="53" t="str" cm="1">
        <f t="array" ref="DO174">IF(DN174&lt;&gt;"",INDEX(imePrezime_id,DN174,0),IF(CR174&lt;&gt;"",CR174,""))</f>
        <v/>
      </c>
      <c r="DP174" s="47" t="s">
        <v>0</v>
      </c>
      <c r="DQ174" s="58" t="str">
        <f t="shared" si="187"/>
        <v/>
      </c>
      <c r="DR174" s="73" t="str">
        <f>IF(BW174="","",IF(AJ174="",IF(IFERROR(INDEX(imePrezime_klub,MATCH(DO174,imePrezime_id,0)),"NEMA")="","klu",""),IF(OR(AND(AK174&lt;&gt;"",AK174&lt;&gt;"NEMA"),BI174&lt;&gt;""),"klu(ali)",IF(AND(AN174&lt;&gt;"",AN174&lt;&gt;AM174),"(raz-klu)","klu"))))</f>
        <v/>
      </c>
      <c r="DS174" s="73" t="str">
        <f t="shared" si="188"/>
        <v/>
      </c>
      <c r="DT174" s="73" t="str">
        <f t="shared" si="189"/>
        <v/>
      </c>
      <c r="DU174" s="66" t="str">
        <f t="shared" si="190"/>
        <v/>
      </c>
      <c r="DV174" s="47" t="s">
        <v>0</v>
      </c>
      <c r="DW174" s="58" t="str">
        <f>IF(BW174="","",MAX(DW$10:DW173)+1)</f>
        <v/>
      </c>
      <c r="DX174" s="73" t="str">
        <f t="shared" si="191"/>
        <v/>
      </c>
      <c r="DY174" s="73" t="str">
        <f t="shared" si="192"/>
        <v/>
      </c>
      <c r="DZ174" s="73" t="str">
        <f t="shared" si="193"/>
        <v/>
      </c>
      <c r="EA174" s="73" t="str">
        <f t="shared" si="194"/>
        <v/>
      </c>
      <c r="EB174" s="73" t="str">
        <f t="shared" si="195"/>
        <v/>
      </c>
      <c r="EC174" s="73" t="str">
        <f t="shared" si="196"/>
        <v/>
      </c>
      <c r="ED174" s="73" t="str">
        <f t="shared" si="197"/>
        <v/>
      </c>
      <c r="EE174" s="73" t="str">
        <f t="shared" si="198"/>
        <v/>
      </c>
      <c r="EF174" s="73" t="str">
        <f t="shared" si="199"/>
        <v/>
      </c>
      <c r="EG174" s="53" t="str">
        <f>IF(INDEX(natjecanjeKategorije_katAliasId,MATCH(Q174,natjecanjeKategorije_katRegId,0))="","",INDEX(natjecanjeKategorije_katAliasId,MATCH(Q174,natjecanjeKategorije_katRegId,0)))</f>
        <v/>
      </c>
      <c r="EH174" s="47" t="s">
        <v>0</v>
      </c>
      <c r="EI174" s="19" t="str">
        <f t="shared" si="200"/>
        <v/>
      </c>
      <c r="EJ174" s="47" t="s">
        <v>0</v>
      </c>
      <c r="EK174" s="19" t="str">
        <f t="shared" si="201"/>
        <v/>
      </c>
      <c r="EL174" s="47" t="s">
        <v>0</v>
      </c>
      <c r="EM174" s="208" t="str">
        <f t="shared" si="202"/>
        <v/>
      </c>
      <c r="EN174" s="47" t="s">
        <v>0</v>
      </c>
    </row>
    <row r="175" spans="1:144" x14ac:dyDescent="0.25">
      <c r="A175" t="s">
        <v>0</v>
      </c>
      <c r="B175" s="52" t="str">
        <f>IF(csv!F167="","",csv!T167)</f>
        <v/>
      </c>
      <c r="C175" s="31" t="s">
        <v>0</v>
      </c>
      <c r="D175" s="31" t="str">
        <f>IF(csv!F167="","",csv!F167)</f>
        <v/>
      </c>
      <c r="E175" s="31" t="str">
        <f>IF(csv!E167="","",csv!E167)</f>
        <v/>
      </c>
      <c r="F175" s="31" t="s">
        <v>0</v>
      </c>
      <c r="G175" s="73" t="str">
        <f>IF(csv!M167="","",csv!M167)</f>
        <v/>
      </c>
      <c r="H175" s="73" t="str">
        <f>IF(csv!N167="","",csv!N167)</f>
        <v/>
      </c>
      <c r="I175" s="31" t="s">
        <v>0</v>
      </c>
      <c r="J175" s="31" t="str">
        <f>IF(csv!P167="","",csv!P167)</f>
        <v/>
      </c>
      <c r="K175" s="31" t="str">
        <f>IF(csv!Q167="","",csv!Q167)</f>
        <v/>
      </c>
      <c r="L175" s="31" t="s">
        <v>0</v>
      </c>
      <c r="M175" s="66" t="str">
        <f>IF(csv!R167="","",csv!R167)</f>
        <v/>
      </c>
      <c r="N175" s="47" t="s">
        <v>0</v>
      </c>
      <c r="O175" s="52" t="str">
        <f t="shared" si="144"/>
        <v/>
      </c>
      <c r="P175" s="73" t="str">
        <f>IF(O175="","",IF(COUNTIF(O$10:O174,O175)=0,P174+1,P174))</f>
        <v/>
      </c>
      <c r="Q175" s="88" t="str">
        <f t="shared" si="145"/>
        <v/>
      </c>
      <c r="R175" s="89" t="str" cm="1">
        <f t="array" ref="R175">IF(S175="","",INDEX(natjecanjeStaze_naziv,MATCH(S175,natjecanjeStaze_stazaId,0)))</f>
        <v/>
      </c>
      <c r="S175" s="53" t="str">
        <f>IF(BW175="","",INDEX(natjecanjeStaze_stazaId,MATCH(O175,natjecanjeStaze_kategorija,0)))</f>
        <v/>
      </c>
      <c r="T175" s="47" t="s">
        <v>0</v>
      </c>
      <c r="U175" s="259" t="str">
        <f>IF(O175="","",INDEX(kategorija_oznaka,MATCH(Q175,kategorija_id,0)))</f>
        <v/>
      </c>
      <c r="V175" s="260" t="str">
        <f t="shared" si="146"/>
        <v/>
      </c>
      <c r="W175" s="47" t="s">
        <v>0</v>
      </c>
      <c r="X175" s="52" t="str">
        <f t="shared" si="147"/>
        <v/>
      </c>
      <c r="Y175" s="73" t="str">
        <f t="shared" si="148"/>
        <v/>
      </c>
      <c r="Z175" s="31" t="str">
        <f t="shared" si="149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50"/>
        <v/>
      </c>
      <c r="AF175" s="47" t="s">
        <v>0</v>
      </c>
      <c r="AG175" s="151" t="str">
        <f t="shared" si="151"/>
        <v/>
      </c>
      <c r="AH175" s="47" t="s">
        <v>0</v>
      </c>
      <c r="AI175" s="52" t="str">
        <f t="shared" si="152"/>
        <v/>
      </c>
      <c r="AJ175" s="31" t="str">
        <f t="shared" si="153"/>
        <v/>
      </c>
      <c r="AK175" s="73" t="str">
        <f t="shared" si="154"/>
        <v/>
      </c>
      <c r="AL175" s="73" t="str">
        <f t="shared" si="155"/>
        <v/>
      </c>
      <c r="AM175" s="31" t="str" cm="1">
        <f t="array" ref="AM175">IF(AK175="",""&amp;AJ175,IF(AK175="NEMA",AJ175,INDEX(klub_naziv,MATCH(INDEX(klubAlias_klubId,AK175),klub_id,0))))</f>
        <v/>
      </c>
      <c r="AN175" s="31" t="str" cm="1">
        <f t="array" ref="AN175">IFERROR(""&amp;INDEX(registarNatjecatelji,DL175,4),"")</f>
        <v/>
      </c>
      <c r="AO175" s="90" t="str">
        <f t="shared" si="156"/>
        <v/>
      </c>
      <c r="AP175" s="66" t="str">
        <f t="shared" si="157"/>
        <v/>
      </c>
      <c r="AQ175" s="47" t="s">
        <v>0</v>
      </c>
      <c r="AR175" s="52" t="str">
        <f>IF(V175&lt;&gt;"NEMA","",IF(IFERROR(MATCH(U175,U$10:U174,0),0)&lt;&gt;0,"",U175))</f>
        <v/>
      </c>
      <c r="AS175" s="73" t="str">
        <f>IF(AR175="","",IFERROR(INDEX(klubAlias_id,MATCH(AR175,klubAlias_alias,0)),"NEMA"))</f>
        <v/>
      </c>
      <c r="AT175" s="31" t="str">
        <f>IF(OR(AS175="",AS175&lt;&gt;"NEMA"),"",MAX(AT$10:AT174)+1)</f>
        <v/>
      </c>
      <c r="AU175" s="66" t="str">
        <f>IF(OR(AS175="",AS175&lt;&gt;"NEMA"),"",INDEX(klub_id,MATCH(AR175,klub_naziv,0)))</f>
        <v/>
      </c>
      <c r="AV175" s="47" t="s">
        <v>0</v>
      </c>
      <c r="AW175" s="19" t="str">
        <f t="shared" si="158"/>
        <v/>
      </c>
      <c r="AX175" s="47" t="s">
        <v>0</v>
      </c>
      <c r="AY175" s="82" t="str">
        <f>IF(AK175&lt;&gt;"NEMA","",IF(IFERROR(MATCH(AJ175,AJ$10:AJ174,0),0)&lt;&gt;0,"",AJ175))</f>
        <v/>
      </c>
      <c r="AZ175" s="47" t="s">
        <v>0</v>
      </c>
      <c r="BA175" s="130"/>
      <c r="BB175" s="47" t="s">
        <v>0</v>
      </c>
      <c r="BC175" s="58" t="str">
        <f t="shared" si="159"/>
        <v/>
      </c>
      <c r="BD175" s="31" t="str">
        <f t="shared" si="160"/>
        <v/>
      </c>
      <c r="BE175" s="31" t="str">
        <f>IF(BD175="","",MAX(BE$10:BE174)+1)</f>
        <v/>
      </c>
      <c r="BF175" s="31" t="str">
        <f t="shared" si="161"/>
        <v/>
      </c>
      <c r="BG175" s="31" t="str">
        <f t="shared" si="162"/>
        <v/>
      </c>
      <c r="BH175" s="31" t="str">
        <f>IF(BA175="","",MAX(BH$10:BH174)+1)</f>
        <v/>
      </c>
      <c r="BI175" s="31" t="str">
        <f t="shared" si="163"/>
        <v/>
      </c>
      <c r="BJ175" s="66" t="str">
        <f t="shared" si="164"/>
        <v/>
      </c>
      <c r="BK175" s="47" t="s">
        <v>0</v>
      </c>
      <c r="BL175" s="19" t="str">
        <f t="shared" si="165"/>
        <v/>
      </c>
      <c r="BM175" s="47" t="s">
        <v>0</v>
      </c>
      <c r="BN175" s="151" t="str">
        <f>IF(AP175="","",IF(BA175="",IF(IFERROR(MATCH(AP175,natjecanje_noviKluboviAliasi,0),0)&gt;0,INDEX(natjecanje_kluboviAliasi,MATCH(AP175,natjecanje_noviKluboviAliasi,0)),AP175),BA175))</f>
        <v/>
      </c>
      <c r="BO175" s="47" t="s">
        <v>0</v>
      </c>
      <c r="BP175" s="58" t="str">
        <f t="shared" si="166"/>
        <v/>
      </c>
      <c r="BQ175" s="73" t="str">
        <f t="shared" si="167"/>
        <v/>
      </c>
      <c r="BR175" s="267" t="str">
        <f t="shared" si="168"/>
        <v/>
      </c>
      <c r="BS175" s="268" t="str">
        <f t="shared" si="169"/>
        <v/>
      </c>
      <c r="BT175" s="191" t="str">
        <f t="shared" si="170"/>
        <v/>
      </c>
      <c r="BU175" s="47" t="s">
        <v>0</v>
      </c>
      <c r="BV175" s="52" t="str">
        <f t="shared" si="171"/>
        <v/>
      </c>
      <c r="BW175" s="31" t="str">
        <f t="shared" si="172"/>
        <v/>
      </c>
      <c r="BX175" s="73" t="str">
        <f>IF(BW175="","",IFERROR(INDEX(imePrezime_id,MATCH(BV175&amp;" – "&amp;BW175,imePrezime_imePrezime,0)),"NEMA"))</f>
        <v/>
      </c>
      <c r="BY175" s="73" t="str">
        <f>IF(BX175&lt;&gt;"NEMA","",IFERROR(INDEX(imePrezimeAlias_imePrezimeId,MATCH(BV175&amp;" "&amp;BW175,imePrezimeAlias_alias,0)),"NEMA"))</f>
        <v/>
      </c>
      <c r="BZ175" s="31" t="str">
        <f>IF(BW175="","",IF(OR(BY175="",BY175="NEMA"),BV175,INDEX(imePrezime_ime,MATCH(BY175,imePrezime_id,0))))</f>
        <v/>
      </c>
      <c r="CA175" s="66" t="str">
        <f>IF(BW175="","",IF(OR(BY175="",BY175="NEMA"),BW175,INDEX(imePrezime_prezime,MATCH(BY175,imePrezime_id,0))))</f>
        <v/>
      </c>
      <c r="CB175" s="47" t="s">
        <v>0</v>
      </c>
      <c r="CC175" s="82" t="str">
        <f t="shared" si="173"/>
        <v/>
      </c>
      <c r="CD175" s="47" t="s">
        <v>0</v>
      </c>
      <c r="CE175" s="19" t="str">
        <f t="shared" si="174"/>
        <v/>
      </c>
      <c r="CF175" s="47" t="s">
        <v>0</v>
      </c>
      <c r="CG175" s="130"/>
      <c r="CH175" s="47" t="s">
        <v>0</v>
      </c>
      <c r="CI175" s="52" t="str">
        <f t="shared" si="175"/>
        <v/>
      </c>
      <c r="CJ175" s="73" t="str">
        <f>IF(CG175="","",MAX(CJ$10:CJ174)+1)</f>
        <v/>
      </c>
      <c r="CK175" s="53" t="str">
        <f t="shared" si="176"/>
        <v/>
      </c>
      <c r="CL175" s="47" t="s">
        <v>0</v>
      </c>
      <c r="CM175" s="19" t="str">
        <f t="shared" si="177"/>
        <v/>
      </c>
      <c r="CN175" s="47" t="s">
        <v>0</v>
      </c>
      <c r="CO175" s="108"/>
      <c r="CP175" s="110"/>
      <c r="CQ175" s="47"/>
      <c r="CR175" s="58" t="str">
        <f>IF(AND(BX175="NEMA",BY175="NEMA",OR(CG175="",CK175="NEMA")),MAX(CR$10:CR174)+1,"")</f>
        <v/>
      </c>
      <c r="CS175" s="53" t="str">
        <f t="shared" si="178"/>
        <v/>
      </c>
      <c r="CT175" t="s">
        <v>0</v>
      </c>
      <c r="CU175" s="133" t="str">
        <f>IF(O175="","",LEFT(INDEX(kategorija_oznaka,MATCH(Q175,kategorija_id,0)),1))</f>
        <v/>
      </c>
      <c r="CV175" t="s">
        <v>0</v>
      </c>
      <c r="CW175" s="52" t="str">
        <f>IF(CR175="","",IF(M175&lt;&gt;"CRO","","INSERT INTO osoba (id,reg_broj,oib,spol_id,dat_rodjenja) VALUES ("&amp;CR175&amp;",(SELECT max(os.reg_broj)+1 FROM osoba AS os),Null,'"&amp;CU175&amp;"',Null); INSERT INTO osoba_log (id,reg_broj,oib,spol_id,dat_rodjenja,dnevnik_id) SELECT id,reg_broj,oib,spol_id,dat_rodjenja,"&amp;dnevnik_id&amp;" FROM osoba WHERE id = "&amp;CR175&amp;";"))</f>
        <v/>
      </c>
      <c r="CX175" s="66" t="str">
        <f t="shared" si="179"/>
        <v/>
      </c>
      <c r="CY175" t="s">
        <v>0</v>
      </c>
      <c r="CZ175" s="19" t="str">
        <f t="shared" si="180"/>
        <v/>
      </c>
      <c r="DA175" s="47" t="s">
        <v>0</v>
      </c>
      <c r="DB175" s="52" t="str">
        <f t="shared" si="181"/>
        <v/>
      </c>
      <c r="DC175" s="66" t="str">
        <f t="shared" si="182"/>
        <v/>
      </c>
      <c r="DD175" s="47" t="s">
        <v>0</v>
      </c>
      <c r="DE175" s="52" t="str">
        <f t="shared" si="183"/>
        <v/>
      </c>
      <c r="DF175" s="53" t="str">
        <f>IF(DE175="","",IFERROR(MATCH(DE175,registar,0),"NEMA"))</f>
        <v/>
      </c>
      <c r="DG175" s="47" t="s">
        <v>0</v>
      </c>
      <c r="DH175" s="52" t="str">
        <f t="shared" si="184"/>
        <v/>
      </c>
      <c r="DI175" s="53" t="str">
        <f>IF(DH175="","",IFERROR(MATCH(DH175,imePrezime_imePrezimeKlub,0),"NEMA"))</f>
        <v/>
      </c>
      <c r="DJ175" s="47" t="s">
        <v>0</v>
      </c>
      <c r="DK175" s="52" t="str">
        <f t="shared" si="185"/>
        <v/>
      </c>
      <c r="DL175" s="53" t="str">
        <f>IF(DK175="","",IFERROR(MATCH(DK175,imePrezime_imePrezime,0),"NEMA"))</f>
        <v/>
      </c>
      <c r="DM175" s="47" t="s">
        <v>0</v>
      </c>
      <c r="DN175" s="58" t="str">
        <f t="shared" si="186"/>
        <v/>
      </c>
      <c r="DO175" s="53" t="str" cm="1">
        <f t="array" ref="DO175">IF(DN175&lt;&gt;"",INDEX(imePrezime_id,DN175,0),IF(CR175&lt;&gt;"",CR175,""))</f>
        <v/>
      </c>
      <c r="DP175" s="47" t="s">
        <v>0</v>
      </c>
      <c r="DQ175" s="58" t="str">
        <f t="shared" si="187"/>
        <v/>
      </c>
      <c r="DR175" s="73" t="str">
        <f>IF(BW175="","",IF(AJ175="",IF(IFERROR(INDEX(imePrezime_klub,MATCH(DO175,imePrezime_id,0)),"NEMA")="","klu",""),IF(OR(AND(AK175&lt;&gt;"",AK175&lt;&gt;"NEMA"),BI175&lt;&gt;""),"klu(ali)",IF(AND(AN175&lt;&gt;"",AN175&lt;&gt;AM175),"(raz-klu)","klu"))))</f>
        <v/>
      </c>
      <c r="DS175" s="73" t="str">
        <f t="shared" si="188"/>
        <v/>
      </c>
      <c r="DT175" s="73" t="str">
        <f t="shared" si="189"/>
        <v/>
      </c>
      <c r="DU175" s="66" t="str">
        <f t="shared" si="190"/>
        <v/>
      </c>
      <c r="DV175" s="47" t="s">
        <v>0</v>
      </c>
      <c r="DW175" s="58" t="str">
        <f>IF(BW175="","",MAX(DW$10:DW174)+1)</f>
        <v/>
      </c>
      <c r="DX175" s="73" t="str">
        <f t="shared" si="191"/>
        <v/>
      </c>
      <c r="DY175" s="73" t="str">
        <f t="shared" si="192"/>
        <v/>
      </c>
      <c r="DZ175" s="73" t="str">
        <f t="shared" si="193"/>
        <v/>
      </c>
      <c r="EA175" s="73" t="str">
        <f t="shared" si="194"/>
        <v/>
      </c>
      <c r="EB175" s="73" t="str">
        <f t="shared" si="195"/>
        <v/>
      </c>
      <c r="EC175" s="73" t="str">
        <f t="shared" si="196"/>
        <v/>
      </c>
      <c r="ED175" s="73" t="str">
        <f t="shared" si="197"/>
        <v/>
      </c>
      <c r="EE175" s="73" t="str">
        <f t="shared" si="198"/>
        <v/>
      </c>
      <c r="EF175" s="73" t="str">
        <f t="shared" si="199"/>
        <v/>
      </c>
      <c r="EG175" s="53" t="str">
        <f>IF(INDEX(natjecanjeKategorije_katAliasId,MATCH(Q175,natjecanjeKategorije_katRegId,0))="","",INDEX(natjecanjeKategorije_katAliasId,MATCH(Q175,natjecanjeKategorije_katRegId,0)))</f>
        <v/>
      </c>
      <c r="EH175" s="47" t="s">
        <v>0</v>
      </c>
      <c r="EI175" s="19" t="str">
        <f t="shared" si="200"/>
        <v/>
      </c>
      <c r="EJ175" s="47" t="s">
        <v>0</v>
      </c>
      <c r="EK175" s="19" t="str">
        <f t="shared" si="201"/>
        <v/>
      </c>
      <c r="EL175" s="47" t="s">
        <v>0</v>
      </c>
      <c r="EM175" s="208" t="str">
        <f t="shared" si="202"/>
        <v/>
      </c>
      <c r="EN175" s="47" t="s">
        <v>0</v>
      </c>
    </row>
    <row r="176" spans="1:144" x14ac:dyDescent="0.25">
      <c r="A176" t="s">
        <v>0</v>
      </c>
      <c r="B176" s="52" t="str">
        <f>IF(csv!F168="","",csv!T168)</f>
        <v/>
      </c>
      <c r="C176" s="31" t="s">
        <v>0</v>
      </c>
      <c r="D176" s="31" t="str">
        <f>IF(csv!F168="","",csv!F168)</f>
        <v/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/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44"/>
        <v/>
      </c>
      <c r="P176" s="73" t="str">
        <f>IF(O176="","",IF(COUNTIF(O$10:O175,O176)=0,P175+1,P175))</f>
        <v/>
      </c>
      <c r="Q176" s="88" t="str">
        <f t="shared" si="145"/>
        <v/>
      </c>
      <c r="R176" s="89" t="str" cm="1">
        <f t="array" ref="R176">IF(S176="","",INDEX(natjecanjeStaze_naziv,MATCH(S176,natjecanjeStaze_stazaId,0)))</f>
        <v/>
      </c>
      <c r="S176" s="53" t="str">
        <f>IF(BW176="","",INDEX(natjecanjeStaze_stazaId,MATCH(O176,natjecanjeStaze_kategorija,0)))</f>
        <v/>
      </c>
      <c r="T176" s="47" t="s">
        <v>0</v>
      </c>
      <c r="U176" s="259" t="str">
        <f>IF(O176="","",INDEX(kategorija_oznaka,MATCH(Q176,kategorija_id,0)))</f>
        <v/>
      </c>
      <c r="V176" s="260" t="str">
        <f t="shared" si="146"/>
        <v/>
      </c>
      <c r="W176" s="47" t="s">
        <v>0</v>
      </c>
      <c r="X176" s="52" t="str">
        <f t="shared" si="147"/>
        <v/>
      </c>
      <c r="Y176" s="73" t="str">
        <f t="shared" si="148"/>
        <v/>
      </c>
      <c r="Z176" s="31" t="str">
        <f t="shared" si="149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50"/>
        <v/>
      </c>
      <c r="AF176" s="47" t="s">
        <v>0</v>
      </c>
      <c r="AG176" s="151" t="str">
        <f t="shared" si="151"/>
        <v/>
      </c>
      <c r="AH176" s="47" t="s">
        <v>0</v>
      </c>
      <c r="AI176" s="52" t="str">
        <f t="shared" si="152"/>
        <v/>
      </c>
      <c r="AJ176" s="31" t="str">
        <f t="shared" si="153"/>
        <v/>
      </c>
      <c r="AK176" s="73" t="str">
        <f t="shared" si="154"/>
        <v/>
      </c>
      <c r="AL176" s="73" t="str">
        <f t="shared" si="155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IFERROR(""&amp;INDEX(registarNatjecatelji,DL176,4),"")</f>
        <v/>
      </c>
      <c r="AO176" s="90" t="str">
        <f t="shared" si="156"/>
        <v/>
      </c>
      <c r="AP176" s="66" t="str">
        <f t="shared" si="157"/>
        <v/>
      </c>
      <c r="AQ176" s="47" t="s">
        <v>0</v>
      </c>
      <c r="AR176" s="52" t="str">
        <f>IF(V176&lt;&gt;"NEMA","",IF(IFERROR(MATCH(U176,U$10:U175,0),0)&lt;&gt;0,"",U176))</f>
        <v/>
      </c>
      <c r="AS176" s="73" t="str">
        <f>IF(AR176="","",IFERROR(INDEX(klubAlias_id,MATCH(AR176,klubAlias_alias,0)),"NEMA"))</f>
        <v/>
      </c>
      <c r="AT176" s="31" t="str">
        <f>IF(OR(AS176="",AS176&lt;&gt;"NEMA"),"",MAX(AT$10:AT175)+1)</f>
        <v/>
      </c>
      <c r="AU176" s="66" t="str">
        <f>IF(OR(AS176="",AS176&lt;&gt;"NEMA"),"",INDEX(klub_id,MATCH(AR176,klub_naziv,0)))</f>
        <v/>
      </c>
      <c r="AV176" s="47" t="s">
        <v>0</v>
      </c>
      <c r="AW176" s="19" t="str">
        <f t="shared" si="158"/>
        <v/>
      </c>
      <c r="AX176" s="47" t="s">
        <v>0</v>
      </c>
      <c r="AY176" s="82" t="str">
        <f>IF(AK176&lt;&gt;"NEMA","",IF(IFERROR(MATCH(AJ176,AJ$10:AJ175,0),0)&lt;&gt;0,"",AJ176))</f>
        <v/>
      </c>
      <c r="AZ176" s="47" t="s">
        <v>0</v>
      </c>
      <c r="BA176" s="130"/>
      <c r="BB176" s="47" t="s">
        <v>0</v>
      </c>
      <c r="BC176" s="58" t="str">
        <f t="shared" si="159"/>
        <v/>
      </c>
      <c r="BD176" s="31" t="str">
        <f t="shared" si="160"/>
        <v/>
      </c>
      <c r="BE176" s="31" t="str">
        <f>IF(BD176="","",MAX(BE$10:BE175)+1)</f>
        <v/>
      </c>
      <c r="BF176" s="31" t="str">
        <f t="shared" si="161"/>
        <v/>
      </c>
      <c r="BG176" s="31" t="str">
        <f t="shared" si="162"/>
        <v/>
      </c>
      <c r="BH176" s="31" t="str">
        <f>IF(BA176="","",MAX(BH$10:BH175)+1)</f>
        <v/>
      </c>
      <c r="BI176" s="31" t="str">
        <f t="shared" si="163"/>
        <v/>
      </c>
      <c r="BJ176" s="66" t="str">
        <f t="shared" si="164"/>
        <v/>
      </c>
      <c r="BK176" s="47" t="s">
        <v>0</v>
      </c>
      <c r="BL176" s="19" t="str">
        <f t="shared" si="165"/>
        <v/>
      </c>
      <c r="BM176" s="47" t="s">
        <v>0</v>
      </c>
      <c r="BN176" s="151" t="str">
        <f>IF(AP176="","",IF(BA176="",IF(IFERROR(MATCH(AP176,natjecanje_noviKluboviAliasi,0),0)&gt;0,INDEX(natjecanje_kluboviAliasi,MATCH(AP176,natjecanje_noviKluboviAliasi,0)),AP176),BA176))</f>
        <v/>
      </c>
      <c r="BO176" s="47" t="s">
        <v>0</v>
      </c>
      <c r="BP176" s="58" t="str">
        <f t="shared" si="166"/>
        <v/>
      </c>
      <c r="BQ176" s="73" t="str">
        <f t="shared" si="167"/>
        <v/>
      </c>
      <c r="BR176" s="267" t="str">
        <f t="shared" si="168"/>
        <v/>
      </c>
      <c r="BS176" s="268" t="str">
        <f t="shared" si="169"/>
        <v/>
      </c>
      <c r="BT176" s="191" t="str">
        <f t="shared" si="170"/>
        <v/>
      </c>
      <c r="BU176" s="47" t="s">
        <v>0</v>
      </c>
      <c r="BV176" s="52" t="str">
        <f t="shared" si="171"/>
        <v/>
      </c>
      <c r="BW176" s="31" t="str">
        <f t="shared" si="172"/>
        <v/>
      </c>
      <c r="BX176" s="73" t="str">
        <f>IF(BW176="","",IFERROR(INDEX(imePrezime_id,MATCH(BV176&amp;" – "&amp;BW176,imePrezime_imePrezime,0)),"NEMA"))</f>
        <v/>
      </c>
      <c r="BY176" s="73" t="str">
        <f>IF(BX176&lt;&gt;"NEMA","",IFERROR(INDEX(imePrezimeAlias_imePrezimeId,MATCH(BV176&amp;" "&amp;BW176,imePrezimeAlias_alias,0)),"NEMA"))</f>
        <v/>
      </c>
      <c r="BZ176" s="31" t="str">
        <f>IF(BW176="","",IF(OR(BY176="",BY176="NEMA"),BV176,INDEX(imePrezime_ime,MATCH(BY176,imePrezime_id,0))))</f>
        <v/>
      </c>
      <c r="CA176" s="66" t="str">
        <f>IF(BW176="","",IF(OR(BY176="",BY176="NEMA"),BW176,INDEX(imePrezime_prezime,MATCH(BY176,imePrezime_id,0))))</f>
        <v/>
      </c>
      <c r="CB176" s="47" t="s">
        <v>0</v>
      </c>
      <c r="CC176" s="82" t="str">
        <f t="shared" si="173"/>
        <v/>
      </c>
      <c r="CD176" s="47" t="s">
        <v>0</v>
      </c>
      <c r="CE176" s="19" t="str">
        <f t="shared" si="174"/>
        <v/>
      </c>
      <c r="CF176" s="47" t="s">
        <v>0</v>
      </c>
      <c r="CG176" s="130"/>
      <c r="CH176" s="47" t="s">
        <v>0</v>
      </c>
      <c r="CI176" s="52" t="str">
        <f t="shared" si="175"/>
        <v/>
      </c>
      <c r="CJ176" s="73" t="str">
        <f>IF(CG176="","",MAX(CJ$10:CJ175)+1)</f>
        <v/>
      </c>
      <c r="CK176" s="53" t="str">
        <f t="shared" si="176"/>
        <v/>
      </c>
      <c r="CL176" s="47" t="s">
        <v>0</v>
      </c>
      <c r="CM176" s="19" t="str">
        <f t="shared" si="177"/>
        <v/>
      </c>
      <c r="CN176" s="47" t="s">
        <v>0</v>
      </c>
      <c r="CO176" s="108"/>
      <c r="CP176" s="110"/>
      <c r="CQ176" s="47"/>
      <c r="CR176" s="58" t="str">
        <f>IF(AND(BX176="NEMA",BY176="NEMA",OR(CG176="",CK176="NEMA")),MAX(CR$10:CR175)+1,"")</f>
        <v/>
      </c>
      <c r="CS176" s="53" t="str">
        <f t="shared" si="178"/>
        <v/>
      </c>
      <c r="CT176" t="s">
        <v>0</v>
      </c>
      <c r="CU176" s="133" t="str">
        <f>IF(O176="","",LEFT(INDEX(kategorija_oznaka,MATCH(Q176,kategorija_id,0)),1))</f>
        <v/>
      </c>
      <c r="CV176" t="s">
        <v>0</v>
      </c>
      <c r="CW176" s="52" t="str">
        <f>IF(CR176="","",IF(M176&lt;&gt;"CRO","","INSERT INTO osoba (id,reg_broj,oib,spol_id,dat_rodjenja) VALUES ("&amp;CR176&amp;",(SELECT max(os.reg_broj)+1 FROM osoba AS os),Null,'"&amp;CU176&amp;"',Null); INSERT INTO osoba_log (id,reg_broj,oib,spol_id,dat_rodjenja,dnevnik_id) SELECT id,reg_broj,oib,spol_id,dat_rodjenja,"&amp;dnevnik_id&amp;" FROM osoba WHERE id = "&amp;CR176&amp;";"))</f>
        <v/>
      </c>
      <c r="CX176" s="66" t="str">
        <f t="shared" si="179"/>
        <v/>
      </c>
      <c r="CY176" t="s">
        <v>0</v>
      </c>
      <c r="CZ176" s="19" t="str">
        <f t="shared" si="180"/>
        <v/>
      </c>
      <c r="DA176" s="47" t="s">
        <v>0</v>
      </c>
      <c r="DB176" s="52" t="str">
        <f t="shared" si="181"/>
        <v/>
      </c>
      <c r="DC176" s="66" t="str">
        <f t="shared" si="182"/>
        <v/>
      </c>
      <c r="DD176" s="47" t="s">
        <v>0</v>
      </c>
      <c r="DE176" s="52" t="str">
        <f t="shared" si="183"/>
        <v/>
      </c>
      <c r="DF176" s="53" t="str">
        <f>IF(DE176="","",IFERROR(MATCH(DE176,registar,0),"NEMA"))</f>
        <v/>
      </c>
      <c r="DG176" s="47" t="s">
        <v>0</v>
      </c>
      <c r="DH176" s="52" t="str">
        <f t="shared" si="184"/>
        <v/>
      </c>
      <c r="DI176" s="53" t="str">
        <f>IF(DH176="","",IFERROR(MATCH(DH176,imePrezime_imePrezimeKlub,0),"NEMA"))</f>
        <v/>
      </c>
      <c r="DJ176" s="47" t="s">
        <v>0</v>
      </c>
      <c r="DK176" s="52" t="str">
        <f t="shared" si="185"/>
        <v/>
      </c>
      <c r="DL176" s="53" t="str">
        <f>IF(DK176="","",IFERROR(MATCH(DK176,imePrezime_imePrezime,0),"NEMA"))</f>
        <v/>
      </c>
      <c r="DM176" s="47" t="s">
        <v>0</v>
      </c>
      <c r="DN176" s="58" t="str">
        <f t="shared" si="186"/>
        <v/>
      </c>
      <c r="DO176" s="53" t="str" cm="1">
        <f t="array" ref="DO176">IF(DN176&lt;&gt;"",INDEX(imePrezime_id,DN176,0),IF(CR176&lt;&gt;"",CR176,""))</f>
        <v/>
      </c>
      <c r="DP176" s="47" t="s">
        <v>0</v>
      </c>
      <c r="DQ176" s="58" t="str">
        <f t="shared" si="187"/>
        <v/>
      </c>
      <c r="DR176" s="73" t="str">
        <f>IF(BW176="","",IF(AJ176="",IF(IFERROR(INDEX(imePrezime_klub,MATCH(DO176,imePrezime_id,0)),"NEMA")="","klu",""),IF(OR(AND(AK176&lt;&gt;"",AK176&lt;&gt;"NEMA"),BI176&lt;&gt;""),"klu(ali)",IF(AND(AN176&lt;&gt;"",AN176&lt;&gt;AM176),"(raz-klu)","klu"))))</f>
        <v/>
      </c>
      <c r="DS176" s="73" t="str">
        <f t="shared" si="188"/>
        <v/>
      </c>
      <c r="DT176" s="73" t="str">
        <f t="shared" si="189"/>
        <v/>
      </c>
      <c r="DU176" s="66" t="str">
        <f t="shared" si="190"/>
        <v/>
      </c>
      <c r="DV176" s="47" t="s">
        <v>0</v>
      </c>
      <c r="DW176" s="58" t="str">
        <f>IF(BW176="","",MAX(DW$10:DW175)+1)</f>
        <v/>
      </c>
      <c r="DX176" s="73" t="str">
        <f t="shared" si="191"/>
        <v/>
      </c>
      <c r="DY176" s="73" t="str">
        <f t="shared" si="192"/>
        <v/>
      </c>
      <c r="DZ176" s="73" t="str">
        <f t="shared" si="193"/>
        <v/>
      </c>
      <c r="EA176" s="73" t="str">
        <f t="shared" si="194"/>
        <v/>
      </c>
      <c r="EB176" s="73" t="str">
        <f t="shared" si="195"/>
        <v/>
      </c>
      <c r="EC176" s="73" t="str">
        <f t="shared" si="196"/>
        <v/>
      </c>
      <c r="ED176" s="73" t="str">
        <f t="shared" si="197"/>
        <v/>
      </c>
      <c r="EE176" s="73" t="str">
        <f t="shared" si="198"/>
        <v/>
      </c>
      <c r="EF176" s="73" t="str">
        <f t="shared" si="199"/>
        <v/>
      </c>
      <c r="EG176" s="53" t="str">
        <f>IF(INDEX(natjecanjeKategorije_katAliasId,MATCH(Q176,natjecanjeKategorije_katRegId,0))="","",INDEX(natjecanjeKategorije_katAliasId,MATCH(Q176,natjecanjeKategorije_katRegId,0)))</f>
        <v/>
      </c>
      <c r="EH176" s="47" t="s">
        <v>0</v>
      </c>
      <c r="EI176" s="19" t="str">
        <f t="shared" si="200"/>
        <v/>
      </c>
      <c r="EJ176" s="47" t="s">
        <v>0</v>
      </c>
      <c r="EK176" s="19" t="str">
        <f t="shared" si="201"/>
        <v/>
      </c>
      <c r="EL176" s="47" t="s">
        <v>0</v>
      </c>
      <c r="EM176" s="208" t="str">
        <f t="shared" si="202"/>
        <v/>
      </c>
      <c r="EN176" s="47" t="s">
        <v>0</v>
      </c>
    </row>
    <row r="177" spans="1:144" x14ac:dyDescent="0.25">
      <c r="A177" t="s">
        <v>0</v>
      </c>
      <c r="B177" s="52" t="str">
        <f>IF(csv!F169="","",csv!T169)</f>
        <v/>
      </c>
      <c r="C177" s="31" t="s">
        <v>0</v>
      </c>
      <c r="D177" s="31" t="str">
        <f>IF(csv!F169="","",csv!F169)</f>
        <v/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/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44"/>
        <v/>
      </c>
      <c r="P177" s="73" t="str">
        <f>IF(O177="","",IF(COUNTIF(O$10:O176,O177)=0,P176+1,P176))</f>
        <v/>
      </c>
      <c r="Q177" s="88" t="str">
        <f t="shared" si="145"/>
        <v/>
      </c>
      <c r="R177" s="89" t="str" cm="1">
        <f t="array" ref="R177">IF(S177="","",INDEX(natjecanjeStaze_naziv,MATCH(S177,natjecanjeStaze_stazaId,0)))</f>
        <v/>
      </c>
      <c r="S177" s="53" t="str">
        <f>IF(BW177="","",INDEX(natjecanjeStaze_stazaId,MATCH(O177,natjecanjeStaze_kategorija,0)))</f>
        <v/>
      </c>
      <c r="T177" s="47" t="s">
        <v>0</v>
      </c>
      <c r="U177" s="259" t="str">
        <f>IF(O177="","",INDEX(kategorija_oznaka,MATCH(Q177,kategorija_id,0)))</f>
        <v/>
      </c>
      <c r="V177" s="260" t="str">
        <f t="shared" si="146"/>
        <v/>
      </c>
      <c r="W177" s="47" t="s">
        <v>0</v>
      </c>
      <c r="X177" s="52" t="str">
        <f t="shared" si="147"/>
        <v/>
      </c>
      <c r="Y177" s="73" t="str">
        <f t="shared" si="148"/>
        <v/>
      </c>
      <c r="Z177" s="31" t="str">
        <f t="shared" si="149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50"/>
        <v/>
      </c>
      <c r="AF177" s="47" t="s">
        <v>0</v>
      </c>
      <c r="AG177" s="151" t="str">
        <f t="shared" si="151"/>
        <v/>
      </c>
      <c r="AH177" s="47" t="s">
        <v>0</v>
      </c>
      <c r="AI177" s="52" t="str">
        <f t="shared" si="152"/>
        <v/>
      </c>
      <c r="AJ177" s="31" t="str">
        <f t="shared" si="153"/>
        <v/>
      </c>
      <c r="AK177" s="73" t="str">
        <f t="shared" si="154"/>
        <v/>
      </c>
      <c r="AL177" s="73" t="str">
        <f t="shared" si="155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IFERROR(""&amp;INDEX(registarNatjecatelji,DL177,4),"")</f>
        <v/>
      </c>
      <c r="AO177" s="90" t="str">
        <f t="shared" si="156"/>
        <v/>
      </c>
      <c r="AP177" s="66" t="str">
        <f t="shared" si="157"/>
        <v/>
      </c>
      <c r="AQ177" s="47" t="s">
        <v>0</v>
      </c>
      <c r="AR177" s="52" t="str">
        <f>IF(V177&lt;&gt;"NEMA","",IF(IFERROR(MATCH(U177,U$10:U176,0),0)&lt;&gt;0,"",U177))</f>
        <v/>
      </c>
      <c r="AS177" s="73" t="str">
        <f>IF(AR177="","",IFERROR(INDEX(klubAlias_id,MATCH(AR177,klubAlias_alias,0)),"NEMA"))</f>
        <v/>
      </c>
      <c r="AT177" s="31" t="str">
        <f>IF(OR(AS177="",AS177&lt;&gt;"NEMA"),"",MAX(AT$10:AT176)+1)</f>
        <v/>
      </c>
      <c r="AU177" s="66" t="str">
        <f>IF(OR(AS177="",AS177&lt;&gt;"NEMA"),"",INDEX(klub_id,MATCH(AR177,klub_naziv,0)))</f>
        <v/>
      </c>
      <c r="AV177" s="47" t="s">
        <v>0</v>
      </c>
      <c r="AW177" s="19" t="str">
        <f t="shared" si="158"/>
        <v/>
      </c>
      <c r="AX177" s="47" t="s">
        <v>0</v>
      </c>
      <c r="AY177" s="82" t="str">
        <f>IF(AK177&lt;&gt;"NEMA","",IF(IFERROR(MATCH(AJ177,AJ$10:AJ176,0),0)&lt;&gt;0,"",AJ177))</f>
        <v/>
      </c>
      <c r="AZ177" s="47" t="s">
        <v>0</v>
      </c>
      <c r="BA177" s="130"/>
      <c r="BB177" s="47" t="s">
        <v>0</v>
      </c>
      <c r="BC177" s="58" t="str">
        <f t="shared" si="159"/>
        <v/>
      </c>
      <c r="BD177" s="31" t="str">
        <f t="shared" si="160"/>
        <v/>
      </c>
      <c r="BE177" s="31" t="str">
        <f>IF(BD177="","",MAX(BE$10:BE176)+1)</f>
        <v/>
      </c>
      <c r="BF177" s="31" t="str">
        <f t="shared" si="161"/>
        <v/>
      </c>
      <c r="BG177" s="31" t="str">
        <f t="shared" si="162"/>
        <v/>
      </c>
      <c r="BH177" s="31" t="str">
        <f>IF(BA177="","",MAX(BH$10:BH176)+1)</f>
        <v/>
      </c>
      <c r="BI177" s="31" t="str">
        <f t="shared" si="163"/>
        <v/>
      </c>
      <c r="BJ177" s="66" t="str">
        <f t="shared" si="164"/>
        <v/>
      </c>
      <c r="BK177" s="47" t="s">
        <v>0</v>
      </c>
      <c r="BL177" s="19" t="str">
        <f t="shared" si="165"/>
        <v/>
      </c>
      <c r="BM177" s="47" t="s">
        <v>0</v>
      </c>
      <c r="BN177" s="151" t="str">
        <f>IF(AP177="","",IF(BA177="",IF(IFERROR(MATCH(AP177,natjecanje_noviKluboviAliasi,0),0)&gt;0,INDEX(natjecanje_kluboviAliasi,MATCH(AP177,natjecanje_noviKluboviAliasi,0)),AP177),BA177))</f>
        <v/>
      </c>
      <c r="BO177" s="47" t="s">
        <v>0</v>
      </c>
      <c r="BP177" s="58" t="str">
        <f t="shared" si="166"/>
        <v/>
      </c>
      <c r="BQ177" s="73" t="str">
        <f t="shared" si="167"/>
        <v/>
      </c>
      <c r="BR177" s="267" t="str">
        <f t="shared" si="168"/>
        <v/>
      </c>
      <c r="BS177" s="268" t="str">
        <f t="shared" si="169"/>
        <v/>
      </c>
      <c r="BT177" s="191" t="str">
        <f t="shared" si="170"/>
        <v/>
      </c>
      <c r="BU177" s="47" t="s">
        <v>0</v>
      </c>
      <c r="BV177" s="52" t="str">
        <f t="shared" si="171"/>
        <v/>
      </c>
      <c r="BW177" s="31" t="str">
        <f t="shared" si="172"/>
        <v/>
      </c>
      <c r="BX177" s="73" t="str">
        <f>IF(BW177="","",IFERROR(INDEX(imePrezime_id,MATCH(BV177&amp;" – "&amp;BW177,imePrezime_imePrezime,0)),"NEMA"))</f>
        <v/>
      </c>
      <c r="BY177" s="73" t="str">
        <f>IF(BX177&lt;&gt;"NEMA","",IFERROR(INDEX(imePrezimeAlias_imePrezimeId,MATCH(BV177&amp;" "&amp;BW177,imePrezimeAlias_alias,0)),"NEMA"))</f>
        <v/>
      </c>
      <c r="BZ177" s="31" t="str">
        <f>IF(BW177="","",IF(OR(BY177="",BY177="NEMA"),BV177,INDEX(imePrezime_ime,MATCH(BY177,imePrezime_id,0))))</f>
        <v/>
      </c>
      <c r="CA177" s="66" t="str">
        <f>IF(BW177="","",IF(OR(BY177="",BY177="NEMA"),BW177,INDEX(imePrezime_prezime,MATCH(BY177,imePrezime_id,0))))</f>
        <v/>
      </c>
      <c r="CB177" s="47" t="s">
        <v>0</v>
      </c>
      <c r="CC177" s="82" t="str">
        <f t="shared" si="173"/>
        <v/>
      </c>
      <c r="CD177" s="47" t="s">
        <v>0</v>
      </c>
      <c r="CE177" s="19" t="str">
        <f t="shared" si="174"/>
        <v/>
      </c>
      <c r="CF177" s="47" t="s">
        <v>0</v>
      </c>
      <c r="CG177" s="130"/>
      <c r="CH177" s="47" t="s">
        <v>0</v>
      </c>
      <c r="CI177" s="52" t="str">
        <f t="shared" si="175"/>
        <v/>
      </c>
      <c r="CJ177" s="73" t="str">
        <f>IF(CG177="","",MAX(CJ$10:CJ176)+1)</f>
        <v/>
      </c>
      <c r="CK177" s="53" t="str">
        <f t="shared" si="176"/>
        <v/>
      </c>
      <c r="CL177" s="47" t="s">
        <v>0</v>
      </c>
      <c r="CM177" s="19" t="str">
        <f t="shared" si="177"/>
        <v/>
      </c>
      <c r="CN177" s="47" t="s">
        <v>0</v>
      </c>
      <c r="CO177" s="108"/>
      <c r="CP177" s="110"/>
      <c r="CQ177" s="47"/>
      <c r="CR177" s="58" t="str">
        <f>IF(AND(BX177="NEMA",BY177="NEMA",OR(CG177="",CK177="NEMA")),MAX(CR$10:CR176)+1,"")</f>
        <v/>
      </c>
      <c r="CS177" s="53" t="str">
        <f t="shared" si="178"/>
        <v/>
      </c>
      <c r="CT177" t="s">
        <v>0</v>
      </c>
      <c r="CU177" s="133" t="str">
        <f>IF(O177="","",LEFT(INDEX(kategorija_oznaka,MATCH(Q177,kategorija_id,0)),1))</f>
        <v/>
      </c>
      <c r="CV177" t="s">
        <v>0</v>
      </c>
      <c r="CW177" s="52" t="str">
        <f>IF(CR177="","",IF(M177&lt;&gt;"CRO","","INSERT INTO osoba (id,reg_broj,oib,spol_id,dat_rodjenja) VALUES ("&amp;CR177&amp;",(SELECT max(os.reg_broj)+1 FROM osoba AS os),Null,'"&amp;CU177&amp;"',Null); INSERT INTO osoba_log (id,reg_broj,oib,spol_id,dat_rodjenja,dnevnik_id) SELECT id,reg_broj,oib,spol_id,dat_rodjenja,"&amp;dnevnik_id&amp;" FROM osoba WHERE id = "&amp;CR177&amp;";"))</f>
        <v/>
      </c>
      <c r="CX177" s="66" t="str">
        <f t="shared" si="179"/>
        <v/>
      </c>
      <c r="CY177" t="s">
        <v>0</v>
      </c>
      <c r="CZ177" s="19" t="str">
        <f t="shared" si="180"/>
        <v/>
      </c>
      <c r="DA177" s="47" t="s">
        <v>0</v>
      </c>
      <c r="DB177" s="52" t="str">
        <f t="shared" si="181"/>
        <v/>
      </c>
      <c r="DC177" s="66" t="str">
        <f t="shared" si="182"/>
        <v/>
      </c>
      <c r="DD177" s="47" t="s">
        <v>0</v>
      </c>
      <c r="DE177" s="52" t="str">
        <f t="shared" si="183"/>
        <v/>
      </c>
      <c r="DF177" s="53" t="str">
        <f>IF(DE177="","",IFERROR(MATCH(DE177,registar,0),"NEMA"))</f>
        <v/>
      </c>
      <c r="DG177" s="47" t="s">
        <v>0</v>
      </c>
      <c r="DH177" s="52" t="str">
        <f t="shared" si="184"/>
        <v/>
      </c>
      <c r="DI177" s="53" t="str">
        <f>IF(DH177="","",IFERROR(MATCH(DH177,imePrezime_imePrezimeKlub,0),"NEMA"))</f>
        <v/>
      </c>
      <c r="DJ177" s="47" t="s">
        <v>0</v>
      </c>
      <c r="DK177" s="52" t="str">
        <f t="shared" si="185"/>
        <v/>
      </c>
      <c r="DL177" s="53" t="str">
        <f>IF(DK177="","",IFERROR(MATCH(DK177,imePrezime_imePrezime,0),"NEMA"))</f>
        <v/>
      </c>
      <c r="DM177" s="47" t="s">
        <v>0</v>
      </c>
      <c r="DN177" s="58" t="str">
        <f t="shared" si="186"/>
        <v/>
      </c>
      <c r="DO177" s="53" t="str" cm="1">
        <f t="array" ref="DO177">IF(DN177&lt;&gt;"",INDEX(imePrezime_id,DN177,0),IF(CR177&lt;&gt;"",CR177,""))</f>
        <v/>
      </c>
      <c r="DP177" s="47" t="s">
        <v>0</v>
      </c>
      <c r="DQ177" s="58" t="str">
        <f t="shared" si="187"/>
        <v/>
      </c>
      <c r="DR177" s="73" t="str">
        <f>IF(BW177="","",IF(AJ177="",IF(IFERROR(INDEX(imePrezime_klub,MATCH(DO177,imePrezime_id,0)),"NEMA")="","klu",""),IF(OR(AND(AK177&lt;&gt;"",AK177&lt;&gt;"NEMA"),BI177&lt;&gt;""),"klu(ali)",IF(AND(AN177&lt;&gt;"",AN177&lt;&gt;AM177),"(raz-klu)","klu"))))</f>
        <v/>
      </c>
      <c r="DS177" s="73" t="str">
        <f t="shared" si="188"/>
        <v/>
      </c>
      <c r="DT177" s="73" t="str">
        <f t="shared" si="189"/>
        <v/>
      </c>
      <c r="DU177" s="66" t="str">
        <f t="shared" si="190"/>
        <v/>
      </c>
      <c r="DV177" s="47" t="s">
        <v>0</v>
      </c>
      <c r="DW177" s="58" t="str">
        <f>IF(BW177="","",MAX(DW$10:DW176)+1)</f>
        <v/>
      </c>
      <c r="DX177" s="73" t="str">
        <f t="shared" si="191"/>
        <v/>
      </c>
      <c r="DY177" s="73" t="str">
        <f t="shared" si="192"/>
        <v/>
      </c>
      <c r="DZ177" s="73" t="str">
        <f t="shared" si="193"/>
        <v/>
      </c>
      <c r="EA177" s="73" t="str">
        <f t="shared" si="194"/>
        <v/>
      </c>
      <c r="EB177" s="73" t="str">
        <f t="shared" si="195"/>
        <v/>
      </c>
      <c r="EC177" s="73" t="str">
        <f t="shared" si="196"/>
        <v/>
      </c>
      <c r="ED177" s="73" t="str">
        <f t="shared" si="197"/>
        <v/>
      </c>
      <c r="EE177" s="73" t="str">
        <f t="shared" si="198"/>
        <v/>
      </c>
      <c r="EF177" s="73" t="str">
        <f t="shared" si="199"/>
        <v/>
      </c>
      <c r="EG177" s="53" t="str">
        <f>IF(INDEX(natjecanjeKategorije_katAliasId,MATCH(Q177,natjecanjeKategorije_katRegId,0))="","",INDEX(natjecanjeKategorije_katAliasId,MATCH(Q177,natjecanjeKategorije_katRegId,0)))</f>
        <v/>
      </c>
      <c r="EH177" s="47" t="s">
        <v>0</v>
      </c>
      <c r="EI177" s="19" t="str">
        <f t="shared" si="200"/>
        <v/>
      </c>
      <c r="EJ177" s="47" t="s">
        <v>0</v>
      </c>
      <c r="EK177" s="19" t="str">
        <f t="shared" si="201"/>
        <v/>
      </c>
      <c r="EL177" s="47" t="s">
        <v>0</v>
      </c>
      <c r="EM177" s="208" t="str">
        <f t="shared" si="202"/>
        <v/>
      </c>
      <c r="EN177" s="47" t="s">
        <v>0</v>
      </c>
    </row>
    <row r="178" spans="1:144" x14ac:dyDescent="0.25">
      <c r="A178" t="s">
        <v>0</v>
      </c>
      <c r="B178" s="52" t="str">
        <f>IF(csv!F170="","",csv!T170)</f>
        <v/>
      </c>
      <c r="C178" s="31" t="s">
        <v>0</v>
      </c>
      <c r="D178" s="31" t="str">
        <f>IF(csv!F170="","",csv!F170)</f>
        <v/>
      </c>
      <c r="E178" s="31" t="str">
        <f>IF(csv!E170="","",csv!E170)</f>
        <v/>
      </c>
      <c r="F178" s="31" t="s">
        <v>0</v>
      </c>
      <c r="G178" s="73" t="str">
        <f>IF(csv!M170="","",csv!M170)</f>
        <v/>
      </c>
      <c r="H178" s="73" t="str">
        <f>IF(csv!N170="","",csv!N170)</f>
        <v/>
      </c>
      <c r="I178" s="31" t="s">
        <v>0</v>
      </c>
      <c r="J178" s="31" t="str">
        <f>IF(csv!P170="","",csv!P170)</f>
        <v/>
      </c>
      <c r="K178" s="31" t="str">
        <f>IF(csv!Q170="","",csv!Q170)</f>
        <v/>
      </c>
      <c r="L178" s="31" t="s">
        <v>0</v>
      </c>
      <c r="M178" s="66" t="str">
        <f>IF(csv!R170="","",csv!R170)</f>
        <v/>
      </c>
      <c r="N178" s="47" t="s">
        <v>0</v>
      </c>
      <c r="O178" s="52" t="str">
        <f t="shared" si="144"/>
        <v/>
      </c>
      <c r="P178" s="73" t="str">
        <f>IF(O178="","",IF(COUNTIF(O$10:O177,O178)=0,P177+1,P177))</f>
        <v/>
      </c>
      <c r="Q178" s="88" t="str">
        <f t="shared" si="145"/>
        <v/>
      </c>
      <c r="R178" s="89" t="str" cm="1">
        <f t="array" ref="R178">IF(S178="","",INDEX(natjecanjeStaze_naziv,MATCH(S178,natjecanjeStaze_stazaId,0)))</f>
        <v/>
      </c>
      <c r="S178" s="53" t="str">
        <f>IF(BW178="","",INDEX(natjecanjeStaze_stazaId,MATCH(O178,natjecanjeStaze_kategorija,0)))</f>
        <v/>
      </c>
      <c r="T178" s="47" t="s">
        <v>0</v>
      </c>
      <c r="U178" s="259" t="str">
        <f>IF(O178="","",INDEX(kategorija_oznaka,MATCH(Q178,kategorija_id,0)))</f>
        <v/>
      </c>
      <c r="V178" s="260" t="str">
        <f t="shared" si="146"/>
        <v/>
      </c>
      <c r="W178" s="47" t="s">
        <v>0</v>
      </c>
      <c r="X178" s="52" t="str">
        <f t="shared" si="147"/>
        <v/>
      </c>
      <c r="Y178" s="73" t="str">
        <f t="shared" si="148"/>
        <v/>
      </c>
      <c r="Z178" s="31" t="str">
        <f t="shared" si="149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50"/>
        <v/>
      </c>
      <c r="AF178" s="47" t="s">
        <v>0</v>
      </c>
      <c r="AG178" s="151" t="str">
        <f t="shared" si="151"/>
        <v/>
      </c>
      <c r="AH178" s="47" t="s">
        <v>0</v>
      </c>
      <c r="AI178" s="52" t="str">
        <f t="shared" si="152"/>
        <v/>
      </c>
      <c r="AJ178" s="31" t="str">
        <f t="shared" si="153"/>
        <v/>
      </c>
      <c r="AK178" s="73" t="str">
        <f t="shared" si="154"/>
        <v/>
      </c>
      <c r="AL178" s="73" t="str">
        <f t="shared" si="155"/>
        <v/>
      </c>
      <c r="AM178" s="31" t="str" cm="1">
        <f t="array" ref="AM178">IF(AK178="",""&amp;AJ178,IF(AK178="NEMA",AJ178,INDEX(klub_naziv,MATCH(INDEX(klubAlias_klubId,AK178),klub_id,0))))</f>
        <v/>
      </c>
      <c r="AN178" s="31" t="str" cm="1">
        <f t="array" ref="AN178">IFERROR(""&amp;INDEX(registarNatjecatelji,DL178,4),"")</f>
        <v/>
      </c>
      <c r="AO178" s="90" t="str">
        <f t="shared" si="156"/>
        <v/>
      </c>
      <c r="AP178" s="66" t="str">
        <f t="shared" si="157"/>
        <v/>
      </c>
      <c r="AQ178" s="47" t="s">
        <v>0</v>
      </c>
      <c r="AR178" s="52" t="str">
        <f>IF(V178&lt;&gt;"NEMA","",IF(IFERROR(MATCH(U178,U$10:U177,0),0)&lt;&gt;0,"",U178))</f>
        <v/>
      </c>
      <c r="AS178" s="73" t="str">
        <f>IF(AR178="","",IFERROR(INDEX(klubAlias_id,MATCH(AR178,klubAlias_alias,0)),"NEMA"))</f>
        <v/>
      </c>
      <c r="AT178" s="31" t="str">
        <f>IF(OR(AS178="",AS178&lt;&gt;"NEMA"),"",MAX(AT$10:AT177)+1)</f>
        <v/>
      </c>
      <c r="AU178" s="66" t="str">
        <f>IF(OR(AS178="",AS178&lt;&gt;"NEMA"),"",INDEX(klub_id,MATCH(AR178,klub_naziv,0)))</f>
        <v/>
      </c>
      <c r="AV178" s="47" t="s">
        <v>0</v>
      </c>
      <c r="AW178" s="19" t="str">
        <f t="shared" si="158"/>
        <v/>
      </c>
      <c r="AX178" s="47" t="s">
        <v>0</v>
      </c>
      <c r="AY178" s="82" t="str">
        <f>IF(AK178&lt;&gt;"NEMA","",IF(IFERROR(MATCH(AJ178,AJ$10:AJ177,0),0)&lt;&gt;0,"",AJ178))</f>
        <v/>
      </c>
      <c r="AZ178" s="47" t="s">
        <v>0</v>
      </c>
      <c r="BA178" s="130"/>
      <c r="BB178" s="47" t="s">
        <v>0</v>
      </c>
      <c r="BC178" s="58" t="str">
        <f t="shared" si="159"/>
        <v/>
      </c>
      <c r="BD178" s="31" t="str">
        <f t="shared" si="160"/>
        <v/>
      </c>
      <c r="BE178" s="31" t="str">
        <f>IF(BD178="","",MAX(BE$10:BE177)+1)</f>
        <v/>
      </c>
      <c r="BF178" s="31" t="str">
        <f t="shared" si="161"/>
        <v/>
      </c>
      <c r="BG178" s="31" t="str">
        <f t="shared" si="162"/>
        <v/>
      </c>
      <c r="BH178" s="31" t="str">
        <f>IF(BA178="","",MAX(BH$10:BH177)+1)</f>
        <v/>
      </c>
      <c r="BI178" s="31" t="str">
        <f t="shared" si="163"/>
        <v/>
      </c>
      <c r="BJ178" s="66" t="str">
        <f t="shared" si="164"/>
        <v/>
      </c>
      <c r="BK178" s="47" t="s">
        <v>0</v>
      </c>
      <c r="BL178" s="19" t="str">
        <f t="shared" si="165"/>
        <v/>
      </c>
      <c r="BM178" s="47" t="s">
        <v>0</v>
      </c>
      <c r="BN178" s="151" t="str">
        <f>IF(AP178="","",IF(BA178="",IF(IFERROR(MATCH(AP178,natjecanje_noviKluboviAliasi,0),0)&gt;0,INDEX(natjecanje_kluboviAliasi,MATCH(AP178,natjecanje_noviKluboviAliasi,0)),AP178),BA178))</f>
        <v/>
      </c>
      <c r="BO178" s="47" t="s">
        <v>0</v>
      </c>
      <c r="BP178" s="58" t="str">
        <f t="shared" si="166"/>
        <v/>
      </c>
      <c r="BQ178" s="73" t="str">
        <f t="shared" si="167"/>
        <v/>
      </c>
      <c r="BR178" s="267" t="str">
        <f t="shared" si="168"/>
        <v/>
      </c>
      <c r="BS178" s="268" t="str">
        <f t="shared" si="169"/>
        <v/>
      </c>
      <c r="BT178" s="191" t="str">
        <f t="shared" si="170"/>
        <v/>
      </c>
      <c r="BU178" s="47" t="s">
        <v>0</v>
      </c>
      <c r="BV178" s="52" t="str">
        <f t="shared" si="171"/>
        <v/>
      </c>
      <c r="BW178" s="31" t="str">
        <f t="shared" si="172"/>
        <v/>
      </c>
      <c r="BX178" s="73" t="str">
        <f>IF(BW178="","",IFERROR(INDEX(imePrezime_id,MATCH(BV178&amp;" – "&amp;BW178,imePrezime_imePrezime,0)),"NEMA"))</f>
        <v/>
      </c>
      <c r="BY178" s="73" t="str">
        <f>IF(BX178&lt;&gt;"NEMA","",IFERROR(INDEX(imePrezimeAlias_imePrezimeId,MATCH(BV178&amp;" "&amp;BW178,imePrezimeAlias_alias,0)),"NEMA"))</f>
        <v/>
      </c>
      <c r="BZ178" s="31" t="str">
        <f>IF(BW178="","",IF(OR(BY178="",BY178="NEMA"),BV178,INDEX(imePrezime_ime,MATCH(BY178,imePrezime_id,0))))</f>
        <v/>
      </c>
      <c r="CA178" s="66" t="str">
        <f>IF(BW178="","",IF(OR(BY178="",BY178="NEMA"),BW178,INDEX(imePrezime_prezime,MATCH(BY178,imePrezime_id,0))))</f>
        <v/>
      </c>
      <c r="CB178" s="47" t="s">
        <v>0</v>
      </c>
      <c r="CC178" s="82" t="str">
        <f t="shared" si="173"/>
        <v/>
      </c>
      <c r="CD178" s="47" t="s">
        <v>0</v>
      </c>
      <c r="CE178" s="19" t="str">
        <f t="shared" si="174"/>
        <v/>
      </c>
      <c r="CF178" s="47" t="s">
        <v>0</v>
      </c>
      <c r="CG178" s="130"/>
      <c r="CH178" s="47" t="s">
        <v>0</v>
      </c>
      <c r="CI178" s="52" t="str">
        <f t="shared" si="175"/>
        <v/>
      </c>
      <c r="CJ178" s="73" t="str">
        <f>IF(CG178="","",MAX(CJ$10:CJ177)+1)</f>
        <v/>
      </c>
      <c r="CK178" s="53" t="str">
        <f t="shared" si="176"/>
        <v/>
      </c>
      <c r="CL178" s="47" t="s">
        <v>0</v>
      </c>
      <c r="CM178" s="19" t="str">
        <f t="shared" si="177"/>
        <v/>
      </c>
      <c r="CN178" s="47" t="s">
        <v>0</v>
      </c>
      <c r="CO178" s="108"/>
      <c r="CP178" s="110"/>
      <c r="CQ178" s="47"/>
      <c r="CR178" s="58" t="str">
        <f>IF(AND(BX178="NEMA",BY178="NEMA",OR(CG178="",CK178="NEMA")),MAX(CR$10:CR177)+1,"")</f>
        <v/>
      </c>
      <c r="CS178" s="53" t="str">
        <f t="shared" si="178"/>
        <v/>
      </c>
      <c r="CT178" t="s">
        <v>0</v>
      </c>
      <c r="CU178" s="133" t="str">
        <f>IF(O178="","",LEFT(INDEX(kategorija_oznaka,MATCH(Q178,kategorija_id,0)),1))</f>
        <v/>
      </c>
      <c r="CV178" t="s">
        <v>0</v>
      </c>
      <c r="CW178" s="52" t="str">
        <f>IF(CR178="","",IF(M178&lt;&gt;"CRO","","INSERT INTO osoba (id,reg_broj,oib,spol_id,dat_rodjenja) VALUES ("&amp;CR178&amp;",(SELECT max(os.reg_broj)+1 FROM osoba AS os),Null,'"&amp;CU178&amp;"',Null); INSERT INTO osoba_log (id,reg_broj,oib,spol_id,dat_rodjenja,dnevnik_id) SELECT id,reg_broj,oib,spol_id,dat_rodjenja,"&amp;dnevnik_id&amp;" FROM osoba WHERE id = "&amp;CR178&amp;";"))</f>
        <v/>
      </c>
      <c r="CX178" s="66" t="str">
        <f t="shared" si="179"/>
        <v/>
      </c>
      <c r="CY178" t="s">
        <v>0</v>
      </c>
      <c r="CZ178" s="19" t="str">
        <f t="shared" si="180"/>
        <v/>
      </c>
      <c r="DA178" s="47" t="s">
        <v>0</v>
      </c>
      <c r="DB178" s="52" t="str">
        <f t="shared" si="181"/>
        <v/>
      </c>
      <c r="DC178" s="66" t="str">
        <f t="shared" si="182"/>
        <v/>
      </c>
      <c r="DD178" s="47" t="s">
        <v>0</v>
      </c>
      <c r="DE178" s="52" t="str">
        <f t="shared" si="183"/>
        <v/>
      </c>
      <c r="DF178" s="53" t="str">
        <f>IF(DE178="","",IFERROR(MATCH(DE178,registar,0),"NEMA"))</f>
        <v/>
      </c>
      <c r="DG178" s="47" t="s">
        <v>0</v>
      </c>
      <c r="DH178" s="52" t="str">
        <f t="shared" si="184"/>
        <v/>
      </c>
      <c r="DI178" s="53" t="str">
        <f>IF(DH178="","",IFERROR(MATCH(DH178,imePrezime_imePrezimeKlub,0),"NEMA"))</f>
        <v/>
      </c>
      <c r="DJ178" s="47" t="s">
        <v>0</v>
      </c>
      <c r="DK178" s="52" t="str">
        <f t="shared" si="185"/>
        <v/>
      </c>
      <c r="DL178" s="53" t="str">
        <f>IF(DK178="","",IFERROR(MATCH(DK178,imePrezime_imePrezime,0),"NEMA"))</f>
        <v/>
      </c>
      <c r="DM178" s="47" t="s">
        <v>0</v>
      </c>
      <c r="DN178" s="58" t="str">
        <f t="shared" si="186"/>
        <v/>
      </c>
      <c r="DO178" s="53" t="str" cm="1">
        <f t="array" ref="DO178">IF(DN178&lt;&gt;"",INDEX(imePrezime_id,DN178,0),IF(CR178&lt;&gt;"",CR178,""))</f>
        <v/>
      </c>
      <c r="DP178" s="47" t="s">
        <v>0</v>
      </c>
      <c r="DQ178" s="58" t="str">
        <f t="shared" si="187"/>
        <v/>
      </c>
      <c r="DR178" s="73" t="str">
        <f>IF(BW178="","",IF(AJ178="",IF(IFERROR(INDEX(imePrezime_klub,MATCH(DO178,imePrezime_id,0)),"NEMA")="","klu",""),IF(OR(AND(AK178&lt;&gt;"",AK178&lt;&gt;"NEMA"),BI178&lt;&gt;""),"klu(ali)",IF(AND(AN178&lt;&gt;"",AN178&lt;&gt;AM178),"(raz-klu)","klu"))))</f>
        <v/>
      </c>
      <c r="DS178" s="73" t="str">
        <f t="shared" si="188"/>
        <v/>
      </c>
      <c r="DT178" s="73" t="str">
        <f t="shared" si="189"/>
        <v/>
      </c>
      <c r="DU178" s="66" t="str">
        <f t="shared" si="190"/>
        <v/>
      </c>
      <c r="DV178" s="47" t="s">
        <v>0</v>
      </c>
      <c r="DW178" s="58" t="str">
        <f>IF(BW178="","",MAX(DW$10:DW177)+1)</f>
        <v/>
      </c>
      <c r="DX178" s="73" t="str">
        <f t="shared" si="191"/>
        <v/>
      </c>
      <c r="DY178" s="73" t="str">
        <f t="shared" si="192"/>
        <v/>
      </c>
      <c r="DZ178" s="73" t="str">
        <f t="shared" si="193"/>
        <v/>
      </c>
      <c r="EA178" s="73" t="str">
        <f t="shared" si="194"/>
        <v/>
      </c>
      <c r="EB178" s="73" t="str">
        <f t="shared" si="195"/>
        <v/>
      </c>
      <c r="EC178" s="73" t="str">
        <f t="shared" si="196"/>
        <v/>
      </c>
      <c r="ED178" s="73" t="str">
        <f t="shared" si="197"/>
        <v/>
      </c>
      <c r="EE178" s="73" t="str">
        <f t="shared" si="198"/>
        <v/>
      </c>
      <c r="EF178" s="73" t="str">
        <f t="shared" si="199"/>
        <v/>
      </c>
      <c r="EG178" s="53" t="str">
        <f>IF(INDEX(natjecanjeKategorije_katAliasId,MATCH(Q178,natjecanjeKategorije_katRegId,0))="","",INDEX(natjecanjeKategorije_katAliasId,MATCH(Q178,natjecanjeKategorije_katRegId,0)))</f>
        <v/>
      </c>
      <c r="EH178" s="47" t="s">
        <v>0</v>
      </c>
      <c r="EI178" s="19" t="str">
        <f t="shared" si="200"/>
        <v/>
      </c>
      <c r="EJ178" s="47" t="s">
        <v>0</v>
      </c>
      <c r="EK178" s="19" t="str">
        <f t="shared" si="201"/>
        <v/>
      </c>
      <c r="EL178" s="47" t="s">
        <v>0</v>
      </c>
      <c r="EM178" s="208" t="str">
        <f t="shared" si="202"/>
        <v/>
      </c>
      <c r="EN178" s="47" t="s">
        <v>0</v>
      </c>
    </row>
    <row r="179" spans="1:144" x14ac:dyDescent="0.25">
      <c r="A179" t="s">
        <v>0</v>
      </c>
      <c r="B179" s="52" t="str">
        <f>IF(csv!F171="","",csv!T171)</f>
        <v/>
      </c>
      <c r="C179" s="31" t="s">
        <v>0</v>
      </c>
      <c r="D179" s="31" t="str">
        <f>IF(csv!F171="","",csv!F171)</f>
        <v/>
      </c>
      <c r="E179" s="31" t="str">
        <f>IF(csv!E171="","",csv!E171)</f>
        <v/>
      </c>
      <c r="F179" s="31" t="s">
        <v>0</v>
      </c>
      <c r="G179" s="73" t="str">
        <f>IF(csv!M171="","",csv!M171)</f>
        <v/>
      </c>
      <c r="H179" s="73" t="str">
        <f>IF(csv!N171="","",csv!N171)</f>
        <v/>
      </c>
      <c r="I179" s="31" t="s">
        <v>0</v>
      </c>
      <c r="J179" s="31" t="str">
        <f>IF(csv!P171="","",csv!P171)</f>
        <v/>
      </c>
      <c r="K179" s="31" t="str">
        <f>IF(csv!Q171="","",csv!Q171)</f>
        <v/>
      </c>
      <c r="L179" s="31" t="s">
        <v>0</v>
      </c>
      <c r="M179" s="66" t="str">
        <f>IF(csv!R171="","",csv!R171)</f>
        <v/>
      </c>
      <c r="N179" s="47" t="s">
        <v>0</v>
      </c>
      <c r="O179" s="52" t="str">
        <f t="shared" si="144"/>
        <v/>
      </c>
      <c r="P179" s="73" t="str">
        <f>IF(O179="","",IF(COUNTIF(O$10:O178,O179)=0,P178+1,P178))</f>
        <v/>
      </c>
      <c r="Q179" s="88" t="str">
        <f t="shared" si="145"/>
        <v/>
      </c>
      <c r="R179" s="89" t="str" cm="1">
        <f t="array" ref="R179">IF(S179="","",INDEX(natjecanjeStaze_naziv,MATCH(S179,natjecanjeStaze_stazaId,0)))</f>
        <v/>
      </c>
      <c r="S179" s="53" t="str">
        <f>IF(BW179="","",INDEX(natjecanjeStaze_stazaId,MATCH(O179,natjecanjeStaze_kategorija,0)))</f>
        <v/>
      </c>
      <c r="T179" s="47" t="s">
        <v>0</v>
      </c>
      <c r="U179" s="259" t="str">
        <f>IF(O179="","",INDEX(kategorija_oznaka,MATCH(Q179,kategorija_id,0)))</f>
        <v/>
      </c>
      <c r="V179" s="260" t="str">
        <f t="shared" si="146"/>
        <v/>
      </c>
      <c r="W179" s="47" t="s">
        <v>0</v>
      </c>
      <c r="X179" s="52" t="str">
        <f t="shared" si="147"/>
        <v/>
      </c>
      <c r="Y179" s="73" t="str">
        <f t="shared" si="148"/>
        <v/>
      </c>
      <c r="Z179" s="31" t="str">
        <f t="shared" si="149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50"/>
        <v/>
      </c>
      <c r="AF179" s="47" t="s">
        <v>0</v>
      </c>
      <c r="AG179" s="151" t="str">
        <f t="shared" si="151"/>
        <v/>
      </c>
      <c r="AH179" s="47" t="s">
        <v>0</v>
      </c>
      <c r="AI179" s="52" t="str">
        <f t="shared" si="152"/>
        <v/>
      </c>
      <c r="AJ179" s="31" t="str">
        <f t="shared" si="153"/>
        <v/>
      </c>
      <c r="AK179" s="73" t="str">
        <f t="shared" si="154"/>
        <v/>
      </c>
      <c r="AL179" s="73" t="str">
        <f t="shared" si="155"/>
        <v/>
      </c>
      <c r="AM179" s="31" t="str" cm="1">
        <f t="array" ref="AM179">IF(AK179="",""&amp;AJ179,IF(AK179="NEMA",AJ179,INDEX(klub_naziv,MATCH(INDEX(klubAlias_klubId,AK179),klub_id,0))))</f>
        <v/>
      </c>
      <c r="AN179" s="31" t="str" cm="1">
        <f t="array" ref="AN179">IFERROR(""&amp;INDEX(registarNatjecatelji,DL179,4),"")</f>
        <v/>
      </c>
      <c r="AO179" s="90" t="str">
        <f t="shared" si="156"/>
        <v/>
      </c>
      <c r="AP179" s="66" t="str">
        <f t="shared" si="157"/>
        <v/>
      </c>
      <c r="AQ179" s="47" t="s">
        <v>0</v>
      </c>
      <c r="AR179" s="52" t="str">
        <f>IF(V179&lt;&gt;"NEMA","",IF(IFERROR(MATCH(U179,U$10:U178,0),0)&lt;&gt;0,"",U179))</f>
        <v/>
      </c>
      <c r="AS179" s="73" t="str">
        <f>IF(AR179="","",IFERROR(INDEX(klubAlias_id,MATCH(AR179,klubAlias_alias,0)),"NEMA"))</f>
        <v/>
      </c>
      <c r="AT179" s="31" t="str">
        <f>IF(OR(AS179="",AS179&lt;&gt;"NEMA"),"",MAX(AT$10:AT178)+1)</f>
        <v/>
      </c>
      <c r="AU179" s="66" t="str">
        <f>IF(OR(AS179="",AS179&lt;&gt;"NEMA"),"",INDEX(klub_id,MATCH(AR179,klub_naziv,0)))</f>
        <v/>
      </c>
      <c r="AV179" s="47" t="s">
        <v>0</v>
      </c>
      <c r="AW179" s="19" t="str">
        <f t="shared" si="158"/>
        <v/>
      </c>
      <c r="AX179" s="47" t="s">
        <v>0</v>
      </c>
      <c r="AY179" s="82" t="str">
        <f>IF(AK179&lt;&gt;"NEMA","",IF(IFERROR(MATCH(AJ179,AJ$10:AJ178,0),0)&lt;&gt;0,"",AJ179))</f>
        <v/>
      </c>
      <c r="AZ179" s="47" t="s">
        <v>0</v>
      </c>
      <c r="BA179" s="130"/>
      <c r="BB179" s="47" t="s">
        <v>0</v>
      </c>
      <c r="BC179" s="58" t="str">
        <f t="shared" si="159"/>
        <v/>
      </c>
      <c r="BD179" s="31" t="str">
        <f t="shared" si="160"/>
        <v/>
      </c>
      <c r="BE179" s="31" t="str">
        <f>IF(BD179="","",MAX(BE$10:BE178)+1)</f>
        <v/>
      </c>
      <c r="BF179" s="31" t="str">
        <f t="shared" si="161"/>
        <v/>
      </c>
      <c r="BG179" s="31" t="str">
        <f t="shared" si="162"/>
        <v/>
      </c>
      <c r="BH179" s="31" t="str">
        <f>IF(BA179="","",MAX(BH$10:BH178)+1)</f>
        <v/>
      </c>
      <c r="BI179" s="31" t="str">
        <f t="shared" si="163"/>
        <v/>
      </c>
      <c r="BJ179" s="66" t="str">
        <f t="shared" si="164"/>
        <v/>
      </c>
      <c r="BK179" s="47" t="s">
        <v>0</v>
      </c>
      <c r="BL179" s="19" t="str">
        <f t="shared" si="165"/>
        <v/>
      </c>
      <c r="BM179" s="47" t="s">
        <v>0</v>
      </c>
      <c r="BN179" s="151" t="str">
        <f>IF(AP179="","",IF(BA179="",IF(IFERROR(MATCH(AP179,natjecanje_noviKluboviAliasi,0),0)&gt;0,INDEX(natjecanje_kluboviAliasi,MATCH(AP179,natjecanje_noviKluboviAliasi,0)),AP179),BA179))</f>
        <v/>
      </c>
      <c r="BO179" s="47" t="s">
        <v>0</v>
      </c>
      <c r="BP179" s="58" t="str">
        <f t="shared" si="166"/>
        <v/>
      </c>
      <c r="BQ179" s="73" t="str">
        <f t="shared" si="167"/>
        <v/>
      </c>
      <c r="BR179" s="267" t="str">
        <f t="shared" si="168"/>
        <v/>
      </c>
      <c r="BS179" s="268" t="str">
        <f t="shared" si="169"/>
        <v/>
      </c>
      <c r="BT179" s="191" t="str">
        <f t="shared" si="170"/>
        <v/>
      </c>
      <c r="BU179" s="47" t="s">
        <v>0</v>
      </c>
      <c r="BV179" s="52" t="str">
        <f t="shared" si="171"/>
        <v/>
      </c>
      <c r="BW179" s="31" t="str">
        <f t="shared" si="172"/>
        <v/>
      </c>
      <c r="BX179" s="73" t="str">
        <f>IF(BW179="","",IFERROR(INDEX(imePrezime_id,MATCH(BV179&amp;" – "&amp;BW179,imePrezime_imePrezime,0)),"NEMA"))</f>
        <v/>
      </c>
      <c r="BY179" s="73" t="str">
        <f>IF(BX179&lt;&gt;"NEMA","",IFERROR(INDEX(imePrezimeAlias_imePrezimeId,MATCH(BV179&amp;" "&amp;BW179,imePrezimeAlias_alias,0)),"NEMA"))</f>
        <v/>
      </c>
      <c r="BZ179" s="31" t="str">
        <f>IF(BW179="","",IF(OR(BY179="",BY179="NEMA"),BV179,INDEX(imePrezime_ime,MATCH(BY179,imePrezime_id,0))))</f>
        <v/>
      </c>
      <c r="CA179" s="66" t="str">
        <f>IF(BW179="","",IF(OR(BY179="",BY179="NEMA"),BW179,INDEX(imePrezime_prezime,MATCH(BY179,imePrezime_id,0))))</f>
        <v/>
      </c>
      <c r="CB179" s="47" t="s">
        <v>0</v>
      </c>
      <c r="CC179" s="82" t="str">
        <f t="shared" si="173"/>
        <v/>
      </c>
      <c r="CD179" s="47" t="s">
        <v>0</v>
      </c>
      <c r="CE179" s="19" t="str">
        <f t="shared" si="174"/>
        <v/>
      </c>
      <c r="CF179" s="47" t="s">
        <v>0</v>
      </c>
      <c r="CG179" s="130"/>
      <c r="CH179" s="47" t="s">
        <v>0</v>
      </c>
      <c r="CI179" s="52" t="str">
        <f t="shared" si="175"/>
        <v/>
      </c>
      <c r="CJ179" s="73" t="str">
        <f>IF(CG179="","",MAX(CJ$10:CJ178)+1)</f>
        <v/>
      </c>
      <c r="CK179" s="53" t="str">
        <f t="shared" si="176"/>
        <v/>
      </c>
      <c r="CL179" s="47" t="s">
        <v>0</v>
      </c>
      <c r="CM179" s="19" t="str">
        <f t="shared" si="177"/>
        <v/>
      </c>
      <c r="CN179" s="47" t="s">
        <v>0</v>
      </c>
      <c r="CO179" s="108"/>
      <c r="CP179" s="110"/>
      <c r="CQ179" s="47"/>
      <c r="CR179" s="58" t="str">
        <f>IF(AND(BX179="NEMA",BY179="NEMA",OR(CG179="",CK179="NEMA")),MAX(CR$10:CR178)+1,"")</f>
        <v/>
      </c>
      <c r="CS179" s="53" t="str">
        <f t="shared" si="178"/>
        <v/>
      </c>
      <c r="CT179" t="s">
        <v>0</v>
      </c>
      <c r="CU179" s="133" t="str">
        <f>IF(O179="","",LEFT(INDEX(kategorija_oznaka,MATCH(Q179,kategorija_id,0)),1))</f>
        <v/>
      </c>
      <c r="CV179" t="s">
        <v>0</v>
      </c>
      <c r="CW179" s="52" t="str">
        <f>IF(CR179="","",IF(M179&lt;&gt;"CRO","","INSERT INTO osoba (id,reg_broj,oib,spol_id,dat_rodjenja) VALUES ("&amp;CR179&amp;",(SELECT max(os.reg_broj)+1 FROM osoba AS os),Null,'"&amp;CU179&amp;"',Null); INSERT INTO osoba_log (id,reg_broj,oib,spol_id,dat_rodjenja,dnevnik_id) SELECT id,reg_broj,oib,spol_id,dat_rodjenja,"&amp;dnevnik_id&amp;" FROM osoba WHERE id = "&amp;CR179&amp;";"))</f>
        <v/>
      </c>
      <c r="CX179" s="66" t="str">
        <f t="shared" si="179"/>
        <v/>
      </c>
      <c r="CY179" t="s">
        <v>0</v>
      </c>
      <c r="CZ179" s="19" t="str">
        <f t="shared" si="180"/>
        <v/>
      </c>
      <c r="DA179" s="47" t="s">
        <v>0</v>
      </c>
      <c r="DB179" s="52" t="str">
        <f t="shared" si="181"/>
        <v/>
      </c>
      <c r="DC179" s="66" t="str">
        <f t="shared" si="182"/>
        <v/>
      </c>
      <c r="DD179" s="47" t="s">
        <v>0</v>
      </c>
      <c r="DE179" s="52" t="str">
        <f t="shared" si="183"/>
        <v/>
      </c>
      <c r="DF179" s="53" t="str">
        <f>IF(DE179="","",IFERROR(MATCH(DE179,registar,0),"NEMA"))</f>
        <v/>
      </c>
      <c r="DG179" s="47" t="s">
        <v>0</v>
      </c>
      <c r="DH179" s="52" t="str">
        <f t="shared" si="184"/>
        <v/>
      </c>
      <c r="DI179" s="53" t="str">
        <f>IF(DH179="","",IFERROR(MATCH(DH179,imePrezime_imePrezimeKlub,0),"NEMA"))</f>
        <v/>
      </c>
      <c r="DJ179" s="47" t="s">
        <v>0</v>
      </c>
      <c r="DK179" s="52" t="str">
        <f t="shared" si="185"/>
        <v/>
      </c>
      <c r="DL179" s="53" t="str">
        <f>IF(DK179="","",IFERROR(MATCH(DK179,imePrezime_imePrezime,0),"NEMA"))</f>
        <v/>
      </c>
      <c r="DM179" s="47" t="s">
        <v>0</v>
      </c>
      <c r="DN179" s="58" t="str">
        <f t="shared" si="186"/>
        <v/>
      </c>
      <c r="DO179" s="53" t="str" cm="1">
        <f t="array" ref="DO179">IF(DN179&lt;&gt;"",INDEX(imePrezime_id,DN179,0),IF(CR179&lt;&gt;"",CR179,""))</f>
        <v/>
      </c>
      <c r="DP179" s="47" t="s">
        <v>0</v>
      </c>
      <c r="DQ179" s="58" t="str">
        <f t="shared" si="187"/>
        <v/>
      </c>
      <c r="DR179" s="73" t="str">
        <f>IF(BW179="","",IF(AJ179="",IF(IFERROR(INDEX(imePrezime_klub,MATCH(DO179,imePrezime_id,0)),"NEMA")="","klu",""),IF(OR(AND(AK179&lt;&gt;"",AK179&lt;&gt;"NEMA"),BI179&lt;&gt;""),"klu(ali)",IF(AND(AN179&lt;&gt;"",AN179&lt;&gt;AM179),"(raz-klu)","klu"))))</f>
        <v/>
      </c>
      <c r="DS179" s="73" t="str">
        <f t="shared" si="188"/>
        <v/>
      </c>
      <c r="DT179" s="73" t="str">
        <f t="shared" si="189"/>
        <v/>
      </c>
      <c r="DU179" s="66" t="str">
        <f t="shared" si="190"/>
        <v/>
      </c>
      <c r="DV179" s="47" t="s">
        <v>0</v>
      </c>
      <c r="DW179" s="58" t="str">
        <f>IF(BW179="","",MAX(DW$10:DW178)+1)</f>
        <v/>
      </c>
      <c r="DX179" s="73" t="str">
        <f t="shared" si="191"/>
        <v/>
      </c>
      <c r="DY179" s="73" t="str">
        <f t="shared" si="192"/>
        <v/>
      </c>
      <c r="DZ179" s="73" t="str">
        <f t="shared" si="193"/>
        <v/>
      </c>
      <c r="EA179" s="73" t="str">
        <f t="shared" si="194"/>
        <v/>
      </c>
      <c r="EB179" s="73" t="str">
        <f t="shared" si="195"/>
        <v/>
      </c>
      <c r="EC179" s="73" t="str">
        <f t="shared" si="196"/>
        <v/>
      </c>
      <c r="ED179" s="73" t="str">
        <f t="shared" si="197"/>
        <v/>
      </c>
      <c r="EE179" s="73" t="str">
        <f t="shared" si="198"/>
        <v/>
      </c>
      <c r="EF179" s="73" t="str">
        <f t="shared" si="199"/>
        <v/>
      </c>
      <c r="EG179" s="53" t="str">
        <f>IF(INDEX(natjecanjeKategorije_katAliasId,MATCH(Q179,natjecanjeKategorije_katRegId,0))="","",INDEX(natjecanjeKategorije_katAliasId,MATCH(Q179,natjecanjeKategorije_katRegId,0)))</f>
        <v/>
      </c>
      <c r="EH179" s="47" t="s">
        <v>0</v>
      </c>
      <c r="EI179" s="19" t="str">
        <f t="shared" si="200"/>
        <v/>
      </c>
      <c r="EJ179" s="47" t="s">
        <v>0</v>
      </c>
      <c r="EK179" s="19" t="str">
        <f t="shared" si="201"/>
        <v/>
      </c>
      <c r="EL179" s="47" t="s">
        <v>0</v>
      </c>
      <c r="EM179" s="208" t="str">
        <f t="shared" si="202"/>
        <v/>
      </c>
      <c r="EN179" s="47" t="s">
        <v>0</v>
      </c>
    </row>
    <row r="180" spans="1:144" x14ac:dyDescent="0.25">
      <c r="A180" t="s">
        <v>0</v>
      </c>
      <c r="B180" s="52" t="str">
        <f>IF(csv!F172="","",csv!T172)</f>
        <v/>
      </c>
      <c r="C180" s="31" t="s">
        <v>0</v>
      </c>
      <c r="D180" s="31" t="str">
        <f>IF(csv!F172="","",csv!F172)</f>
        <v/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/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44"/>
        <v/>
      </c>
      <c r="P180" s="73" t="str">
        <f>IF(O180="","",IF(COUNTIF(O$10:O179,O180)=0,P179+1,P179))</f>
        <v/>
      </c>
      <c r="Q180" s="88" t="str">
        <f t="shared" si="145"/>
        <v/>
      </c>
      <c r="R180" s="89" t="str" cm="1">
        <f t="array" ref="R180">IF(S180="","",INDEX(natjecanjeStaze_naziv,MATCH(S180,natjecanjeStaze_stazaId,0)))</f>
        <v/>
      </c>
      <c r="S180" s="53" t="str">
        <f>IF(BW180="","",INDEX(natjecanjeStaze_stazaId,MATCH(O180,natjecanjeStaze_kategorija,0)))</f>
        <v/>
      </c>
      <c r="T180" s="47" t="s">
        <v>0</v>
      </c>
      <c r="U180" s="259" t="str">
        <f>IF(O180="","",INDEX(kategorija_oznaka,MATCH(Q180,kategorija_id,0)))</f>
        <v/>
      </c>
      <c r="V180" s="260" t="str">
        <f t="shared" si="146"/>
        <v/>
      </c>
      <c r="W180" s="47" t="s">
        <v>0</v>
      </c>
      <c r="X180" s="52" t="str">
        <f t="shared" si="147"/>
        <v/>
      </c>
      <c r="Y180" s="73" t="str">
        <f t="shared" si="148"/>
        <v/>
      </c>
      <c r="Z180" s="31" t="str">
        <f t="shared" si="149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50"/>
        <v/>
      </c>
      <c r="AF180" s="47" t="s">
        <v>0</v>
      </c>
      <c r="AG180" s="151" t="str">
        <f t="shared" si="151"/>
        <v/>
      </c>
      <c r="AH180" s="47" t="s">
        <v>0</v>
      </c>
      <c r="AI180" s="52" t="str">
        <f t="shared" si="152"/>
        <v/>
      </c>
      <c r="AJ180" s="31" t="str">
        <f t="shared" si="153"/>
        <v/>
      </c>
      <c r="AK180" s="73" t="str">
        <f t="shared" si="154"/>
        <v/>
      </c>
      <c r="AL180" s="73" t="str">
        <f t="shared" si="155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IFERROR(""&amp;INDEX(registarNatjecatelji,DL180,4),"")</f>
        <v/>
      </c>
      <c r="AO180" s="90" t="str">
        <f t="shared" si="156"/>
        <v/>
      </c>
      <c r="AP180" s="66" t="str">
        <f t="shared" si="157"/>
        <v/>
      </c>
      <c r="AQ180" s="47" t="s">
        <v>0</v>
      </c>
      <c r="AR180" s="52" t="str">
        <f>IF(V180&lt;&gt;"NEMA","",IF(IFERROR(MATCH(U180,U$10:U179,0),0)&lt;&gt;0,"",U180))</f>
        <v/>
      </c>
      <c r="AS180" s="73" t="str">
        <f>IF(AR180="","",IFERROR(INDEX(klubAlias_id,MATCH(AR180,klubAlias_alias,0)),"NEMA"))</f>
        <v/>
      </c>
      <c r="AT180" s="31" t="str">
        <f>IF(OR(AS180="",AS180&lt;&gt;"NEMA"),"",MAX(AT$10:AT179)+1)</f>
        <v/>
      </c>
      <c r="AU180" s="66" t="str">
        <f>IF(OR(AS180="",AS180&lt;&gt;"NEMA"),"",INDEX(klub_id,MATCH(AR180,klub_naziv,0)))</f>
        <v/>
      </c>
      <c r="AV180" s="47" t="s">
        <v>0</v>
      </c>
      <c r="AW180" s="19" t="str">
        <f t="shared" si="158"/>
        <v/>
      </c>
      <c r="AX180" s="47" t="s">
        <v>0</v>
      </c>
      <c r="AY180" s="82" t="str">
        <f>IF(AK180&lt;&gt;"NEMA","",IF(IFERROR(MATCH(AJ180,AJ$10:AJ179,0),0)&lt;&gt;0,"",AJ180))</f>
        <v/>
      </c>
      <c r="AZ180" s="47" t="s">
        <v>0</v>
      </c>
      <c r="BA180" s="130"/>
      <c r="BB180" s="47" t="s">
        <v>0</v>
      </c>
      <c r="BC180" s="58" t="str">
        <f t="shared" si="159"/>
        <v/>
      </c>
      <c r="BD180" s="31" t="str">
        <f t="shared" si="160"/>
        <v/>
      </c>
      <c r="BE180" s="31" t="str">
        <f>IF(BD180="","",MAX(BE$10:BE179)+1)</f>
        <v/>
      </c>
      <c r="BF180" s="31" t="str">
        <f t="shared" si="161"/>
        <v/>
      </c>
      <c r="BG180" s="31" t="str">
        <f t="shared" si="162"/>
        <v/>
      </c>
      <c r="BH180" s="31" t="str">
        <f>IF(BA180="","",MAX(BH$10:BH179)+1)</f>
        <v/>
      </c>
      <c r="BI180" s="31" t="str">
        <f t="shared" si="163"/>
        <v/>
      </c>
      <c r="BJ180" s="66" t="str">
        <f t="shared" si="164"/>
        <v/>
      </c>
      <c r="BK180" s="47" t="s">
        <v>0</v>
      </c>
      <c r="BL180" s="19" t="str">
        <f t="shared" si="165"/>
        <v/>
      </c>
      <c r="BM180" s="47" t="s">
        <v>0</v>
      </c>
      <c r="BN180" s="151" t="str">
        <f>IF(AP180="","",IF(BA180="",IF(IFERROR(MATCH(AP180,natjecanje_noviKluboviAliasi,0),0)&gt;0,INDEX(natjecanje_kluboviAliasi,MATCH(AP180,natjecanje_noviKluboviAliasi,0)),AP180),BA180))</f>
        <v/>
      </c>
      <c r="BO180" s="47" t="s">
        <v>0</v>
      </c>
      <c r="BP180" s="58" t="str">
        <f t="shared" si="166"/>
        <v/>
      </c>
      <c r="BQ180" s="73" t="str">
        <f t="shared" si="167"/>
        <v/>
      </c>
      <c r="BR180" s="267" t="str">
        <f t="shared" si="168"/>
        <v/>
      </c>
      <c r="BS180" s="268" t="str">
        <f t="shared" si="169"/>
        <v/>
      </c>
      <c r="BT180" s="191" t="str">
        <f t="shared" si="170"/>
        <v/>
      </c>
      <c r="BU180" s="47" t="s">
        <v>0</v>
      </c>
      <c r="BV180" s="52" t="str">
        <f t="shared" si="171"/>
        <v/>
      </c>
      <c r="BW180" s="31" t="str">
        <f t="shared" si="172"/>
        <v/>
      </c>
      <c r="BX180" s="73" t="str">
        <f>IF(BW180="","",IFERROR(INDEX(imePrezime_id,MATCH(BV180&amp;" – "&amp;BW180,imePrezime_imePrezime,0)),"NEMA"))</f>
        <v/>
      </c>
      <c r="BY180" s="73" t="str">
        <f>IF(BX180&lt;&gt;"NEMA","",IFERROR(INDEX(imePrezimeAlias_imePrezimeId,MATCH(BV180&amp;" "&amp;BW180,imePrezimeAlias_alias,0)),"NEMA"))</f>
        <v/>
      </c>
      <c r="BZ180" s="31" t="str">
        <f>IF(BW180="","",IF(OR(BY180="",BY180="NEMA"),BV180,INDEX(imePrezime_ime,MATCH(BY180,imePrezime_id,0))))</f>
        <v/>
      </c>
      <c r="CA180" s="66" t="str">
        <f>IF(BW180="","",IF(OR(BY180="",BY180="NEMA"),BW180,INDEX(imePrezime_prezime,MATCH(BY180,imePrezime_id,0))))</f>
        <v/>
      </c>
      <c r="CB180" s="47" t="s">
        <v>0</v>
      </c>
      <c r="CC180" s="82" t="str">
        <f t="shared" si="173"/>
        <v/>
      </c>
      <c r="CD180" s="47" t="s">
        <v>0</v>
      </c>
      <c r="CE180" s="19" t="str">
        <f t="shared" si="174"/>
        <v/>
      </c>
      <c r="CF180" s="47" t="s">
        <v>0</v>
      </c>
      <c r="CG180" s="130"/>
      <c r="CH180" s="47" t="s">
        <v>0</v>
      </c>
      <c r="CI180" s="52" t="str">
        <f t="shared" si="175"/>
        <v/>
      </c>
      <c r="CJ180" s="73" t="str">
        <f>IF(CG180="","",MAX(CJ$10:CJ179)+1)</f>
        <v/>
      </c>
      <c r="CK180" s="53" t="str">
        <f t="shared" si="176"/>
        <v/>
      </c>
      <c r="CL180" s="47" t="s">
        <v>0</v>
      </c>
      <c r="CM180" s="19" t="str">
        <f t="shared" si="177"/>
        <v/>
      </c>
      <c r="CN180" s="47" t="s">
        <v>0</v>
      </c>
      <c r="CO180" s="108"/>
      <c r="CP180" s="110"/>
      <c r="CQ180" s="47"/>
      <c r="CR180" s="58" t="str">
        <f>IF(AND(BX180="NEMA",BY180="NEMA",OR(CG180="",CK180="NEMA")),MAX(CR$10:CR179)+1,"")</f>
        <v/>
      </c>
      <c r="CS180" s="53" t="str">
        <f t="shared" si="178"/>
        <v/>
      </c>
      <c r="CT180" t="s">
        <v>0</v>
      </c>
      <c r="CU180" s="133" t="str">
        <f>IF(O180="","",LEFT(INDEX(kategorija_oznaka,MATCH(Q180,kategorija_id,0)),1))</f>
        <v/>
      </c>
      <c r="CV180" t="s">
        <v>0</v>
      </c>
      <c r="CW180" s="52" t="str">
        <f>IF(CR180="","",IF(M180&lt;&gt;"CRO","","INSERT INTO osoba (id,reg_broj,oib,spol_id,dat_rodjenja) VALUES ("&amp;CR180&amp;",(SELECT max(os.reg_broj)+1 FROM osoba AS os),Null,'"&amp;CU180&amp;"',Null); INSERT INTO osoba_log (id,reg_broj,oib,spol_id,dat_rodjenja,dnevnik_id) SELECT id,reg_broj,oib,spol_id,dat_rodjenja,"&amp;dnevnik_id&amp;" FROM osoba WHERE id = "&amp;CR180&amp;";"))</f>
        <v/>
      </c>
      <c r="CX180" s="66" t="str">
        <f t="shared" si="179"/>
        <v/>
      </c>
      <c r="CY180" t="s">
        <v>0</v>
      </c>
      <c r="CZ180" s="19" t="str">
        <f t="shared" si="180"/>
        <v/>
      </c>
      <c r="DA180" s="47" t="s">
        <v>0</v>
      </c>
      <c r="DB180" s="52" t="str">
        <f t="shared" si="181"/>
        <v/>
      </c>
      <c r="DC180" s="66" t="str">
        <f t="shared" si="182"/>
        <v/>
      </c>
      <c r="DD180" s="47" t="s">
        <v>0</v>
      </c>
      <c r="DE180" s="52" t="str">
        <f t="shared" si="183"/>
        <v/>
      </c>
      <c r="DF180" s="53" t="str">
        <f>IF(DE180="","",IFERROR(MATCH(DE180,registar,0),"NEMA"))</f>
        <v/>
      </c>
      <c r="DG180" s="47" t="s">
        <v>0</v>
      </c>
      <c r="DH180" s="52" t="str">
        <f t="shared" si="184"/>
        <v/>
      </c>
      <c r="DI180" s="53" t="str">
        <f>IF(DH180="","",IFERROR(MATCH(DH180,imePrezime_imePrezimeKlub,0),"NEMA"))</f>
        <v/>
      </c>
      <c r="DJ180" s="47" t="s">
        <v>0</v>
      </c>
      <c r="DK180" s="52" t="str">
        <f t="shared" si="185"/>
        <v/>
      </c>
      <c r="DL180" s="53" t="str">
        <f>IF(DK180="","",IFERROR(MATCH(DK180,imePrezime_imePrezime,0),"NEMA"))</f>
        <v/>
      </c>
      <c r="DM180" s="47" t="s">
        <v>0</v>
      </c>
      <c r="DN180" s="58" t="str">
        <f t="shared" si="186"/>
        <v/>
      </c>
      <c r="DO180" s="53" t="str" cm="1">
        <f t="array" ref="DO180">IF(DN180&lt;&gt;"",INDEX(imePrezime_id,DN180,0),IF(CR180&lt;&gt;"",CR180,""))</f>
        <v/>
      </c>
      <c r="DP180" s="47" t="s">
        <v>0</v>
      </c>
      <c r="DQ180" s="58" t="str">
        <f t="shared" si="187"/>
        <v/>
      </c>
      <c r="DR180" s="73" t="str">
        <f>IF(BW180="","",IF(AJ180="",IF(IFERROR(INDEX(imePrezime_klub,MATCH(DO180,imePrezime_id,0)),"NEMA")="","klu",""),IF(OR(AND(AK180&lt;&gt;"",AK180&lt;&gt;"NEMA"),BI180&lt;&gt;""),"klu(ali)",IF(AND(AN180&lt;&gt;"",AN180&lt;&gt;AM180),"(raz-klu)","klu"))))</f>
        <v/>
      </c>
      <c r="DS180" s="73" t="str">
        <f t="shared" si="188"/>
        <v/>
      </c>
      <c r="DT180" s="73" t="str">
        <f t="shared" si="189"/>
        <v/>
      </c>
      <c r="DU180" s="66" t="str">
        <f t="shared" si="190"/>
        <v/>
      </c>
      <c r="DV180" s="47" t="s">
        <v>0</v>
      </c>
      <c r="DW180" s="58" t="str">
        <f>IF(BW180="","",MAX(DW$10:DW179)+1)</f>
        <v/>
      </c>
      <c r="DX180" s="73" t="str">
        <f t="shared" si="191"/>
        <v/>
      </c>
      <c r="DY180" s="73" t="str">
        <f t="shared" si="192"/>
        <v/>
      </c>
      <c r="DZ180" s="73" t="str">
        <f t="shared" si="193"/>
        <v/>
      </c>
      <c r="EA180" s="73" t="str">
        <f t="shared" si="194"/>
        <v/>
      </c>
      <c r="EB180" s="73" t="str">
        <f t="shared" si="195"/>
        <v/>
      </c>
      <c r="EC180" s="73" t="str">
        <f t="shared" si="196"/>
        <v/>
      </c>
      <c r="ED180" s="73" t="str">
        <f t="shared" si="197"/>
        <v/>
      </c>
      <c r="EE180" s="73" t="str">
        <f t="shared" si="198"/>
        <v/>
      </c>
      <c r="EF180" s="73" t="str">
        <f t="shared" si="199"/>
        <v/>
      </c>
      <c r="EG180" s="53" t="str">
        <f>IF(INDEX(natjecanjeKategorije_katAliasId,MATCH(Q180,natjecanjeKategorije_katRegId,0))="","",INDEX(natjecanjeKategorije_katAliasId,MATCH(Q180,natjecanjeKategorije_katRegId,0)))</f>
        <v/>
      </c>
      <c r="EH180" s="47" t="s">
        <v>0</v>
      </c>
      <c r="EI180" s="19" t="str">
        <f t="shared" si="200"/>
        <v/>
      </c>
      <c r="EJ180" s="47" t="s">
        <v>0</v>
      </c>
      <c r="EK180" s="19" t="str">
        <f t="shared" si="201"/>
        <v/>
      </c>
      <c r="EL180" s="47" t="s">
        <v>0</v>
      </c>
      <c r="EM180" s="208" t="str">
        <f t="shared" si="202"/>
        <v/>
      </c>
      <c r="EN180" s="47" t="s">
        <v>0</v>
      </c>
    </row>
    <row r="181" spans="1:144" x14ac:dyDescent="0.25">
      <c r="A181" t="s">
        <v>0</v>
      </c>
      <c r="B181" s="52" t="str">
        <f>IF(csv!F173="","",csv!T173)</f>
        <v/>
      </c>
      <c r="C181" s="31" t="s">
        <v>0</v>
      </c>
      <c r="D181" s="31" t="str">
        <f>IF(csv!F173="","",csv!F173)</f>
        <v/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/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44"/>
        <v/>
      </c>
      <c r="P181" s="73" t="str">
        <f>IF(O181="","",IF(COUNTIF(O$10:O180,O181)=0,P180+1,P180))</f>
        <v/>
      </c>
      <c r="Q181" s="88" t="str">
        <f t="shared" si="145"/>
        <v/>
      </c>
      <c r="R181" s="89" t="str" cm="1">
        <f t="array" ref="R181">IF(S181="","",INDEX(natjecanjeStaze_naziv,MATCH(S181,natjecanjeStaze_stazaId,0)))</f>
        <v/>
      </c>
      <c r="S181" s="53" t="str">
        <f>IF(BW181="","",INDEX(natjecanjeStaze_stazaId,MATCH(O181,natjecanjeStaze_kategorija,0)))</f>
        <v/>
      </c>
      <c r="T181" s="47" t="s">
        <v>0</v>
      </c>
      <c r="U181" s="259" t="str">
        <f>IF(O181="","",INDEX(kategorija_oznaka,MATCH(Q181,kategorija_id,0)))</f>
        <v/>
      </c>
      <c r="V181" s="260" t="str">
        <f t="shared" si="146"/>
        <v/>
      </c>
      <c r="W181" s="47" t="s">
        <v>0</v>
      </c>
      <c r="X181" s="52" t="str">
        <f t="shared" si="147"/>
        <v/>
      </c>
      <c r="Y181" s="73" t="str">
        <f t="shared" si="148"/>
        <v/>
      </c>
      <c r="Z181" s="31" t="str">
        <f t="shared" si="149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50"/>
        <v/>
      </c>
      <c r="AF181" s="47" t="s">
        <v>0</v>
      </c>
      <c r="AG181" s="151" t="str">
        <f t="shared" si="151"/>
        <v/>
      </c>
      <c r="AH181" s="47" t="s">
        <v>0</v>
      </c>
      <c r="AI181" s="52" t="str">
        <f t="shared" si="152"/>
        <v/>
      </c>
      <c r="AJ181" s="31" t="str">
        <f t="shared" si="153"/>
        <v/>
      </c>
      <c r="AK181" s="73" t="str">
        <f t="shared" si="154"/>
        <v/>
      </c>
      <c r="AL181" s="73" t="str">
        <f t="shared" si="155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IFERROR(""&amp;INDEX(registarNatjecatelji,DL181,4),"")</f>
        <v/>
      </c>
      <c r="AO181" s="90" t="str">
        <f t="shared" si="156"/>
        <v/>
      </c>
      <c r="AP181" s="66" t="str">
        <f t="shared" si="157"/>
        <v/>
      </c>
      <c r="AQ181" s="47" t="s">
        <v>0</v>
      </c>
      <c r="AR181" s="52" t="str">
        <f>IF(V181&lt;&gt;"NEMA","",IF(IFERROR(MATCH(U181,U$10:U180,0),0)&lt;&gt;0,"",U181))</f>
        <v/>
      </c>
      <c r="AS181" s="73" t="str">
        <f>IF(AR181="","",IFERROR(INDEX(klubAlias_id,MATCH(AR181,klubAlias_alias,0)),"NEMA"))</f>
        <v/>
      </c>
      <c r="AT181" s="31" t="str">
        <f>IF(OR(AS181="",AS181&lt;&gt;"NEMA"),"",MAX(AT$10:AT180)+1)</f>
        <v/>
      </c>
      <c r="AU181" s="66" t="str">
        <f>IF(OR(AS181="",AS181&lt;&gt;"NEMA"),"",INDEX(klub_id,MATCH(AR181,klub_naziv,0)))</f>
        <v/>
      </c>
      <c r="AV181" s="47" t="s">
        <v>0</v>
      </c>
      <c r="AW181" s="19" t="str">
        <f t="shared" si="158"/>
        <v/>
      </c>
      <c r="AX181" s="47" t="s">
        <v>0</v>
      </c>
      <c r="AY181" s="82" t="str">
        <f>IF(AK181&lt;&gt;"NEMA","",IF(IFERROR(MATCH(AJ181,AJ$10:AJ180,0),0)&lt;&gt;0,"",AJ181))</f>
        <v/>
      </c>
      <c r="AZ181" s="47" t="s">
        <v>0</v>
      </c>
      <c r="BA181" s="130"/>
      <c r="BB181" s="47" t="s">
        <v>0</v>
      </c>
      <c r="BC181" s="58" t="str">
        <f t="shared" si="159"/>
        <v/>
      </c>
      <c r="BD181" s="31" t="str">
        <f t="shared" si="160"/>
        <v/>
      </c>
      <c r="BE181" s="31" t="str">
        <f>IF(BD181="","",MAX(BE$10:BE180)+1)</f>
        <v/>
      </c>
      <c r="BF181" s="31" t="str">
        <f t="shared" si="161"/>
        <v/>
      </c>
      <c r="BG181" s="31" t="str">
        <f t="shared" si="162"/>
        <v/>
      </c>
      <c r="BH181" s="31" t="str">
        <f>IF(BA181="","",MAX(BH$10:BH180)+1)</f>
        <v/>
      </c>
      <c r="BI181" s="31" t="str">
        <f t="shared" si="163"/>
        <v/>
      </c>
      <c r="BJ181" s="66" t="str">
        <f t="shared" si="164"/>
        <v/>
      </c>
      <c r="BK181" s="47" t="s">
        <v>0</v>
      </c>
      <c r="BL181" s="19" t="str">
        <f t="shared" si="165"/>
        <v/>
      </c>
      <c r="BM181" s="47" t="s">
        <v>0</v>
      </c>
      <c r="BN181" s="151" t="str">
        <f>IF(AP181="","",IF(BA181="",IF(IFERROR(MATCH(AP181,natjecanje_noviKluboviAliasi,0),0)&gt;0,INDEX(natjecanje_kluboviAliasi,MATCH(AP181,natjecanje_noviKluboviAliasi,0)),AP181),BA181))</f>
        <v/>
      </c>
      <c r="BO181" s="47" t="s">
        <v>0</v>
      </c>
      <c r="BP181" s="58" t="str">
        <f t="shared" si="166"/>
        <v/>
      </c>
      <c r="BQ181" s="73" t="str">
        <f t="shared" si="167"/>
        <v/>
      </c>
      <c r="BR181" s="267" t="str">
        <f t="shared" si="168"/>
        <v/>
      </c>
      <c r="BS181" s="268" t="str">
        <f t="shared" si="169"/>
        <v/>
      </c>
      <c r="BT181" s="191" t="str">
        <f t="shared" si="170"/>
        <v/>
      </c>
      <c r="BU181" s="47" t="s">
        <v>0</v>
      </c>
      <c r="BV181" s="52" t="str">
        <f t="shared" si="171"/>
        <v/>
      </c>
      <c r="BW181" s="31" t="str">
        <f t="shared" si="172"/>
        <v/>
      </c>
      <c r="BX181" s="73" t="str">
        <f>IF(BW181="","",IFERROR(INDEX(imePrezime_id,MATCH(BV181&amp;" – "&amp;BW181,imePrezime_imePrezime,0)),"NEMA"))</f>
        <v/>
      </c>
      <c r="BY181" s="73" t="str">
        <f>IF(BX181&lt;&gt;"NEMA","",IFERROR(INDEX(imePrezimeAlias_imePrezimeId,MATCH(BV181&amp;" "&amp;BW181,imePrezimeAlias_alias,0)),"NEMA"))</f>
        <v/>
      </c>
      <c r="BZ181" s="31" t="str">
        <f>IF(BW181="","",IF(OR(BY181="",BY181="NEMA"),BV181,INDEX(imePrezime_ime,MATCH(BY181,imePrezime_id,0))))</f>
        <v/>
      </c>
      <c r="CA181" s="66" t="str">
        <f>IF(BW181="","",IF(OR(BY181="",BY181="NEMA"),BW181,INDEX(imePrezime_prezime,MATCH(BY181,imePrezime_id,0))))</f>
        <v/>
      </c>
      <c r="CB181" s="47" t="s">
        <v>0</v>
      </c>
      <c r="CC181" s="82" t="str">
        <f t="shared" si="173"/>
        <v/>
      </c>
      <c r="CD181" s="47" t="s">
        <v>0</v>
      </c>
      <c r="CE181" s="19" t="str">
        <f t="shared" si="174"/>
        <v/>
      </c>
      <c r="CF181" s="47" t="s">
        <v>0</v>
      </c>
      <c r="CG181" s="130"/>
      <c r="CH181" s="47" t="s">
        <v>0</v>
      </c>
      <c r="CI181" s="52" t="str">
        <f t="shared" si="175"/>
        <v/>
      </c>
      <c r="CJ181" s="73" t="str">
        <f>IF(CG181="","",MAX(CJ$10:CJ180)+1)</f>
        <v/>
      </c>
      <c r="CK181" s="53" t="str">
        <f t="shared" si="176"/>
        <v/>
      </c>
      <c r="CL181" s="47" t="s">
        <v>0</v>
      </c>
      <c r="CM181" s="19" t="str">
        <f t="shared" si="177"/>
        <v/>
      </c>
      <c r="CN181" s="47" t="s">
        <v>0</v>
      </c>
      <c r="CO181" s="108"/>
      <c r="CP181" s="110"/>
      <c r="CQ181" s="47"/>
      <c r="CR181" s="58" t="str">
        <f>IF(AND(BX181="NEMA",BY181="NEMA",OR(CG181="",CK181="NEMA")),MAX(CR$10:CR180)+1,"")</f>
        <v/>
      </c>
      <c r="CS181" s="53" t="str">
        <f t="shared" si="178"/>
        <v/>
      </c>
      <c r="CT181" t="s">
        <v>0</v>
      </c>
      <c r="CU181" s="133" t="str">
        <f>IF(O181="","",LEFT(INDEX(kategorija_oznaka,MATCH(Q181,kategorija_id,0)),1))</f>
        <v/>
      </c>
      <c r="CV181" t="s">
        <v>0</v>
      </c>
      <c r="CW181" s="52" t="str">
        <f>IF(CR181="","",IF(M181&lt;&gt;"CRO","","INSERT INTO osoba (id,reg_broj,oib,spol_id,dat_rodjenja) VALUES ("&amp;CR181&amp;",(SELECT max(os.reg_broj)+1 FROM osoba AS os),Null,'"&amp;CU181&amp;"',Null); INSERT INTO osoba_log (id,reg_broj,oib,spol_id,dat_rodjenja,dnevnik_id) SELECT id,reg_broj,oib,spol_id,dat_rodjenja,"&amp;dnevnik_id&amp;" FROM osoba WHERE id = "&amp;CR181&amp;";"))</f>
        <v/>
      </c>
      <c r="CX181" s="66" t="str">
        <f t="shared" si="179"/>
        <v/>
      </c>
      <c r="CY181" t="s">
        <v>0</v>
      </c>
      <c r="CZ181" s="19" t="str">
        <f t="shared" si="180"/>
        <v/>
      </c>
      <c r="DA181" s="47" t="s">
        <v>0</v>
      </c>
      <c r="DB181" s="52" t="str">
        <f t="shared" si="181"/>
        <v/>
      </c>
      <c r="DC181" s="66" t="str">
        <f t="shared" si="182"/>
        <v/>
      </c>
      <c r="DD181" s="47" t="s">
        <v>0</v>
      </c>
      <c r="DE181" s="52" t="str">
        <f t="shared" si="183"/>
        <v/>
      </c>
      <c r="DF181" s="53" t="str">
        <f>IF(DE181="","",IFERROR(MATCH(DE181,registar,0),"NEMA"))</f>
        <v/>
      </c>
      <c r="DG181" s="47" t="s">
        <v>0</v>
      </c>
      <c r="DH181" s="52" t="str">
        <f t="shared" si="184"/>
        <v/>
      </c>
      <c r="DI181" s="53" t="str">
        <f>IF(DH181="","",IFERROR(MATCH(DH181,imePrezime_imePrezimeKlub,0),"NEMA"))</f>
        <v/>
      </c>
      <c r="DJ181" s="47" t="s">
        <v>0</v>
      </c>
      <c r="DK181" s="52" t="str">
        <f t="shared" si="185"/>
        <v/>
      </c>
      <c r="DL181" s="53" t="str">
        <f>IF(DK181="","",IFERROR(MATCH(DK181,imePrezime_imePrezime,0),"NEMA"))</f>
        <v/>
      </c>
      <c r="DM181" s="47" t="s">
        <v>0</v>
      </c>
      <c r="DN181" s="58" t="str">
        <f t="shared" si="186"/>
        <v/>
      </c>
      <c r="DO181" s="53" t="str" cm="1">
        <f t="array" ref="DO181">IF(DN181&lt;&gt;"",INDEX(imePrezime_id,DN181,0),IF(CR181&lt;&gt;"",CR181,""))</f>
        <v/>
      </c>
      <c r="DP181" s="47" t="s">
        <v>0</v>
      </c>
      <c r="DQ181" s="58" t="str">
        <f t="shared" si="187"/>
        <v/>
      </c>
      <c r="DR181" s="73" t="str">
        <f>IF(BW181="","",IF(AJ181="",IF(IFERROR(INDEX(imePrezime_klub,MATCH(DO181,imePrezime_id,0)),"NEMA")="","klu",""),IF(OR(AND(AK181&lt;&gt;"",AK181&lt;&gt;"NEMA"),BI181&lt;&gt;""),"klu(ali)",IF(AND(AN181&lt;&gt;"",AN181&lt;&gt;AM181),"(raz-klu)","klu"))))</f>
        <v/>
      </c>
      <c r="DS181" s="73" t="str">
        <f t="shared" si="188"/>
        <v/>
      </c>
      <c r="DT181" s="73" t="str">
        <f t="shared" si="189"/>
        <v/>
      </c>
      <c r="DU181" s="66" t="str">
        <f t="shared" si="190"/>
        <v/>
      </c>
      <c r="DV181" s="47" t="s">
        <v>0</v>
      </c>
      <c r="DW181" s="58" t="str">
        <f>IF(BW181="","",MAX(DW$10:DW180)+1)</f>
        <v/>
      </c>
      <c r="DX181" s="73" t="str">
        <f t="shared" si="191"/>
        <v/>
      </c>
      <c r="DY181" s="73" t="str">
        <f t="shared" si="192"/>
        <v/>
      </c>
      <c r="DZ181" s="73" t="str">
        <f t="shared" si="193"/>
        <v/>
      </c>
      <c r="EA181" s="73" t="str">
        <f t="shared" si="194"/>
        <v/>
      </c>
      <c r="EB181" s="73" t="str">
        <f t="shared" si="195"/>
        <v/>
      </c>
      <c r="EC181" s="73" t="str">
        <f t="shared" si="196"/>
        <v/>
      </c>
      <c r="ED181" s="73" t="str">
        <f t="shared" si="197"/>
        <v/>
      </c>
      <c r="EE181" s="73" t="str">
        <f t="shared" si="198"/>
        <v/>
      </c>
      <c r="EF181" s="73" t="str">
        <f t="shared" si="199"/>
        <v/>
      </c>
      <c r="EG181" s="53" t="str">
        <f>IF(INDEX(natjecanjeKategorije_katAliasId,MATCH(Q181,natjecanjeKategorije_katRegId,0))="","",INDEX(natjecanjeKategorije_katAliasId,MATCH(Q181,natjecanjeKategorije_katRegId,0)))</f>
        <v/>
      </c>
      <c r="EH181" s="47" t="s">
        <v>0</v>
      </c>
      <c r="EI181" s="19" t="str">
        <f t="shared" si="200"/>
        <v/>
      </c>
      <c r="EJ181" s="47" t="s">
        <v>0</v>
      </c>
      <c r="EK181" s="19" t="str">
        <f t="shared" si="201"/>
        <v/>
      </c>
      <c r="EL181" s="47" t="s">
        <v>0</v>
      </c>
      <c r="EM181" s="208" t="str">
        <f t="shared" si="202"/>
        <v/>
      </c>
      <c r="EN181" s="47" t="s">
        <v>0</v>
      </c>
    </row>
    <row r="182" spans="1:144" x14ac:dyDescent="0.25">
      <c r="A182" t="s">
        <v>0</v>
      </c>
      <c r="B182" s="52" t="str">
        <f>IF(csv!F174="","",csv!T174)</f>
        <v/>
      </c>
      <c r="C182" s="31" t="s">
        <v>0</v>
      </c>
      <c r="D182" s="31" t="str">
        <f>IF(csv!F174="","",csv!F174)</f>
        <v/>
      </c>
      <c r="E182" s="31" t="str">
        <f>IF(csv!E174="","",csv!E174)</f>
        <v/>
      </c>
      <c r="F182" s="31" t="s">
        <v>0</v>
      </c>
      <c r="G182" s="73" t="str">
        <f>IF(csv!M174="","",csv!M174)</f>
        <v/>
      </c>
      <c r="H182" s="73" t="str">
        <f>IF(csv!N174="","",csv!N174)</f>
        <v/>
      </c>
      <c r="I182" s="31" t="s">
        <v>0</v>
      </c>
      <c r="J182" s="31" t="str">
        <f>IF(csv!P174="","",csv!P174)</f>
        <v/>
      </c>
      <c r="K182" s="31" t="str">
        <f>IF(csv!Q174="","",csv!Q174)</f>
        <v/>
      </c>
      <c r="L182" s="31" t="s">
        <v>0</v>
      </c>
      <c r="M182" s="66" t="str">
        <f>IF(csv!R174="","",csv!R174)</f>
        <v/>
      </c>
      <c r="N182" s="47" t="s">
        <v>0</v>
      </c>
      <c r="O182" s="52" t="str">
        <f t="shared" si="144"/>
        <v/>
      </c>
      <c r="P182" s="73" t="str">
        <f>IF(O182="","",IF(COUNTIF(O$10:O181,O182)=0,P181+1,P181))</f>
        <v/>
      </c>
      <c r="Q182" s="88" t="str">
        <f t="shared" si="145"/>
        <v/>
      </c>
      <c r="R182" s="89" t="str" cm="1">
        <f t="array" ref="R182">IF(S182="","",INDEX(natjecanjeStaze_naziv,MATCH(S182,natjecanjeStaze_stazaId,0)))</f>
        <v/>
      </c>
      <c r="S182" s="53" t="str">
        <f>IF(BW182="","",INDEX(natjecanjeStaze_stazaId,MATCH(O182,natjecanjeStaze_kategorija,0)))</f>
        <v/>
      </c>
      <c r="T182" s="47" t="s">
        <v>0</v>
      </c>
      <c r="U182" s="259" t="str">
        <f>IF(O182="","",INDEX(kategorija_oznaka,MATCH(Q182,kategorija_id,0)))</f>
        <v/>
      </c>
      <c r="V182" s="260" t="str">
        <f t="shared" si="146"/>
        <v/>
      </c>
      <c r="W182" s="47" t="s">
        <v>0</v>
      </c>
      <c r="X182" s="52" t="str">
        <f t="shared" si="147"/>
        <v/>
      </c>
      <c r="Y182" s="73" t="str">
        <f t="shared" si="148"/>
        <v/>
      </c>
      <c r="Z182" s="31" t="str">
        <f t="shared" si="149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50"/>
        <v/>
      </c>
      <c r="AF182" s="47" t="s">
        <v>0</v>
      </c>
      <c r="AG182" s="151" t="str">
        <f t="shared" si="151"/>
        <v/>
      </c>
      <c r="AH182" s="47" t="s">
        <v>0</v>
      </c>
      <c r="AI182" s="52" t="str">
        <f t="shared" si="152"/>
        <v/>
      </c>
      <c r="AJ182" s="31" t="str">
        <f t="shared" si="153"/>
        <v/>
      </c>
      <c r="AK182" s="73" t="str">
        <f t="shared" si="154"/>
        <v/>
      </c>
      <c r="AL182" s="73" t="str">
        <f t="shared" si="155"/>
        <v/>
      </c>
      <c r="AM182" s="31" t="str" cm="1">
        <f t="array" ref="AM182">IF(AK182="",""&amp;AJ182,IF(AK182="NEMA",AJ182,INDEX(klub_naziv,MATCH(INDEX(klubAlias_klubId,AK182),klub_id,0))))</f>
        <v/>
      </c>
      <c r="AN182" s="31" t="str" cm="1">
        <f t="array" ref="AN182">IFERROR(""&amp;INDEX(registarNatjecatelji,DL182,4),"")</f>
        <v/>
      </c>
      <c r="AO182" s="90" t="str">
        <f t="shared" si="156"/>
        <v/>
      </c>
      <c r="AP182" s="66" t="str">
        <f t="shared" si="157"/>
        <v/>
      </c>
      <c r="AQ182" s="47" t="s">
        <v>0</v>
      </c>
      <c r="AR182" s="52" t="str">
        <f>IF(V182&lt;&gt;"NEMA","",IF(IFERROR(MATCH(U182,U$10:U181,0),0)&lt;&gt;0,"",U182))</f>
        <v/>
      </c>
      <c r="AS182" s="73" t="str">
        <f>IF(AR182="","",IFERROR(INDEX(klubAlias_id,MATCH(AR182,klubAlias_alias,0)),"NEMA"))</f>
        <v/>
      </c>
      <c r="AT182" s="31" t="str">
        <f>IF(OR(AS182="",AS182&lt;&gt;"NEMA"),"",MAX(AT$10:AT181)+1)</f>
        <v/>
      </c>
      <c r="AU182" s="66" t="str">
        <f>IF(OR(AS182="",AS182&lt;&gt;"NEMA"),"",INDEX(klub_id,MATCH(AR182,klub_naziv,0)))</f>
        <v/>
      </c>
      <c r="AV182" s="47" t="s">
        <v>0</v>
      </c>
      <c r="AW182" s="19" t="str">
        <f t="shared" si="158"/>
        <v/>
      </c>
      <c r="AX182" s="47" t="s">
        <v>0</v>
      </c>
      <c r="AY182" s="82" t="str">
        <f>IF(AK182&lt;&gt;"NEMA","",IF(IFERROR(MATCH(AJ182,AJ$10:AJ181,0),0)&lt;&gt;0,"",AJ182))</f>
        <v/>
      </c>
      <c r="AZ182" s="47" t="s">
        <v>0</v>
      </c>
      <c r="BA182" s="130"/>
      <c r="BB182" s="47" t="s">
        <v>0</v>
      </c>
      <c r="BC182" s="58" t="str">
        <f t="shared" si="159"/>
        <v/>
      </c>
      <c r="BD182" s="31" t="str">
        <f t="shared" si="160"/>
        <v/>
      </c>
      <c r="BE182" s="31" t="str">
        <f>IF(BD182="","",MAX(BE$10:BE181)+1)</f>
        <v/>
      </c>
      <c r="BF182" s="31" t="str">
        <f t="shared" si="161"/>
        <v/>
      </c>
      <c r="BG182" s="31" t="str">
        <f t="shared" si="162"/>
        <v/>
      </c>
      <c r="BH182" s="31" t="str">
        <f>IF(BA182="","",MAX(BH$10:BH181)+1)</f>
        <v/>
      </c>
      <c r="BI182" s="31" t="str">
        <f t="shared" si="163"/>
        <v/>
      </c>
      <c r="BJ182" s="66" t="str">
        <f t="shared" si="164"/>
        <v/>
      </c>
      <c r="BK182" s="47" t="s">
        <v>0</v>
      </c>
      <c r="BL182" s="19" t="str">
        <f t="shared" si="165"/>
        <v/>
      </c>
      <c r="BM182" s="47" t="s">
        <v>0</v>
      </c>
      <c r="BN182" s="151" t="str">
        <f>IF(AP182="","",IF(BA182="",IF(IFERROR(MATCH(AP182,natjecanje_noviKluboviAliasi,0),0)&gt;0,INDEX(natjecanje_kluboviAliasi,MATCH(AP182,natjecanje_noviKluboviAliasi,0)),AP182),BA182))</f>
        <v/>
      </c>
      <c r="BO182" s="47" t="s">
        <v>0</v>
      </c>
      <c r="BP182" s="58" t="str">
        <f t="shared" si="166"/>
        <v/>
      </c>
      <c r="BQ182" s="73" t="str">
        <f t="shared" si="167"/>
        <v/>
      </c>
      <c r="BR182" s="267" t="str">
        <f t="shared" si="168"/>
        <v/>
      </c>
      <c r="BS182" s="268" t="str">
        <f t="shared" si="169"/>
        <v/>
      </c>
      <c r="BT182" s="191" t="str">
        <f t="shared" si="170"/>
        <v/>
      </c>
      <c r="BU182" s="47" t="s">
        <v>0</v>
      </c>
      <c r="BV182" s="52" t="str">
        <f t="shared" si="171"/>
        <v/>
      </c>
      <c r="BW182" s="31" t="str">
        <f t="shared" si="172"/>
        <v/>
      </c>
      <c r="BX182" s="73" t="str">
        <f>IF(BW182="","",IFERROR(INDEX(imePrezime_id,MATCH(BV182&amp;" – "&amp;BW182,imePrezime_imePrezime,0)),"NEMA"))</f>
        <v/>
      </c>
      <c r="BY182" s="73" t="str">
        <f>IF(BX182&lt;&gt;"NEMA","",IFERROR(INDEX(imePrezimeAlias_imePrezimeId,MATCH(BV182&amp;" "&amp;BW182,imePrezimeAlias_alias,0)),"NEMA"))</f>
        <v/>
      </c>
      <c r="BZ182" s="31" t="str">
        <f>IF(BW182="","",IF(OR(BY182="",BY182="NEMA"),BV182,INDEX(imePrezime_ime,MATCH(BY182,imePrezime_id,0))))</f>
        <v/>
      </c>
      <c r="CA182" s="66" t="str">
        <f>IF(BW182="","",IF(OR(BY182="",BY182="NEMA"),BW182,INDEX(imePrezime_prezime,MATCH(BY182,imePrezime_id,0))))</f>
        <v/>
      </c>
      <c r="CB182" s="47" t="s">
        <v>0</v>
      </c>
      <c r="CC182" s="82" t="str">
        <f t="shared" si="173"/>
        <v/>
      </c>
      <c r="CD182" s="47" t="s">
        <v>0</v>
      </c>
      <c r="CE182" s="19" t="str">
        <f t="shared" si="174"/>
        <v/>
      </c>
      <c r="CF182" s="47" t="s">
        <v>0</v>
      </c>
      <c r="CG182" s="130"/>
      <c r="CH182" s="47" t="s">
        <v>0</v>
      </c>
      <c r="CI182" s="52" t="str">
        <f t="shared" si="175"/>
        <v/>
      </c>
      <c r="CJ182" s="73" t="str">
        <f>IF(CG182="","",MAX(CJ$10:CJ181)+1)</f>
        <v/>
      </c>
      <c r="CK182" s="53" t="str">
        <f t="shared" si="176"/>
        <v/>
      </c>
      <c r="CL182" s="47" t="s">
        <v>0</v>
      </c>
      <c r="CM182" s="19" t="str">
        <f t="shared" si="177"/>
        <v/>
      </c>
      <c r="CN182" s="47" t="s">
        <v>0</v>
      </c>
      <c r="CO182" s="108"/>
      <c r="CP182" s="110"/>
      <c r="CQ182" s="47"/>
      <c r="CR182" s="58" t="str">
        <f>IF(AND(BX182="NEMA",BY182="NEMA",OR(CG182="",CK182="NEMA")),MAX(CR$10:CR181)+1,"")</f>
        <v/>
      </c>
      <c r="CS182" s="53" t="str">
        <f t="shared" si="178"/>
        <v/>
      </c>
      <c r="CT182" t="s">
        <v>0</v>
      </c>
      <c r="CU182" s="133" t="str">
        <f>IF(O182="","",LEFT(INDEX(kategorija_oznaka,MATCH(Q182,kategorija_id,0)),1))</f>
        <v/>
      </c>
      <c r="CV182" t="s">
        <v>0</v>
      </c>
      <c r="CW182" s="52" t="str">
        <f>IF(CR182="","",IF(M182&lt;&gt;"CRO","","INSERT INTO osoba (id,reg_broj,oib,spol_id,dat_rodjenja) VALUES ("&amp;CR182&amp;",(SELECT max(os.reg_broj)+1 FROM osoba AS os),Null,'"&amp;CU182&amp;"',Null); INSERT INTO osoba_log (id,reg_broj,oib,spol_id,dat_rodjenja,dnevnik_id) SELECT id,reg_broj,oib,spol_id,dat_rodjenja,"&amp;dnevnik_id&amp;" FROM osoba WHERE id = "&amp;CR182&amp;";"))</f>
        <v/>
      </c>
      <c r="CX182" s="66" t="str">
        <f t="shared" si="179"/>
        <v/>
      </c>
      <c r="CY182" t="s">
        <v>0</v>
      </c>
      <c r="CZ182" s="19" t="str">
        <f t="shared" si="180"/>
        <v/>
      </c>
      <c r="DA182" s="47" t="s">
        <v>0</v>
      </c>
      <c r="DB182" s="52" t="str">
        <f t="shared" si="181"/>
        <v/>
      </c>
      <c r="DC182" s="66" t="str">
        <f t="shared" si="182"/>
        <v/>
      </c>
      <c r="DD182" s="47" t="s">
        <v>0</v>
      </c>
      <c r="DE182" s="52" t="str">
        <f t="shared" si="183"/>
        <v/>
      </c>
      <c r="DF182" s="53" t="str">
        <f>IF(DE182="","",IFERROR(MATCH(DE182,registar,0),"NEMA"))</f>
        <v/>
      </c>
      <c r="DG182" s="47" t="s">
        <v>0</v>
      </c>
      <c r="DH182" s="52" t="str">
        <f t="shared" si="184"/>
        <v/>
      </c>
      <c r="DI182" s="53" t="str">
        <f>IF(DH182="","",IFERROR(MATCH(DH182,imePrezime_imePrezimeKlub,0),"NEMA"))</f>
        <v/>
      </c>
      <c r="DJ182" s="47" t="s">
        <v>0</v>
      </c>
      <c r="DK182" s="52" t="str">
        <f t="shared" si="185"/>
        <v/>
      </c>
      <c r="DL182" s="53" t="str">
        <f>IF(DK182="","",IFERROR(MATCH(DK182,imePrezime_imePrezime,0),"NEMA"))</f>
        <v/>
      </c>
      <c r="DM182" s="47" t="s">
        <v>0</v>
      </c>
      <c r="DN182" s="58" t="str">
        <f t="shared" si="186"/>
        <v/>
      </c>
      <c r="DO182" s="53" t="str" cm="1">
        <f t="array" ref="DO182">IF(DN182&lt;&gt;"",INDEX(imePrezime_id,DN182,0),IF(CR182&lt;&gt;"",CR182,""))</f>
        <v/>
      </c>
      <c r="DP182" s="47" t="s">
        <v>0</v>
      </c>
      <c r="DQ182" s="58" t="str">
        <f t="shared" si="187"/>
        <v/>
      </c>
      <c r="DR182" s="73" t="str">
        <f>IF(BW182="","",IF(AJ182="",IF(IFERROR(INDEX(imePrezime_klub,MATCH(DO182,imePrezime_id,0)),"NEMA")="","klu",""),IF(OR(AND(AK182&lt;&gt;"",AK182&lt;&gt;"NEMA"),BI182&lt;&gt;""),"klu(ali)",IF(AND(AN182&lt;&gt;"",AN182&lt;&gt;AM182),"(raz-klu)","klu"))))</f>
        <v/>
      </c>
      <c r="DS182" s="73" t="str">
        <f t="shared" si="188"/>
        <v/>
      </c>
      <c r="DT182" s="73" t="str">
        <f t="shared" si="189"/>
        <v/>
      </c>
      <c r="DU182" s="66" t="str">
        <f t="shared" si="190"/>
        <v/>
      </c>
      <c r="DV182" s="47" t="s">
        <v>0</v>
      </c>
      <c r="DW182" s="58" t="str">
        <f>IF(BW182="","",MAX(DW$10:DW181)+1)</f>
        <v/>
      </c>
      <c r="DX182" s="73" t="str">
        <f t="shared" si="191"/>
        <v/>
      </c>
      <c r="DY182" s="73" t="str">
        <f t="shared" si="192"/>
        <v/>
      </c>
      <c r="DZ182" s="73" t="str">
        <f t="shared" si="193"/>
        <v/>
      </c>
      <c r="EA182" s="73" t="str">
        <f t="shared" si="194"/>
        <v/>
      </c>
      <c r="EB182" s="73" t="str">
        <f t="shared" si="195"/>
        <v/>
      </c>
      <c r="EC182" s="73" t="str">
        <f t="shared" si="196"/>
        <v/>
      </c>
      <c r="ED182" s="73" t="str">
        <f t="shared" si="197"/>
        <v/>
      </c>
      <c r="EE182" s="73" t="str">
        <f t="shared" si="198"/>
        <v/>
      </c>
      <c r="EF182" s="73" t="str">
        <f t="shared" si="199"/>
        <v/>
      </c>
      <c r="EG182" s="53" t="str">
        <f>IF(INDEX(natjecanjeKategorije_katAliasId,MATCH(Q182,natjecanjeKategorije_katRegId,0))="","",INDEX(natjecanjeKategorije_katAliasId,MATCH(Q182,natjecanjeKategorije_katRegId,0)))</f>
        <v/>
      </c>
      <c r="EH182" s="47" t="s">
        <v>0</v>
      </c>
      <c r="EI182" s="19" t="str">
        <f t="shared" si="200"/>
        <v/>
      </c>
      <c r="EJ182" s="47" t="s">
        <v>0</v>
      </c>
      <c r="EK182" s="19" t="str">
        <f t="shared" si="201"/>
        <v/>
      </c>
      <c r="EL182" s="47" t="s">
        <v>0</v>
      </c>
      <c r="EM182" s="208" t="str">
        <f t="shared" si="202"/>
        <v/>
      </c>
      <c r="EN182" s="47" t="s">
        <v>0</v>
      </c>
    </row>
    <row r="183" spans="1:144" x14ac:dyDescent="0.25">
      <c r="A183" t="s">
        <v>0</v>
      </c>
      <c r="B183" s="52" t="str">
        <f>IF(csv!F175="","",csv!T175)</f>
        <v/>
      </c>
      <c r="C183" s="31" t="s">
        <v>0</v>
      </c>
      <c r="D183" s="31" t="str">
        <f>IF(csv!F175="","",csv!F175)</f>
        <v/>
      </c>
      <c r="E183" s="31" t="str">
        <f>IF(csv!E175="","",csv!E175)</f>
        <v/>
      </c>
      <c r="F183" s="31" t="s">
        <v>0</v>
      </c>
      <c r="G183" s="73" t="str">
        <f>IF(csv!M175="","",csv!M175)</f>
        <v/>
      </c>
      <c r="H183" s="73" t="str">
        <f>IF(csv!N175="","",csv!N175)</f>
        <v/>
      </c>
      <c r="I183" s="31" t="s">
        <v>0</v>
      </c>
      <c r="J183" s="31" t="str">
        <f>IF(csv!P175="","",csv!P175)</f>
        <v/>
      </c>
      <c r="K183" s="31" t="str">
        <f>IF(csv!Q175="","",csv!Q175)</f>
        <v/>
      </c>
      <c r="L183" s="31" t="s">
        <v>0</v>
      </c>
      <c r="M183" s="66" t="str">
        <f>IF(csv!R175="","",csv!R175)</f>
        <v/>
      </c>
      <c r="N183" s="47" t="s">
        <v>0</v>
      </c>
      <c r="O183" s="52" t="str">
        <f t="shared" si="144"/>
        <v/>
      </c>
      <c r="P183" s="73" t="str">
        <f>IF(O183="","",IF(COUNTIF(O$10:O182,O183)=0,P182+1,P182))</f>
        <v/>
      </c>
      <c r="Q183" s="88" t="str">
        <f t="shared" si="145"/>
        <v/>
      </c>
      <c r="R183" s="89" t="str" cm="1">
        <f t="array" ref="R183">IF(S183="","",INDEX(natjecanjeStaze_naziv,MATCH(S183,natjecanjeStaze_stazaId,0)))</f>
        <v/>
      </c>
      <c r="S183" s="53" t="str">
        <f>IF(BW183="","",INDEX(natjecanjeStaze_stazaId,MATCH(O183,natjecanjeStaze_kategorija,0)))</f>
        <v/>
      </c>
      <c r="T183" s="47" t="s">
        <v>0</v>
      </c>
      <c r="U183" s="259" t="str">
        <f>IF(O183="","",INDEX(kategorija_oznaka,MATCH(Q183,kategorija_id,0)))</f>
        <v/>
      </c>
      <c r="V183" s="260" t="str">
        <f t="shared" si="146"/>
        <v/>
      </c>
      <c r="W183" s="47" t="s">
        <v>0</v>
      </c>
      <c r="X183" s="52" t="str">
        <f t="shared" si="147"/>
        <v/>
      </c>
      <c r="Y183" s="73" t="str">
        <f t="shared" si="148"/>
        <v/>
      </c>
      <c r="Z183" s="31" t="str">
        <f t="shared" si="149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50"/>
        <v/>
      </c>
      <c r="AF183" s="47" t="s">
        <v>0</v>
      </c>
      <c r="AG183" s="151" t="str">
        <f t="shared" si="151"/>
        <v/>
      </c>
      <c r="AH183" s="47" t="s">
        <v>0</v>
      </c>
      <c r="AI183" s="52" t="str">
        <f t="shared" si="152"/>
        <v/>
      </c>
      <c r="AJ183" s="31" t="str">
        <f t="shared" si="153"/>
        <v/>
      </c>
      <c r="AK183" s="73" t="str">
        <f t="shared" si="154"/>
        <v/>
      </c>
      <c r="AL183" s="73" t="str">
        <f t="shared" si="155"/>
        <v/>
      </c>
      <c r="AM183" s="31" t="str" cm="1">
        <f t="array" ref="AM183">IF(AK183="",""&amp;AJ183,IF(AK183="NEMA",AJ183,INDEX(klub_naziv,MATCH(INDEX(klubAlias_klubId,AK183),klub_id,0))))</f>
        <v/>
      </c>
      <c r="AN183" s="31" t="str" cm="1">
        <f t="array" ref="AN183">IFERROR(""&amp;INDEX(registarNatjecatelji,DL183,4),"")</f>
        <v/>
      </c>
      <c r="AO183" s="90" t="str">
        <f t="shared" si="156"/>
        <v/>
      </c>
      <c r="AP183" s="66" t="str">
        <f t="shared" si="157"/>
        <v/>
      </c>
      <c r="AQ183" s="47" t="s">
        <v>0</v>
      </c>
      <c r="AR183" s="52" t="str">
        <f>IF(V183&lt;&gt;"NEMA","",IF(IFERROR(MATCH(U183,U$10:U182,0),0)&lt;&gt;0,"",U183))</f>
        <v/>
      </c>
      <c r="AS183" s="73" t="str">
        <f>IF(AR183="","",IFERROR(INDEX(klubAlias_id,MATCH(AR183,klubAlias_alias,0)),"NEMA"))</f>
        <v/>
      </c>
      <c r="AT183" s="31" t="str">
        <f>IF(OR(AS183="",AS183&lt;&gt;"NEMA"),"",MAX(AT$10:AT182)+1)</f>
        <v/>
      </c>
      <c r="AU183" s="66" t="str">
        <f>IF(OR(AS183="",AS183&lt;&gt;"NEMA"),"",INDEX(klub_id,MATCH(AR183,klub_naziv,0)))</f>
        <v/>
      </c>
      <c r="AV183" s="47" t="s">
        <v>0</v>
      </c>
      <c r="AW183" s="19" t="str">
        <f t="shared" si="158"/>
        <v/>
      </c>
      <c r="AX183" s="47" t="s">
        <v>0</v>
      </c>
      <c r="AY183" s="82" t="str">
        <f>IF(AK183&lt;&gt;"NEMA","",IF(IFERROR(MATCH(AJ183,AJ$10:AJ182,0),0)&lt;&gt;0,"",AJ183))</f>
        <v/>
      </c>
      <c r="AZ183" s="47" t="s">
        <v>0</v>
      </c>
      <c r="BA183" s="130"/>
      <c r="BB183" s="47" t="s">
        <v>0</v>
      </c>
      <c r="BC183" s="58" t="str">
        <f t="shared" si="159"/>
        <v/>
      </c>
      <c r="BD183" s="31" t="str">
        <f t="shared" si="160"/>
        <v/>
      </c>
      <c r="BE183" s="31" t="str">
        <f>IF(BD183="","",MAX(BE$10:BE182)+1)</f>
        <v/>
      </c>
      <c r="BF183" s="31" t="str">
        <f t="shared" si="161"/>
        <v/>
      </c>
      <c r="BG183" s="31" t="str">
        <f t="shared" si="162"/>
        <v/>
      </c>
      <c r="BH183" s="31" t="str">
        <f>IF(BA183="","",MAX(BH$10:BH182)+1)</f>
        <v/>
      </c>
      <c r="BI183" s="31" t="str">
        <f t="shared" si="163"/>
        <v/>
      </c>
      <c r="BJ183" s="66" t="str">
        <f t="shared" si="164"/>
        <v/>
      </c>
      <c r="BK183" s="47" t="s">
        <v>0</v>
      </c>
      <c r="BL183" s="19" t="str">
        <f t="shared" si="165"/>
        <v/>
      </c>
      <c r="BM183" s="47" t="s">
        <v>0</v>
      </c>
      <c r="BN183" s="151" t="str">
        <f>IF(AP183="","",IF(BA183="",IF(IFERROR(MATCH(AP183,natjecanje_noviKluboviAliasi,0),0)&gt;0,INDEX(natjecanje_kluboviAliasi,MATCH(AP183,natjecanje_noviKluboviAliasi,0)),AP183),BA183))</f>
        <v/>
      </c>
      <c r="BO183" s="47" t="s">
        <v>0</v>
      </c>
      <c r="BP183" s="58" t="str">
        <f t="shared" si="166"/>
        <v/>
      </c>
      <c r="BQ183" s="73" t="str">
        <f t="shared" si="167"/>
        <v/>
      </c>
      <c r="BR183" s="267" t="str">
        <f t="shared" si="168"/>
        <v/>
      </c>
      <c r="BS183" s="268" t="str">
        <f t="shared" si="169"/>
        <v/>
      </c>
      <c r="BT183" s="191" t="str">
        <f t="shared" si="170"/>
        <v/>
      </c>
      <c r="BU183" s="47" t="s">
        <v>0</v>
      </c>
      <c r="BV183" s="52" t="str">
        <f t="shared" si="171"/>
        <v/>
      </c>
      <c r="BW183" s="31" t="str">
        <f t="shared" si="172"/>
        <v/>
      </c>
      <c r="BX183" s="73" t="str">
        <f>IF(BW183="","",IFERROR(INDEX(imePrezime_id,MATCH(BV183&amp;" – "&amp;BW183,imePrezime_imePrezime,0)),"NEMA"))</f>
        <v/>
      </c>
      <c r="BY183" s="73" t="str">
        <f>IF(BX183&lt;&gt;"NEMA","",IFERROR(INDEX(imePrezimeAlias_imePrezimeId,MATCH(BV183&amp;" "&amp;BW183,imePrezimeAlias_alias,0)),"NEMA"))</f>
        <v/>
      </c>
      <c r="BZ183" s="31" t="str">
        <f>IF(BW183="","",IF(OR(BY183="",BY183="NEMA"),BV183,INDEX(imePrezime_ime,MATCH(BY183,imePrezime_id,0))))</f>
        <v/>
      </c>
      <c r="CA183" s="66" t="str">
        <f>IF(BW183="","",IF(OR(BY183="",BY183="NEMA"),BW183,INDEX(imePrezime_prezime,MATCH(BY183,imePrezime_id,0))))</f>
        <v/>
      </c>
      <c r="CB183" s="47" t="s">
        <v>0</v>
      </c>
      <c r="CC183" s="82" t="str">
        <f t="shared" si="173"/>
        <v/>
      </c>
      <c r="CD183" s="47" t="s">
        <v>0</v>
      </c>
      <c r="CE183" s="19" t="str">
        <f t="shared" si="174"/>
        <v/>
      </c>
      <c r="CF183" s="47" t="s">
        <v>0</v>
      </c>
      <c r="CG183" s="130"/>
      <c r="CH183" s="47" t="s">
        <v>0</v>
      </c>
      <c r="CI183" s="52" t="str">
        <f t="shared" si="175"/>
        <v/>
      </c>
      <c r="CJ183" s="73" t="str">
        <f>IF(CG183="","",MAX(CJ$10:CJ182)+1)</f>
        <v/>
      </c>
      <c r="CK183" s="53" t="str">
        <f t="shared" si="176"/>
        <v/>
      </c>
      <c r="CL183" s="47" t="s">
        <v>0</v>
      </c>
      <c r="CM183" s="19" t="str">
        <f t="shared" si="177"/>
        <v/>
      </c>
      <c r="CN183" s="47" t="s">
        <v>0</v>
      </c>
      <c r="CO183" s="108"/>
      <c r="CP183" s="110"/>
      <c r="CQ183" s="47"/>
      <c r="CR183" s="58" t="str">
        <f>IF(AND(BX183="NEMA",BY183="NEMA",OR(CG183="",CK183="NEMA")),MAX(CR$10:CR182)+1,"")</f>
        <v/>
      </c>
      <c r="CS183" s="53" t="str">
        <f t="shared" si="178"/>
        <v/>
      </c>
      <c r="CT183" t="s">
        <v>0</v>
      </c>
      <c r="CU183" s="133" t="str">
        <f>IF(O183="","",LEFT(INDEX(kategorija_oznaka,MATCH(Q183,kategorija_id,0)),1))</f>
        <v/>
      </c>
      <c r="CV183" t="s">
        <v>0</v>
      </c>
      <c r="CW183" s="52" t="str">
        <f>IF(CR183="","",IF(M183&lt;&gt;"CRO","","INSERT INTO osoba (id,reg_broj,oib,spol_id,dat_rodjenja) VALUES ("&amp;CR183&amp;",(SELECT max(os.reg_broj)+1 FROM osoba AS os),Null,'"&amp;CU183&amp;"',Null); INSERT INTO osoba_log (id,reg_broj,oib,spol_id,dat_rodjenja,dnevnik_id) SELECT id,reg_broj,oib,spol_id,dat_rodjenja,"&amp;dnevnik_id&amp;" FROM osoba WHERE id = "&amp;CR183&amp;";"))</f>
        <v/>
      </c>
      <c r="CX183" s="66" t="str">
        <f t="shared" si="179"/>
        <v/>
      </c>
      <c r="CY183" t="s">
        <v>0</v>
      </c>
      <c r="CZ183" s="19" t="str">
        <f t="shared" si="180"/>
        <v/>
      </c>
      <c r="DA183" s="47" t="s">
        <v>0</v>
      </c>
      <c r="DB183" s="52" t="str">
        <f t="shared" si="181"/>
        <v/>
      </c>
      <c r="DC183" s="66" t="str">
        <f t="shared" si="182"/>
        <v/>
      </c>
      <c r="DD183" s="47" t="s">
        <v>0</v>
      </c>
      <c r="DE183" s="52" t="str">
        <f t="shared" si="183"/>
        <v/>
      </c>
      <c r="DF183" s="53" t="str">
        <f>IF(DE183="","",IFERROR(MATCH(DE183,registar,0),"NEMA"))</f>
        <v/>
      </c>
      <c r="DG183" s="47" t="s">
        <v>0</v>
      </c>
      <c r="DH183" s="52" t="str">
        <f t="shared" si="184"/>
        <v/>
      </c>
      <c r="DI183" s="53" t="str">
        <f>IF(DH183="","",IFERROR(MATCH(DH183,imePrezime_imePrezimeKlub,0),"NEMA"))</f>
        <v/>
      </c>
      <c r="DJ183" s="47" t="s">
        <v>0</v>
      </c>
      <c r="DK183" s="52" t="str">
        <f t="shared" si="185"/>
        <v/>
      </c>
      <c r="DL183" s="53" t="str">
        <f>IF(DK183="","",IFERROR(MATCH(DK183,imePrezime_imePrezime,0),"NEMA"))</f>
        <v/>
      </c>
      <c r="DM183" s="47" t="s">
        <v>0</v>
      </c>
      <c r="DN183" s="58" t="str">
        <f t="shared" si="186"/>
        <v/>
      </c>
      <c r="DO183" s="53" t="str" cm="1">
        <f t="array" ref="DO183">IF(DN183&lt;&gt;"",INDEX(imePrezime_id,DN183,0),IF(CR183&lt;&gt;"",CR183,""))</f>
        <v/>
      </c>
      <c r="DP183" s="47" t="s">
        <v>0</v>
      </c>
      <c r="DQ183" s="58" t="str">
        <f t="shared" si="187"/>
        <v/>
      </c>
      <c r="DR183" s="73" t="str">
        <f>IF(BW183="","",IF(AJ183="",IF(IFERROR(INDEX(imePrezime_klub,MATCH(DO183,imePrezime_id,0)),"NEMA")="","klu",""),IF(OR(AND(AK183&lt;&gt;"",AK183&lt;&gt;"NEMA"),BI183&lt;&gt;""),"klu(ali)",IF(AND(AN183&lt;&gt;"",AN183&lt;&gt;AM183),"(raz-klu)","klu"))))</f>
        <v/>
      </c>
      <c r="DS183" s="73" t="str">
        <f t="shared" si="188"/>
        <v/>
      </c>
      <c r="DT183" s="73" t="str">
        <f t="shared" si="189"/>
        <v/>
      </c>
      <c r="DU183" s="66" t="str">
        <f t="shared" si="190"/>
        <v/>
      </c>
      <c r="DV183" s="47" t="s">
        <v>0</v>
      </c>
      <c r="DW183" s="58" t="str">
        <f>IF(BW183="","",MAX(DW$10:DW182)+1)</f>
        <v/>
      </c>
      <c r="DX183" s="73" t="str">
        <f t="shared" si="191"/>
        <v/>
      </c>
      <c r="DY183" s="73" t="str">
        <f t="shared" si="192"/>
        <v/>
      </c>
      <c r="DZ183" s="73" t="str">
        <f t="shared" si="193"/>
        <v/>
      </c>
      <c r="EA183" s="73" t="str">
        <f t="shared" si="194"/>
        <v/>
      </c>
      <c r="EB183" s="73" t="str">
        <f t="shared" si="195"/>
        <v/>
      </c>
      <c r="EC183" s="73" t="str">
        <f t="shared" si="196"/>
        <v/>
      </c>
      <c r="ED183" s="73" t="str">
        <f t="shared" si="197"/>
        <v/>
      </c>
      <c r="EE183" s="73" t="str">
        <f t="shared" si="198"/>
        <v/>
      </c>
      <c r="EF183" s="73" t="str">
        <f t="shared" si="199"/>
        <v/>
      </c>
      <c r="EG183" s="53" t="str">
        <f>IF(INDEX(natjecanjeKategorije_katAliasId,MATCH(Q183,natjecanjeKategorije_katRegId,0))="","",INDEX(natjecanjeKategorije_katAliasId,MATCH(Q183,natjecanjeKategorije_katRegId,0)))</f>
        <v/>
      </c>
      <c r="EH183" s="47" t="s">
        <v>0</v>
      </c>
      <c r="EI183" s="19" t="str">
        <f t="shared" si="200"/>
        <v/>
      </c>
      <c r="EJ183" s="47" t="s">
        <v>0</v>
      </c>
      <c r="EK183" s="19" t="str">
        <f t="shared" si="201"/>
        <v/>
      </c>
      <c r="EL183" s="47" t="s">
        <v>0</v>
      </c>
      <c r="EM183" s="208" t="str">
        <f t="shared" si="202"/>
        <v/>
      </c>
      <c r="EN183" s="47" t="s">
        <v>0</v>
      </c>
    </row>
    <row r="184" spans="1:144" x14ac:dyDescent="0.25">
      <c r="A184" t="s">
        <v>0</v>
      </c>
      <c r="B184" s="52" t="str">
        <f>IF(csv!F176="","",csv!T176)</f>
        <v/>
      </c>
      <c r="C184" s="31" t="s">
        <v>0</v>
      </c>
      <c r="D184" s="31" t="str">
        <f>IF(csv!F176="","",csv!F176)</f>
        <v/>
      </c>
      <c r="E184" s="31" t="str">
        <f>IF(csv!E176="","",csv!E176)</f>
        <v/>
      </c>
      <c r="F184" s="31" t="s">
        <v>0</v>
      </c>
      <c r="G184" s="73" t="str">
        <f>IF(csv!M176="","",csv!M176)</f>
        <v/>
      </c>
      <c r="H184" s="73" t="str">
        <f>IF(csv!N176="","",csv!N176)</f>
        <v/>
      </c>
      <c r="I184" s="31" t="s">
        <v>0</v>
      </c>
      <c r="J184" s="31" t="str">
        <f>IF(csv!P176="","",csv!P176)</f>
        <v/>
      </c>
      <c r="K184" s="31" t="str">
        <f>IF(csv!Q176="","",csv!Q176)</f>
        <v/>
      </c>
      <c r="L184" s="31" t="s">
        <v>0</v>
      </c>
      <c r="M184" s="66" t="str">
        <f>IF(csv!R176="","",csv!R176)</f>
        <v/>
      </c>
      <c r="N184" s="47" t="s">
        <v>0</v>
      </c>
      <c r="O184" s="52" t="str">
        <f t="shared" si="144"/>
        <v/>
      </c>
      <c r="P184" s="73" t="str">
        <f>IF(O184="","",IF(COUNTIF(O$10:O183,O184)=0,P183+1,P183))</f>
        <v/>
      </c>
      <c r="Q184" s="88" t="str">
        <f t="shared" si="145"/>
        <v/>
      </c>
      <c r="R184" s="89" t="str" cm="1">
        <f t="array" ref="R184">IF(S184="","",INDEX(natjecanjeStaze_naziv,MATCH(S184,natjecanjeStaze_stazaId,0)))</f>
        <v/>
      </c>
      <c r="S184" s="53" t="str">
        <f>IF(BW184="","",INDEX(natjecanjeStaze_stazaId,MATCH(O184,natjecanjeStaze_kategorija,0)))</f>
        <v/>
      </c>
      <c r="T184" s="47" t="s">
        <v>0</v>
      </c>
      <c r="U184" s="259" t="str">
        <f>IF(O184="","",INDEX(kategorija_oznaka,MATCH(Q184,kategorija_id,0)))</f>
        <v/>
      </c>
      <c r="V184" s="260" t="str">
        <f t="shared" si="146"/>
        <v/>
      </c>
      <c r="W184" s="47" t="s">
        <v>0</v>
      </c>
      <c r="X184" s="52" t="str">
        <f t="shared" si="147"/>
        <v/>
      </c>
      <c r="Y184" s="73" t="str">
        <f t="shared" si="148"/>
        <v/>
      </c>
      <c r="Z184" s="31" t="str">
        <f t="shared" si="149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50"/>
        <v/>
      </c>
      <c r="AF184" s="47" t="s">
        <v>0</v>
      </c>
      <c r="AG184" s="151" t="str">
        <f t="shared" si="151"/>
        <v/>
      </c>
      <c r="AH184" s="47" t="s">
        <v>0</v>
      </c>
      <c r="AI184" s="52" t="str">
        <f t="shared" si="152"/>
        <v/>
      </c>
      <c r="AJ184" s="31" t="str">
        <f t="shared" si="153"/>
        <v/>
      </c>
      <c r="AK184" s="73" t="str">
        <f t="shared" si="154"/>
        <v/>
      </c>
      <c r="AL184" s="73" t="str">
        <f t="shared" si="155"/>
        <v/>
      </c>
      <c r="AM184" s="31" t="str" cm="1">
        <f t="array" ref="AM184">IF(AK184="",""&amp;AJ184,IF(AK184="NEMA",AJ184,INDEX(klub_naziv,MATCH(INDEX(klubAlias_klubId,AK184),klub_id,0))))</f>
        <v/>
      </c>
      <c r="AN184" s="31" t="str" cm="1">
        <f t="array" ref="AN184">IFERROR(""&amp;INDEX(registarNatjecatelji,DL184,4),"")</f>
        <v/>
      </c>
      <c r="AO184" s="90" t="str">
        <f t="shared" si="156"/>
        <v/>
      </c>
      <c r="AP184" s="66" t="str">
        <f t="shared" si="157"/>
        <v/>
      </c>
      <c r="AQ184" s="47" t="s">
        <v>0</v>
      </c>
      <c r="AR184" s="52" t="str">
        <f>IF(V184&lt;&gt;"NEMA","",IF(IFERROR(MATCH(U184,U$10:U183,0),0)&lt;&gt;0,"",U184))</f>
        <v/>
      </c>
      <c r="AS184" s="73" t="str">
        <f>IF(AR184="","",IFERROR(INDEX(klubAlias_id,MATCH(AR184,klubAlias_alias,0)),"NEMA"))</f>
        <v/>
      </c>
      <c r="AT184" s="31" t="str">
        <f>IF(OR(AS184="",AS184&lt;&gt;"NEMA"),"",MAX(AT$10:AT183)+1)</f>
        <v/>
      </c>
      <c r="AU184" s="66" t="str">
        <f>IF(OR(AS184="",AS184&lt;&gt;"NEMA"),"",INDEX(klub_id,MATCH(AR184,klub_naziv,0)))</f>
        <v/>
      </c>
      <c r="AV184" s="47" t="s">
        <v>0</v>
      </c>
      <c r="AW184" s="19" t="str">
        <f t="shared" si="158"/>
        <v/>
      </c>
      <c r="AX184" s="47" t="s">
        <v>0</v>
      </c>
      <c r="AY184" s="82" t="str">
        <f>IF(AK184&lt;&gt;"NEMA","",IF(IFERROR(MATCH(AJ184,AJ$10:AJ183,0),0)&lt;&gt;0,"",AJ184))</f>
        <v/>
      </c>
      <c r="AZ184" s="47" t="s">
        <v>0</v>
      </c>
      <c r="BA184" s="130"/>
      <c r="BB184" s="47" t="s">
        <v>0</v>
      </c>
      <c r="BC184" s="58" t="str">
        <f t="shared" si="159"/>
        <v/>
      </c>
      <c r="BD184" s="31" t="str">
        <f t="shared" si="160"/>
        <v/>
      </c>
      <c r="BE184" s="31" t="str">
        <f>IF(BD184="","",MAX(BE$10:BE183)+1)</f>
        <v/>
      </c>
      <c r="BF184" s="31" t="str">
        <f t="shared" si="161"/>
        <v/>
      </c>
      <c r="BG184" s="31" t="str">
        <f t="shared" si="162"/>
        <v/>
      </c>
      <c r="BH184" s="31" t="str">
        <f>IF(BA184="","",MAX(BH$10:BH183)+1)</f>
        <v/>
      </c>
      <c r="BI184" s="31" t="str">
        <f t="shared" si="163"/>
        <v/>
      </c>
      <c r="BJ184" s="66" t="str">
        <f t="shared" si="164"/>
        <v/>
      </c>
      <c r="BK184" s="47" t="s">
        <v>0</v>
      </c>
      <c r="BL184" s="19" t="str">
        <f t="shared" si="165"/>
        <v/>
      </c>
      <c r="BM184" s="47" t="s">
        <v>0</v>
      </c>
      <c r="BN184" s="151" t="str">
        <f>IF(AP184="","",IF(BA184="",IF(IFERROR(MATCH(AP184,natjecanje_noviKluboviAliasi,0),0)&gt;0,INDEX(natjecanje_kluboviAliasi,MATCH(AP184,natjecanje_noviKluboviAliasi,0)),AP184),BA184))</f>
        <v/>
      </c>
      <c r="BO184" s="47" t="s">
        <v>0</v>
      </c>
      <c r="BP184" s="58" t="str">
        <f t="shared" si="166"/>
        <v/>
      </c>
      <c r="BQ184" s="73" t="str">
        <f t="shared" si="167"/>
        <v/>
      </c>
      <c r="BR184" s="267" t="str">
        <f t="shared" si="168"/>
        <v/>
      </c>
      <c r="BS184" s="268" t="str">
        <f t="shared" si="169"/>
        <v/>
      </c>
      <c r="BT184" s="191" t="str">
        <f t="shared" si="170"/>
        <v/>
      </c>
      <c r="BU184" s="47" t="s">
        <v>0</v>
      </c>
      <c r="BV184" s="52" t="str">
        <f t="shared" si="171"/>
        <v/>
      </c>
      <c r="BW184" s="31" t="str">
        <f t="shared" si="172"/>
        <v/>
      </c>
      <c r="BX184" s="73" t="str">
        <f>IF(BW184="","",IFERROR(INDEX(imePrezime_id,MATCH(BV184&amp;" – "&amp;BW184,imePrezime_imePrezime,0)),"NEMA"))</f>
        <v/>
      </c>
      <c r="BY184" s="73" t="str">
        <f>IF(BX184&lt;&gt;"NEMA","",IFERROR(INDEX(imePrezimeAlias_imePrezimeId,MATCH(BV184&amp;" "&amp;BW184,imePrezimeAlias_alias,0)),"NEMA"))</f>
        <v/>
      </c>
      <c r="BZ184" s="31" t="str">
        <f>IF(BW184="","",IF(OR(BY184="",BY184="NEMA"),BV184,INDEX(imePrezime_ime,MATCH(BY184,imePrezime_id,0))))</f>
        <v/>
      </c>
      <c r="CA184" s="66" t="str">
        <f>IF(BW184="","",IF(OR(BY184="",BY184="NEMA"),BW184,INDEX(imePrezime_prezime,MATCH(BY184,imePrezime_id,0))))</f>
        <v/>
      </c>
      <c r="CB184" s="47" t="s">
        <v>0</v>
      </c>
      <c r="CC184" s="82" t="str">
        <f t="shared" si="173"/>
        <v/>
      </c>
      <c r="CD184" s="47" t="s">
        <v>0</v>
      </c>
      <c r="CE184" s="19" t="str">
        <f t="shared" si="174"/>
        <v/>
      </c>
      <c r="CF184" s="47" t="s">
        <v>0</v>
      </c>
      <c r="CG184" s="130"/>
      <c r="CH184" s="47" t="s">
        <v>0</v>
      </c>
      <c r="CI184" s="52" t="str">
        <f t="shared" si="175"/>
        <v/>
      </c>
      <c r="CJ184" s="73" t="str">
        <f>IF(CG184="","",MAX(CJ$10:CJ183)+1)</f>
        <v/>
      </c>
      <c r="CK184" s="53" t="str">
        <f t="shared" si="176"/>
        <v/>
      </c>
      <c r="CL184" s="47" t="s">
        <v>0</v>
      </c>
      <c r="CM184" s="19" t="str">
        <f t="shared" si="177"/>
        <v/>
      </c>
      <c r="CN184" s="47" t="s">
        <v>0</v>
      </c>
      <c r="CO184" s="108"/>
      <c r="CP184" s="110"/>
      <c r="CQ184" s="47"/>
      <c r="CR184" s="58" t="str">
        <f>IF(AND(BX184="NEMA",BY184="NEMA",OR(CG184="",CK184="NEMA")),MAX(CR$10:CR183)+1,"")</f>
        <v/>
      </c>
      <c r="CS184" s="53" t="str">
        <f t="shared" si="178"/>
        <v/>
      </c>
      <c r="CT184" t="s">
        <v>0</v>
      </c>
      <c r="CU184" s="133" t="str">
        <f>IF(O184="","",LEFT(INDEX(kategorija_oznaka,MATCH(Q184,kategorija_id,0)),1))</f>
        <v/>
      </c>
      <c r="CV184" t="s">
        <v>0</v>
      </c>
      <c r="CW184" s="52" t="str">
        <f>IF(CR184="","",IF(M184&lt;&gt;"CRO","","INSERT INTO osoba (id,reg_broj,oib,spol_id,dat_rodjenja) VALUES ("&amp;CR184&amp;",(SELECT max(os.reg_broj)+1 FROM osoba AS os),Null,'"&amp;CU184&amp;"',Null); INSERT INTO osoba_log (id,reg_broj,oib,spol_id,dat_rodjenja,dnevnik_id) SELECT id,reg_broj,oib,spol_id,dat_rodjenja,"&amp;dnevnik_id&amp;" FROM osoba WHERE id = "&amp;CR184&amp;";"))</f>
        <v/>
      </c>
      <c r="CX184" s="66" t="str">
        <f t="shared" si="179"/>
        <v/>
      </c>
      <c r="CY184" t="s">
        <v>0</v>
      </c>
      <c r="CZ184" s="19" t="str">
        <f t="shared" si="180"/>
        <v/>
      </c>
      <c r="DA184" s="47" t="s">
        <v>0</v>
      </c>
      <c r="DB184" s="52" t="str">
        <f t="shared" si="181"/>
        <v/>
      </c>
      <c r="DC184" s="66" t="str">
        <f t="shared" si="182"/>
        <v/>
      </c>
      <c r="DD184" s="47" t="s">
        <v>0</v>
      </c>
      <c r="DE184" s="52" t="str">
        <f t="shared" si="183"/>
        <v/>
      </c>
      <c r="DF184" s="53" t="str">
        <f>IF(DE184="","",IFERROR(MATCH(DE184,registar,0),"NEMA"))</f>
        <v/>
      </c>
      <c r="DG184" s="47" t="s">
        <v>0</v>
      </c>
      <c r="DH184" s="52" t="str">
        <f t="shared" si="184"/>
        <v/>
      </c>
      <c r="DI184" s="53" t="str">
        <f>IF(DH184="","",IFERROR(MATCH(DH184,imePrezime_imePrezimeKlub,0),"NEMA"))</f>
        <v/>
      </c>
      <c r="DJ184" s="47" t="s">
        <v>0</v>
      </c>
      <c r="DK184" s="52" t="str">
        <f t="shared" si="185"/>
        <v/>
      </c>
      <c r="DL184" s="53" t="str">
        <f>IF(DK184="","",IFERROR(MATCH(DK184,imePrezime_imePrezime,0),"NEMA"))</f>
        <v/>
      </c>
      <c r="DM184" s="47" t="s">
        <v>0</v>
      </c>
      <c r="DN184" s="58" t="str">
        <f t="shared" si="186"/>
        <v/>
      </c>
      <c r="DO184" s="53" t="str" cm="1">
        <f t="array" ref="DO184">IF(DN184&lt;&gt;"",INDEX(imePrezime_id,DN184,0),IF(CR184&lt;&gt;"",CR184,""))</f>
        <v/>
      </c>
      <c r="DP184" s="47" t="s">
        <v>0</v>
      </c>
      <c r="DQ184" s="58" t="str">
        <f t="shared" si="187"/>
        <v/>
      </c>
      <c r="DR184" s="73" t="str">
        <f>IF(BW184="","",IF(AJ184="",IF(IFERROR(INDEX(imePrezime_klub,MATCH(DO184,imePrezime_id,0)),"NEMA")="","klu",""),IF(OR(AND(AK184&lt;&gt;"",AK184&lt;&gt;"NEMA"),BI184&lt;&gt;""),"klu(ali)",IF(AND(AN184&lt;&gt;"",AN184&lt;&gt;AM184),"(raz-klu)","klu"))))</f>
        <v/>
      </c>
      <c r="DS184" s="73" t="str">
        <f t="shared" si="188"/>
        <v/>
      </c>
      <c r="DT184" s="73" t="str">
        <f t="shared" si="189"/>
        <v/>
      </c>
      <c r="DU184" s="66" t="str">
        <f t="shared" si="190"/>
        <v/>
      </c>
      <c r="DV184" s="47" t="s">
        <v>0</v>
      </c>
      <c r="DW184" s="58" t="str">
        <f>IF(BW184="","",MAX(DW$10:DW183)+1)</f>
        <v/>
      </c>
      <c r="DX184" s="73" t="str">
        <f t="shared" si="191"/>
        <v/>
      </c>
      <c r="DY184" s="73" t="str">
        <f t="shared" si="192"/>
        <v/>
      </c>
      <c r="DZ184" s="73" t="str">
        <f t="shared" si="193"/>
        <v/>
      </c>
      <c r="EA184" s="73" t="str">
        <f t="shared" si="194"/>
        <v/>
      </c>
      <c r="EB184" s="73" t="str">
        <f t="shared" si="195"/>
        <v/>
      </c>
      <c r="EC184" s="73" t="str">
        <f t="shared" si="196"/>
        <v/>
      </c>
      <c r="ED184" s="73" t="str">
        <f t="shared" si="197"/>
        <v/>
      </c>
      <c r="EE184" s="73" t="str">
        <f t="shared" si="198"/>
        <v/>
      </c>
      <c r="EF184" s="73" t="str">
        <f t="shared" si="199"/>
        <v/>
      </c>
      <c r="EG184" s="53" t="str">
        <f>IF(INDEX(natjecanjeKategorije_katAliasId,MATCH(Q184,natjecanjeKategorije_katRegId,0))="","",INDEX(natjecanjeKategorije_katAliasId,MATCH(Q184,natjecanjeKategorije_katRegId,0)))</f>
        <v/>
      </c>
      <c r="EH184" s="47" t="s">
        <v>0</v>
      </c>
      <c r="EI184" s="19" t="str">
        <f t="shared" si="200"/>
        <v/>
      </c>
      <c r="EJ184" s="47" t="s">
        <v>0</v>
      </c>
      <c r="EK184" s="19" t="str">
        <f t="shared" si="201"/>
        <v/>
      </c>
      <c r="EL184" s="47" t="s">
        <v>0</v>
      </c>
      <c r="EM184" s="208" t="str">
        <f t="shared" si="202"/>
        <v/>
      </c>
      <c r="EN184" s="47" t="s">
        <v>0</v>
      </c>
    </row>
    <row r="185" spans="1:144" x14ac:dyDescent="0.25">
      <c r="A185" t="s">
        <v>0</v>
      </c>
      <c r="B185" s="52" t="str">
        <f>IF(csv!F177="","",csv!T177)</f>
        <v/>
      </c>
      <c r="C185" s="31" t="s">
        <v>0</v>
      </c>
      <c r="D185" s="31" t="str">
        <f>IF(csv!F177="","",csv!F177)</f>
        <v/>
      </c>
      <c r="E185" s="31" t="str">
        <f>IF(csv!E177="","",csv!E177)</f>
        <v/>
      </c>
      <c r="F185" s="31" t="s">
        <v>0</v>
      </c>
      <c r="G185" s="73" t="str">
        <f>IF(csv!M177="","",csv!M177)</f>
        <v/>
      </c>
      <c r="H185" s="73" t="str">
        <f>IF(csv!N177="","",csv!N177)</f>
        <v/>
      </c>
      <c r="I185" s="31" t="s">
        <v>0</v>
      </c>
      <c r="J185" s="31" t="str">
        <f>IF(csv!P177="","",csv!P177)</f>
        <v/>
      </c>
      <c r="K185" s="31" t="str">
        <f>IF(csv!Q177="","",csv!Q177)</f>
        <v/>
      </c>
      <c r="L185" s="31" t="s">
        <v>0</v>
      </c>
      <c r="M185" s="66" t="str">
        <f>IF(csv!R177="","",csv!R177)</f>
        <v/>
      </c>
      <c r="N185" s="47" t="s">
        <v>0</v>
      </c>
      <c r="O185" s="52" t="str">
        <f t="shared" si="144"/>
        <v/>
      </c>
      <c r="P185" s="73" t="str">
        <f>IF(O185="","",IF(COUNTIF(O$10:O184,O185)=0,P184+1,P184))</f>
        <v/>
      </c>
      <c r="Q185" s="88" t="str">
        <f t="shared" si="145"/>
        <v/>
      </c>
      <c r="R185" s="89" t="str" cm="1">
        <f t="array" ref="R185">IF(S185="","",INDEX(natjecanjeStaze_naziv,MATCH(S185,natjecanjeStaze_stazaId,0)))</f>
        <v/>
      </c>
      <c r="S185" s="53" t="str">
        <f>IF(BW185="","",INDEX(natjecanjeStaze_stazaId,MATCH(O185,natjecanjeStaze_kategorija,0)))</f>
        <v/>
      </c>
      <c r="T185" s="47" t="s">
        <v>0</v>
      </c>
      <c r="U185" s="259" t="str">
        <f>IF(O185="","",INDEX(kategorija_oznaka,MATCH(Q185,kategorija_id,0)))</f>
        <v/>
      </c>
      <c r="V185" s="260" t="str">
        <f t="shared" si="146"/>
        <v/>
      </c>
      <c r="W185" s="47" t="s">
        <v>0</v>
      </c>
      <c r="X185" s="52" t="str">
        <f t="shared" si="147"/>
        <v/>
      </c>
      <c r="Y185" s="73" t="str">
        <f t="shared" si="148"/>
        <v/>
      </c>
      <c r="Z185" s="31" t="str">
        <f t="shared" si="149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50"/>
        <v/>
      </c>
      <c r="AF185" s="47" t="s">
        <v>0</v>
      </c>
      <c r="AG185" s="151" t="str">
        <f t="shared" si="151"/>
        <v/>
      </c>
      <c r="AH185" s="47" t="s">
        <v>0</v>
      </c>
      <c r="AI185" s="52" t="str">
        <f t="shared" si="152"/>
        <v/>
      </c>
      <c r="AJ185" s="31" t="str">
        <f t="shared" si="153"/>
        <v/>
      </c>
      <c r="AK185" s="73" t="str">
        <f t="shared" si="154"/>
        <v/>
      </c>
      <c r="AL185" s="73" t="str">
        <f t="shared" si="155"/>
        <v/>
      </c>
      <c r="AM185" s="31" t="str" cm="1">
        <f t="array" ref="AM185">IF(AK185="",""&amp;AJ185,IF(AK185="NEMA",AJ185,INDEX(klub_naziv,MATCH(INDEX(klubAlias_klubId,AK185),klub_id,0))))</f>
        <v/>
      </c>
      <c r="AN185" s="31" t="str" cm="1">
        <f t="array" ref="AN185">IFERROR(""&amp;INDEX(registarNatjecatelji,DL185,4),"")</f>
        <v/>
      </c>
      <c r="AO185" s="90" t="str">
        <f t="shared" si="156"/>
        <v/>
      </c>
      <c r="AP185" s="66" t="str">
        <f t="shared" si="157"/>
        <v/>
      </c>
      <c r="AQ185" s="47" t="s">
        <v>0</v>
      </c>
      <c r="AR185" s="52" t="str">
        <f>IF(V185&lt;&gt;"NEMA","",IF(IFERROR(MATCH(U185,U$10:U184,0),0)&lt;&gt;0,"",U185))</f>
        <v/>
      </c>
      <c r="AS185" s="73" t="str">
        <f>IF(AR185="","",IFERROR(INDEX(klubAlias_id,MATCH(AR185,klubAlias_alias,0)),"NEMA"))</f>
        <v/>
      </c>
      <c r="AT185" s="31" t="str">
        <f>IF(OR(AS185="",AS185&lt;&gt;"NEMA"),"",MAX(AT$10:AT184)+1)</f>
        <v/>
      </c>
      <c r="AU185" s="66" t="str">
        <f>IF(OR(AS185="",AS185&lt;&gt;"NEMA"),"",INDEX(klub_id,MATCH(AR185,klub_naziv,0)))</f>
        <v/>
      </c>
      <c r="AV185" s="47" t="s">
        <v>0</v>
      </c>
      <c r="AW185" s="19" t="str">
        <f t="shared" si="158"/>
        <v/>
      </c>
      <c r="AX185" s="47" t="s">
        <v>0</v>
      </c>
      <c r="AY185" s="82" t="str">
        <f>IF(AK185&lt;&gt;"NEMA","",IF(IFERROR(MATCH(AJ185,AJ$10:AJ184,0),0)&lt;&gt;0,"",AJ185))</f>
        <v/>
      </c>
      <c r="AZ185" s="47" t="s">
        <v>0</v>
      </c>
      <c r="BA185" s="130"/>
      <c r="BB185" s="47" t="s">
        <v>0</v>
      </c>
      <c r="BC185" s="58" t="str">
        <f t="shared" si="159"/>
        <v/>
      </c>
      <c r="BD185" s="31" t="str">
        <f t="shared" si="160"/>
        <v/>
      </c>
      <c r="BE185" s="31" t="str">
        <f>IF(BD185="","",MAX(BE$10:BE184)+1)</f>
        <v/>
      </c>
      <c r="BF185" s="31" t="str">
        <f t="shared" si="161"/>
        <v/>
      </c>
      <c r="BG185" s="31" t="str">
        <f t="shared" si="162"/>
        <v/>
      </c>
      <c r="BH185" s="31" t="str">
        <f>IF(BA185="","",MAX(BH$10:BH184)+1)</f>
        <v/>
      </c>
      <c r="BI185" s="31" t="str">
        <f t="shared" si="163"/>
        <v/>
      </c>
      <c r="BJ185" s="66" t="str">
        <f t="shared" si="164"/>
        <v/>
      </c>
      <c r="BK185" s="47" t="s">
        <v>0</v>
      </c>
      <c r="BL185" s="19" t="str">
        <f t="shared" si="165"/>
        <v/>
      </c>
      <c r="BM185" s="47" t="s">
        <v>0</v>
      </c>
      <c r="BN185" s="151" t="str">
        <f>IF(AP185="","",IF(BA185="",IF(IFERROR(MATCH(AP185,natjecanje_noviKluboviAliasi,0),0)&gt;0,INDEX(natjecanje_kluboviAliasi,MATCH(AP185,natjecanje_noviKluboviAliasi,0)),AP185),BA185))</f>
        <v/>
      </c>
      <c r="BO185" s="47" t="s">
        <v>0</v>
      </c>
      <c r="BP185" s="58" t="str">
        <f t="shared" si="166"/>
        <v/>
      </c>
      <c r="BQ185" s="73" t="str">
        <f t="shared" si="167"/>
        <v/>
      </c>
      <c r="BR185" s="267" t="str">
        <f t="shared" si="168"/>
        <v/>
      </c>
      <c r="BS185" s="268" t="str">
        <f t="shared" si="169"/>
        <v/>
      </c>
      <c r="BT185" s="191" t="str">
        <f t="shared" si="170"/>
        <v/>
      </c>
      <c r="BU185" s="47" t="s">
        <v>0</v>
      </c>
      <c r="BV185" s="52" t="str">
        <f t="shared" si="171"/>
        <v/>
      </c>
      <c r="BW185" s="31" t="str">
        <f t="shared" si="172"/>
        <v/>
      </c>
      <c r="BX185" s="73" t="str">
        <f>IF(BW185="","",IFERROR(INDEX(imePrezime_id,MATCH(BV185&amp;" – "&amp;BW185,imePrezime_imePrezime,0)),"NEMA"))</f>
        <v/>
      </c>
      <c r="BY185" s="73" t="str">
        <f>IF(BX185&lt;&gt;"NEMA","",IFERROR(INDEX(imePrezimeAlias_imePrezimeId,MATCH(BV185&amp;" "&amp;BW185,imePrezimeAlias_alias,0)),"NEMA"))</f>
        <v/>
      </c>
      <c r="BZ185" s="31" t="str">
        <f>IF(BW185="","",IF(OR(BY185="",BY185="NEMA"),BV185,INDEX(imePrezime_ime,MATCH(BY185,imePrezime_id,0))))</f>
        <v/>
      </c>
      <c r="CA185" s="66" t="str">
        <f>IF(BW185="","",IF(OR(BY185="",BY185="NEMA"),BW185,INDEX(imePrezime_prezime,MATCH(BY185,imePrezime_id,0))))</f>
        <v/>
      </c>
      <c r="CB185" s="47" t="s">
        <v>0</v>
      </c>
      <c r="CC185" s="82" t="str">
        <f t="shared" si="173"/>
        <v/>
      </c>
      <c r="CD185" s="47" t="s">
        <v>0</v>
      </c>
      <c r="CE185" s="19" t="str">
        <f t="shared" si="174"/>
        <v/>
      </c>
      <c r="CF185" s="47" t="s">
        <v>0</v>
      </c>
      <c r="CG185" s="130"/>
      <c r="CH185" s="47" t="s">
        <v>0</v>
      </c>
      <c r="CI185" s="52" t="str">
        <f t="shared" si="175"/>
        <v/>
      </c>
      <c r="CJ185" s="73" t="str">
        <f>IF(CG185="","",MAX(CJ$10:CJ184)+1)</f>
        <v/>
      </c>
      <c r="CK185" s="53" t="str">
        <f t="shared" si="176"/>
        <v/>
      </c>
      <c r="CL185" s="47" t="s">
        <v>0</v>
      </c>
      <c r="CM185" s="19" t="str">
        <f t="shared" si="177"/>
        <v/>
      </c>
      <c r="CN185" s="47" t="s">
        <v>0</v>
      </c>
      <c r="CO185" s="108"/>
      <c r="CP185" s="110"/>
      <c r="CQ185" s="47"/>
      <c r="CR185" s="58" t="str">
        <f>IF(AND(BX185="NEMA",BY185="NEMA",OR(CG185="",CK185="NEMA")),MAX(CR$10:CR184)+1,"")</f>
        <v/>
      </c>
      <c r="CS185" s="53" t="str">
        <f t="shared" si="178"/>
        <v/>
      </c>
      <c r="CT185" t="s">
        <v>0</v>
      </c>
      <c r="CU185" s="133" t="str">
        <f>IF(O185="","",LEFT(INDEX(kategorija_oznaka,MATCH(Q185,kategorija_id,0)),1))</f>
        <v/>
      </c>
      <c r="CV185" t="s">
        <v>0</v>
      </c>
      <c r="CW185" s="52" t="str">
        <f>IF(CR185="","",IF(M185&lt;&gt;"CRO","","INSERT INTO osoba (id,reg_broj,oib,spol_id,dat_rodjenja) VALUES ("&amp;CR185&amp;",(SELECT max(os.reg_broj)+1 FROM osoba AS os),Null,'"&amp;CU185&amp;"',Null); INSERT INTO osoba_log (id,reg_broj,oib,spol_id,dat_rodjenja,dnevnik_id) SELECT id,reg_broj,oib,spol_id,dat_rodjenja,"&amp;dnevnik_id&amp;" FROM osoba WHERE id = "&amp;CR185&amp;";"))</f>
        <v/>
      </c>
      <c r="CX185" s="66" t="str">
        <f t="shared" si="179"/>
        <v/>
      </c>
      <c r="CY185" t="s">
        <v>0</v>
      </c>
      <c r="CZ185" s="19" t="str">
        <f t="shared" si="180"/>
        <v/>
      </c>
      <c r="DA185" s="47" t="s">
        <v>0</v>
      </c>
      <c r="DB185" s="52" t="str">
        <f t="shared" si="181"/>
        <v/>
      </c>
      <c r="DC185" s="66" t="str">
        <f t="shared" si="182"/>
        <v/>
      </c>
      <c r="DD185" s="47" t="s">
        <v>0</v>
      </c>
      <c r="DE185" s="52" t="str">
        <f t="shared" si="183"/>
        <v/>
      </c>
      <c r="DF185" s="53" t="str">
        <f>IF(DE185="","",IFERROR(MATCH(DE185,registar,0),"NEMA"))</f>
        <v/>
      </c>
      <c r="DG185" s="47" t="s">
        <v>0</v>
      </c>
      <c r="DH185" s="52" t="str">
        <f t="shared" si="184"/>
        <v/>
      </c>
      <c r="DI185" s="53" t="str">
        <f>IF(DH185="","",IFERROR(MATCH(DH185,imePrezime_imePrezimeKlub,0),"NEMA"))</f>
        <v/>
      </c>
      <c r="DJ185" s="47" t="s">
        <v>0</v>
      </c>
      <c r="DK185" s="52" t="str">
        <f t="shared" si="185"/>
        <v/>
      </c>
      <c r="DL185" s="53" t="str">
        <f>IF(DK185="","",IFERROR(MATCH(DK185,imePrezime_imePrezime,0),"NEMA"))</f>
        <v/>
      </c>
      <c r="DM185" s="47" t="s">
        <v>0</v>
      </c>
      <c r="DN185" s="58" t="str">
        <f t="shared" si="186"/>
        <v/>
      </c>
      <c r="DO185" s="53" t="str" cm="1">
        <f t="array" ref="DO185">IF(DN185&lt;&gt;"",INDEX(imePrezime_id,DN185,0),IF(CR185&lt;&gt;"",CR185,""))</f>
        <v/>
      </c>
      <c r="DP185" s="47" t="s">
        <v>0</v>
      </c>
      <c r="DQ185" s="58" t="str">
        <f t="shared" si="187"/>
        <v/>
      </c>
      <c r="DR185" s="73" t="str">
        <f>IF(BW185="","",IF(AJ185="",IF(IFERROR(INDEX(imePrezime_klub,MATCH(DO185,imePrezime_id,0)),"NEMA")="","klu",""),IF(OR(AND(AK185&lt;&gt;"",AK185&lt;&gt;"NEMA"),BI185&lt;&gt;""),"klu(ali)",IF(AND(AN185&lt;&gt;"",AN185&lt;&gt;AM185),"(raz-klu)","klu"))))</f>
        <v/>
      </c>
      <c r="DS185" s="73" t="str">
        <f t="shared" si="188"/>
        <v/>
      </c>
      <c r="DT185" s="73" t="str">
        <f t="shared" si="189"/>
        <v/>
      </c>
      <c r="DU185" s="66" t="str">
        <f t="shared" si="190"/>
        <v/>
      </c>
      <c r="DV185" s="47" t="s">
        <v>0</v>
      </c>
      <c r="DW185" s="58" t="str">
        <f>IF(BW185="","",MAX(DW$10:DW184)+1)</f>
        <v/>
      </c>
      <c r="DX185" s="73" t="str">
        <f t="shared" si="191"/>
        <v/>
      </c>
      <c r="DY185" s="73" t="str">
        <f t="shared" si="192"/>
        <v/>
      </c>
      <c r="DZ185" s="73" t="str">
        <f t="shared" si="193"/>
        <v/>
      </c>
      <c r="EA185" s="73" t="str">
        <f t="shared" si="194"/>
        <v/>
      </c>
      <c r="EB185" s="73" t="str">
        <f t="shared" si="195"/>
        <v/>
      </c>
      <c r="EC185" s="73" t="str">
        <f t="shared" si="196"/>
        <v/>
      </c>
      <c r="ED185" s="73" t="str">
        <f t="shared" si="197"/>
        <v/>
      </c>
      <c r="EE185" s="73" t="str">
        <f t="shared" si="198"/>
        <v/>
      </c>
      <c r="EF185" s="73" t="str">
        <f t="shared" si="199"/>
        <v/>
      </c>
      <c r="EG185" s="53" t="str">
        <f>IF(INDEX(natjecanjeKategorije_katAliasId,MATCH(Q185,natjecanjeKategorije_katRegId,0))="","",INDEX(natjecanjeKategorije_katAliasId,MATCH(Q185,natjecanjeKategorije_katRegId,0)))</f>
        <v/>
      </c>
      <c r="EH185" s="47" t="s">
        <v>0</v>
      </c>
      <c r="EI185" s="19" t="str">
        <f t="shared" si="200"/>
        <v/>
      </c>
      <c r="EJ185" s="47" t="s">
        <v>0</v>
      </c>
      <c r="EK185" s="19" t="str">
        <f t="shared" si="201"/>
        <v/>
      </c>
      <c r="EL185" s="47" t="s">
        <v>0</v>
      </c>
      <c r="EM185" s="208" t="str">
        <f t="shared" si="202"/>
        <v/>
      </c>
      <c r="EN185" s="47" t="s">
        <v>0</v>
      </c>
    </row>
    <row r="186" spans="1:144" x14ac:dyDescent="0.25">
      <c r="A186" t="s">
        <v>0</v>
      </c>
      <c r="B186" s="52" t="str">
        <f>IF(csv!F178="","",csv!T178)</f>
        <v/>
      </c>
      <c r="C186" s="31" t="s">
        <v>0</v>
      </c>
      <c r="D186" s="31" t="str">
        <f>IF(csv!F178="","",csv!F178)</f>
        <v/>
      </c>
      <c r="E186" s="31" t="str">
        <f>IF(csv!E178="","",csv!E178)</f>
        <v/>
      </c>
      <c r="F186" s="31" t="s">
        <v>0</v>
      </c>
      <c r="G186" s="73" t="str">
        <f>IF(csv!M178="","",csv!M178)</f>
        <v/>
      </c>
      <c r="H186" s="73" t="str">
        <f>IF(csv!N178="","",csv!N178)</f>
        <v/>
      </c>
      <c r="I186" s="31" t="s">
        <v>0</v>
      </c>
      <c r="J186" s="31" t="str">
        <f>IF(csv!P178="","",csv!P178)</f>
        <v/>
      </c>
      <c r="K186" s="31" t="str">
        <f>IF(csv!Q178="","",csv!Q178)</f>
        <v/>
      </c>
      <c r="L186" s="31" t="s">
        <v>0</v>
      </c>
      <c r="M186" s="66" t="str">
        <f>IF(csv!R178="","",csv!R178)</f>
        <v/>
      </c>
      <c r="N186" s="47" t="s">
        <v>0</v>
      </c>
      <c r="O186" s="52" t="str">
        <f t="shared" si="144"/>
        <v/>
      </c>
      <c r="P186" s="73" t="str">
        <f>IF(O186="","",IF(COUNTIF(O$10:O185,O186)=0,P185+1,P185))</f>
        <v/>
      </c>
      <c r="Q186" s="88" t="str">
        <f t="shared" si="145"/>
        <v/>
      </c>
      <c r="R186" s="89" t="str" cm="1">
        <f t="array" ref="R186">IF(S186="","",INDEX(natjecanjeStaze_naziv,MATCH(S186,natjecanjeStaze_stazaId,0)))</f>
        <v/>
      </c>
      <c r="S186" s="53" t="str">
        <f>IF(BW186="","",INDEX(natjecanjeStaze_stazaId,MATCH(O186,natjecanjeStaze_kategorija,0)))</f>
        <v/>
      </c>
      <c r="T186" s="47" t="s">
        <v>0</v>
      </c>
      <c r="U186" s="259" t="str">
        <f>IF(O186="","",INDEX(kategorija_oznaka,MATCH(Q186,kategorija_id,0)))</f>
        <v/>
      </c>
      <c r="V186" s="260" t="str">
        <f t="shared" si="146"/>
        <v/>
      </c>
      <c r="W186" s="47" t="s">
        <v>0</v>
      </c>
      <c r="X186" s="52" t="str">
        <f t="shared" si="147"/>
        <v/>
      </c>
      <c r="Y186" s="73" t="str">
        <f t="shared" si="148"/>
        <v/>
      </c>
      <c r="Z186" s="31" t="str">
        <f t="shared" si="149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50"/>
        <v/>
      </c>
      <c r="AF186" s="47" t="s">
        <v>0</v>
      </c>
      <c r="AG186" s="151" t="str">
        <f t="shared" si="151"/>
        <v/>
      </c>
      <c r="AH186" s="47" t="s">
        <v>0</v>
      </c>
      <c r="AI186" s="52" t="str">
        <f t="shared" si="152"/>
        <v/>
      </c>
      <c r="AJ186" s="31" t="str">
        <f t="shared" si="153"/>
        <v/>
      </c>
      <c r="AK186" s="73" t="str">
        <f t="shared" si="154"/>
        <v/>
      </c>
      <c r="AL186" s="73" t="str">
        <f t="shared" si="155"/>
        <v/>
      </c>
      <c r="AM186" s="31" t="str" cm="1">
        <f t="array" ref="AM186">IF(AK186="",""&amp;AJ186,IF(AK186="NEMA",AJ186,INDEX(klub_naziv,MATCH(INDEX(klubAlias_klubId,AK186),klub_id,0))))</f>
        <v/>
      </c>
      <c r="AN186" s="31" t="str" cm="1">
        <f t="array" ref="AN186">IFERROR(""&amp;INDEX(registarNatjecatelji,DL186,4),"")</f>
        <v/>
      </c>
      <c r="AO186" s="90" t="str">
        <f t="shared" si="156"/>
        <v/>
      </c>
      <c r="AP186" s="66" t="str">
        <f t="shared" si="157"/>
        <v/>
      </c>
      <c r="AQ186" s="47" t="s">
        <v>0</v>
      </c>
      <c r="AR186" s="52" t="str">
        <f>IF(V186&lt;&gt;"NEMA","",IF(IFERROR(MATCH(U186,U$10:U185,0),0)&lt;&gt;0,"",U186))</f>
        <v/>
      </c>
      <c r="AS186" s="73" t="str">
        <f>IF(AR186="","",IFERROR(INDEX(klubAlias_id,MATCH(AR186,klubAlias_alias,0)),"NEMA"))</f>
        <v/>
      </c>
      <c r="AT186" s="31" t="str">
        <f>IF(OR(AS186="",AS186&lt;&gt;"NEMA"),"",MAX(AT$10:AT185)+1)</f>
        <v/>
      </c>
      <c r="AU186" s="66" t="str">
        <f>IF(OR(AS186="",AS186&lt;&gt;"NEMA"),"",INDEX(klub_id,MATCH(AR186,klub_naziv,0)))</f>
        <v/>
      </c>
      <c r="AV186" s="47" t="s">
        <v>0</v>
      </c>
      <c r="AW186" s="19" t="str">
        <f t="shared" si="158"/>
        <v/>
      </c>
      <c r="AX186" s="47" t="s">
        <v>0</v>
      </c>
      <c r="AY186" s="82" t="str">
        <f>IF(AK186&lt;&gt;"NEMA","",IF(IFERROR(MATCH(AJ186,AJ$10:AJ185,0),0)&lt;&gt;0,"",AJ186))</f>
        <v/>
      </c>
      <c r="AZ186" s="47" t="s">
        <v>0</v>
      </c>
      <c r="BA186" s="130"/>
      <c r="BB186" s="47" t="s">
        <v>0</v>
      </c>
      <c r="BC186" s="58" t="str">
        <f t="shared" si="159"/>
        <v/>
      </c>
      <c r="BD186" s="31" t="str">
        <f t="shared" si="160"/>
        <v/>
      </c>
      <c r="BE186" s="31" t="str">
        <f>IF(BD186="","",MAX(BE$10:BE185)+1)</f>
        <v/>
      </c>
      <c r="BF186" s="31" t="str">
        <f t="shared" si="161"/>
        <v/>
      </c>
      <c r="BG186" s="31" t="str">
        <f t="shared" si="162"/>
        <v/>
      </c>
      <c r="BH186" s="31" t="str">
        <f>IF(BA186="","",MAX(BH$10:BH185)+1)</f>
        <v/>
      </c>
      <c r="BI186" s="31" t="str">
        <f t="shared" si="163"/>
        <v/>
      </c>
      <c r="BJ186" s="66" t="str">
        <f t="shared" si="164"/>
        <v/>
      </c>
      <c r="BK186" s="47" t="s">
        <v>0</v>
      </c>
      <c r="BL186" s="19" t="str">
        <f t="shared" si="165"/>
        <v/>
      </c>
      <c r="BM186" s="47" t="s">
        <v>0</v>
      </c>
      <c r="BN186" s="151" t="str">
        <f>IF(AP186="","",IF(BA186="",IF(IFERROR(MATCH(AP186,natjecanje_noviKluboviAliasi,0),0)&gt;0,INDEX(natjecanje_kluboviAliasi,MATCH(AP186,natjecanje_noviKluboviAliasi,0)),AP186),BA186))</f>
        <v/>
      </c>
      <c r="BO186" s="47" t="s">
        <v>0</v>
      </c>
      <c r="BP186" s="58" t="str">
        <f t="shared" si="166"/>
        <v/>
      </c>
      <c r="BQ186" s="73" t="str">
        <f t="shared" si="167"/>
        <v/>
      </c>
      <c r="BR186" s="267" t="str">
        <f t="shared" si="168"/>
        <v/>
      </c>
      <c r="BS186" s="268" t="str">
        <f t="shared" si="169"/>
        <v/>
      </c>
      <c r="BT186" s="191" t="str">
        <f t="shared" si="170"/>
        <v/>
      </c>
      <c r="BU186" s="47" t="s">
        <v>0</v>
      </c>
      <c r="BV186" s="52" t="str">
        <f t="shared" si="171"/>
        <v/>
      </c>
      <c r="BW186" s="31" t="str">
        <f t="shared" si="172"/>
        <v/>
      </c>
      <c r="BX186" s="73" t="str">
        <f>IF(BW186="","",IFERROR(INDEX(imePrezime_id,MATCH(BV186&amp;" – "&amp;BW186,imePrezime_imePrezime,0)),"NEMA"))</f>
        <v/>
      </c>
      <c r="BY186" s="73" t="str">
        <f>IF(BX186&lt;&gt;"NEMA","",IFERROR(INDEX(imePrezimeAlias_imePrezimeId,MATCH(BV186&amp;" "&amp;BW186,imePrezimeAlias_alias,0)),"NEMA"))</f>
        <v/>
      </c>
      <c r="BZ186" s="31" t="str">
        <f>IF(BW186="","",IF(OR(BY186="",BY186="NEMA"),BV186,INDEX(imePrezime_ime,MATCH(BY186,imePrezime_id,0))))</f>
        <v/>
      </c>
      <c r="CA186" s="66" t="str">
        <f>IF(BW186="","",IF(OR(BY186="",BY186="NEMA"),BW186,INDEX(imePrezime_prezime,MATCH(BY186,imePrezime_id,0))))</f>
        <v/>
      </c>
      <c r="CB186" s="47" t="s">
        <v>0</v>
      </c>
      <c r="CC186" s="82" t="str">
        <f t="shared" si="173"/>
        <v/>
      </c>
      <c r="CD186" s="47" t="s">
        <v>0</v>
      </c>
      <c r="CE186" s="19" t="str">
        <f t="shared" si="174"/>
        <v/>
      </c>
      <c r="CF186" s="47" t="s">
        <v>0</v>
      </c>
      <c r="CG186" s="130"/>
      <c r="CH186" s="47" t="s">
        <v>0</v>
      </c>
      <c r="CI186" s="52" t="str">
        <f t="shared" si="175"/>
        <v/>
      </c>
      <c r="CJ186" s="73" t="str">
        <f>IF(CG186="","",MAX(CJ$10:CJ185)+1)</f>
        <v/>
      </c>
      <c r="CK186" s="53" t="str">
        <f t="shared" si="176"/>
        <v/>
      </c>
      <c r="CL186" s="47" t="s">
        <v>0</v>
      </c>
      <c r="CM186" s="19" t="str">
        <f t="shared" si="177"/>
        <v/>
      </c>
      <c r="CN186" s="47" t="s">
        <v>0</v>
      </c>
      <c r="CO186" s="108"/>
      <c r="CP186" s="110"/>
      <c r="CQ186" s="47"/>
      <c r="CR186" s="58" t="str">
        <f>IF(AND(BX186="NEMA",BY186="NEMA",OR(CG186="",CK186="NEMA")),MAX(CR$10:CR185)+1,"")</f>
        <v/>
      </c>
      <c r="CS186" s="53" t="str">
        <f t="shared" si="178"/>
        <v/>
      </c>
      <c r="CT186" t="s">
        <v>0</v>
      </c>
      <c r="CU186" s="133" t="str">
        <f>IF(O186="","",LEFT(INDEX(kategorija_oznaka,MATCH(Q186,kategorija_id,0)),1))</f>
        <v/>
      </c>
      <c r="CV186" t="s">
        <v>0</v>
      </c>
      <c r="CW186" s="52" t="str">
        <f>IF(CR186="","",IF(M186&lt;&gt;"CRO","","INSERT INTO osoba (id,reg_broj,oib,spol_id,dat_rodjenja) VALUES ("&amp;CR186&amp;",(SELECT max(os.reg_broj)+1 FROM osoba AS os),Null,'"&amp;CU186&amp;"',Null); INSERT INTO osoba_log (id,reg_broj,oib,spol_id,dat_rodjenja,dnevnik_id) SELECT id,reg_broj,oib,spol_id,dat_rodjenja,"&amp;dnevnik_id&amp;" FROM osoba WHERE id = "&amp;CR186&amp;";"))</f>
        <v/>
      </c>
      <c r="CX186" s="66" t="str">
        <f t="shared" si="179"/>
        <v/>
      </c>
      <c r="CY186" t="s">
        <v>0</v>
      </c>
      <c r="CZ186" s="19" t="str">
        <f t="shared" si="180"/>
        <v/>
      </c>
      <c r="DA186" s="47" t="s">
        <v>0</v>
      </c>
      <c r="DB186" s="52" t="str">
        <f t="shared" si="181"/>
        <v/>
      </c>
      <c r="DC186" s="66" t="str">
        <f t="shared" si="182"/>
        <v/>
      </c>
      <c r="DD186" s="47" t="s">
        <v>0</v>
      </c>
      <c r="DE186" s="52" t="str">
        <f t="shared" si="183"/>
        <v/>
      </c>
      <c r="DF186" s="53" t="str">
        <f>IF(DE186="","",IFERROR(MATCH(DE186,registar,0),"NEMA"))</f>
        <v/>
      </c>
      <c r="DG186" s="47" t="s">
        <v>0</v>
      </c>
      <c r="DH186" s="52" t="str">
        <f t="shared" si="184"/>
        <v/>
      </c>
      <c r="DI186" s="53" t="str">
        <f>IF(DH186="","",IFERROR(MATCH(DH186,imePrezime_imePrezimeKlub,0),"NEMA"))</f>
        <v/>
      </c>
      <c r="DJ186" s="47" t="s">
        <v>0</v>
      </c>
      <c r="DK186" s="52" t="str">
        <f t="shared" si="185"/>
        <v/>
      </c>
      <c r="DL186" s="53" t="str">
        <f>IF(DK186="","",IFERROR(MATCH(DK186,imePrezime_imePrezime,0),"NEMA"))</f>
        <v/>
      </c>
      <c r="DM186" s="47" t="s">
        <v>0</v>
      </c>
      <c r="DN186" s="58" t="str">
        <f t="shared" si="186"/>
        <v/>
      </c>
      <c r="DO186" s="53" t="str" cm="1">
        <f t="array" ref="DO186">IF(DN186&lt;&gt;"",INDEX(imePrezime_id,DN186,0),IF(CR186&lt;&gt;"",CR186,""))</f>
        <v/>
      </c>
      <c r="DP186" s="47" t="s">
        <v>0</v>
      </c>
      <c r="DQ186" s="58" t="str">
        <f t="shared" si="187"/>
        <v/>
      </c>
      <c r="DR186" s="73" t="str">
        <f>IF(BW186="","",IF(AJ186="",IF(IFERROR(INDEX(imePrezime_klub,MATCH(DO186,imePrezime_id,0)),"NEMA")="","klu",""),IF(OR(AND(AK186&lt;&gt;"",AK186&lt;&gt;"NEMA"),BI186&lt;&gt;""),"klu(ali)",IF(AND(AN186&lt;&gt;"",AN186&lt;&gt;AM186),"(raz-klu)","klu"))))</f>
        <v/>
      </c>
      <c r="DS186" s="73" t="str">
        <f t="shared" si="188"/>
        <v/>
      </c>
      <c r="DT186" s="73" t="str">
        <f t="shared" si="189"/>
        <v/>
      </c>
      <c r="DU186" s="66" t="str">
        <f t="shared" si="190"/>
        <v/>
      </c>
      <c r="DV186" s="47" t="s">
        <v>0</v>
      </c>
      <c r="DW186" s="58" t="str">
        <f>IF(BW186="","",MAX(DW$10:DW185)+1)</f>
        <v/>
      </c>
      <c r="DX186" s="73" t="str">
        <f t="shared" si="191"/>
        <v/>
      </c>
      <c r="DY186" s="73" t="str">
        <f t="shared" si="192"/>
        <v/>
      </c>
      <c r="DZ186" s="73" t="str">
        <f t="shared" si="193"/>
        <v/>
      </c>
      <c r="EA186" s="73" t="str">
        <f t="shared" si="194"/>
        <v/>
      </c>
      <c r="EB186" s="73" t="str">
        <f t="shared" si="195"/>
        <v/>
      </c>
      <c r="EC186" s="73" t="str">
        <f t="shared" si="196"/>
        <v/>
      </c>
      <c r="ED186" s="73" t="str">
        <f t="shared" si="197"/>
        <v/>
      </c>
      <c r="EE186" s="73" t="str">
        <f t="shared" si="198"/>
        <v/>
      </c>
      <c r="EF186" s="73" t="str">
        <f t="shared" si="199"/>
        <v/>
      </c>
      <c r="EG186" s="53" t="str">
        <f>IF(INDEX(natjecanjeKategorije_katAliasId,MATCH(Q186,natjecanjeKategorije_katRegId,0))="","",INDEX(natjecanjeKategorije_katAliasId,MATCH(Q186,natjecanjeKategorije_katRegId,0)))</f>
        <v/>
      </c>
      <c r="EH186" s="47" t="s">
        <v>0</v>
      </c>
      <c r="EI186" s="19" t="str">
        <f t="shared" si="200"/>
        <v/>
      </c>
      <c r="EJ186" s="47" t="s">
        <v>0</v>
      </c>
      <c r="EK186" s="19" t="str">
        <f t="shared" si="201"/>
        <v/>
      </c>
      <c r="EL186" s="47" t="s">
        <v>0</v>
      </c>
      <c r="EM186" s="208" t="str">
        <f t="shared" si="202"/>
        <v/>
      </c>
      <c r="EN186" s="47" t="s">
        <v>0</v>
      </c>
    </row>
    <row r="187" spans="1:144" x14ac:dyDescent="0.25">
      <c r="A187" t="s">
        <v>0</v>
      </c>
      <c r="B187" s="52" t="str">
        <f>IF(csv!F179="","",csv!T179)</f>
        <v/>
      </c>
      <c r="C187" s="31" t="s">
        <v>0</v>
      </c>
      <c r="D187" s="31" t="str">
        <f>IF(csv!F179="","",csv!F179)</f>
        <v/>
      </c>
      <c r="E187" s="31" t="str">
        <f>IF(csv!E179="","",csv!E179)</f>
        <v/>
      </c>
      <c r="F187" s="31" t="s">
        <v>0</v>
      </c>
      <c r="G187" s="73" t="str">
        <f>IF(csv!M179="","",csv!M179)</f>
        <v/>
      </c>
      <c r="H187" s="73" t="str">
        <f>IF(csv!N179="","",csv!N179)</f>
        <v/>
      </c>
      <c r="I187" s="31" t="s">
        <v>0</v>
      </c>
      <c r="J187" s="31" t="str">
        <f>IF(csv!P179="","",csv!P179)</f>
        <v/>
      </c>
      <c r="K187" s="31" t="str">
        <f>IF(csv!Q179="","",csv!Q179)</f>
        <v/>
      </c>
      <c r="L187" s="31" t="s">
        <v>0</v>
      </c>
      <c r="M187" s="66" t="str">
        <f>IF(csv!R179="","",csv!R179)</f>
        <v/>
      </c>
      <c r="N187" s="47" t="s">
        <v>0</v>
      </c>
      <c r="O187" s="52" t="str">
        <f t="shared" si="144"/>
        <v/>
      </c>
      <c r="P187" s="73" t="str">
        <f>IF(O187="","",IF(COUNTIF(O$10:O186,O187)=0,P186+1,P186))</f>
        <v/>
      </c>
      <c r="Q187" s="88" t="str">
        <f t="shared" si="145"/>
        <v/>
      </c>
      <c r="R187" s="89" t="str" cm="1">
        <f t="array" ref="R187">IF(S187="","",INDEX(natjecanjeStaze_naziv,MATCH(S187,natjecanjeStaze_stazaId,0)))</f>
        <v/>
      </c>
      <c r="S187" s="53" t="str">
        <f>IF(BW187="","",INDEX(natjecanjeStaze_stazaId,MATCH(O187,natjecanjeStaze_kategorija,0)))</f>
        <v/>
      </c>
      <c r="T187" s="47" t="s">
        <v>0</v>
      </c>
      <c r="U187" s="259" t="str">
        <f>IF(O187="","",INDEX(kategorija_oznaka,MATCH(Q187,kategorija_id,0)))</f>
        <v/>
      </c>
      <c r="V187" s="260" t="str">
        <f t="shared" si="146"/>
        <v/>
      </c>
      <c r="W187" s="47" t="s">
        <v>0</v>
      </c>
      <c r="X187" s="52" t="str">
        <f t="shared" si="147"/>
        <v/>
      </c>
      <c r="Y187" s="73" t="str">
        <f t="shared" si="148"/>
        <v/>
      </c>
      <c r="Z187" s="31" t="str">
        <f t="shared" si="149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50"/>
        <v/>
      </c>
      <c r="AF187" s="47" t="s">
        <v>0</v>
      </c>
      <c r="AG187" s="151" t="str">
        <f t="shared" si="151"/>
        <v/>
      </c>
      <c r="AH187" s="47" t="s">
        <v>0</v>
      </c>
      <c r="AI187" s="52" t="str">
        <f t="shared" si="152"/>
        <v/>
      </c>
      <c r="AJ187" s="31" t="str">
        <f t="shared" si="153"/>
        <v/>
      </c>
      <c r="AK187" s="73" t="str">
        <f t="shared" si="154"/>
        <v/>
      </c>
      <c r="AL187" s="73" t="str">
        <f t="shared" si="155"/>
        <v/>
      </c>
      <c r="AM187" s="31" t="str" cm="1">
        <f t="array" ref="AM187">IF(AK187="",""&amp;AJ187,IF(AK187="NEMA",AJ187,INDEX(klub_naziv,MATCH(INDEX(klubAlias_klubId,AK187),klub_id,0))))</f>
        <v/>
      </c>
      <c r="AN187" s="31" t="str" cm="1">
        <f t="array" ref="AN187">IFERROR(""&amp;INDEX(registarNatjecatelji,DL187,4),"")</f>
        <v/>
      </c>
      <c r="AO187" s="90" t="str">
        <f t="shared" si="156"/>
        <v/>
      </c>
      <c r="AP187" s="66" t="str">
        <f t="shared" si="157"/>
        <v/>
      </c>
      <c r="AQ187" s="47" t="s">
        <v>0</v>
      </c>
      <c r="AR187" s="52" t="str">
        <f>IF(V187&lt;&gt;"NEMA","",IF(IFERROR(MATCH(U187,U$10:U186,0),0)&lt;&gt;0,"",U187))</f>
        <v/>
      </c>
      <c r="AS187" s="73" t="str">
        <f>IF(AR187="","",IFERROR(INDEX(klubAlias_id,MATCH(AR187,klubAlias_alias,0)),"NEMA"))</f>
        <v/>
      </c>
      <c r="AT187" s="31" t="str">
        <f>IF(OR(AS187="",AS187&lt;&gt;"NEMA"),"",MAX(AT$10:AT186)+1)</f>
        <v/>
      </c>
      <c r="AU187" s="66" t="str">
        <f>IF(OR(AS187="",AS187&lt;&gt;"NEMA"),"",INDEX(klub_id,MATCH(AR187,klub_naziv,0)))</f>
        <v/>
      </c>
      <c r="AV187" s="47" t="s">
        <v>0</v>
      </c>
      <c r="AW187" s="19" t="str">
        <f t="shared" si="158"/>
        <v/>
      </c>
      <c r="AX187" s="47" t="s">
        <v>0</v>
      </c>
      <c r="AY187" s="82" t="str">
        <f>IF(AK187&lt;&gt;"NEMA","",IF(IFERROR(MATCH(AJ187,AJ$10:AJ186,0),0)&lt;&gt;0,"",AJ187))</f>
        <v/>
      </c>
      <c r="AZ187" s="47" t="s">
        <v>0</v>
      </c>
      <c r="BA187" s="130"/>
      <c r="BB187" s="47" t="s">
        <v>0</v>
      </c>
      <c r="BC187" s="58" t="str">
        <f t="shared" si="159"/>
        <v/>
      </c>
      <c r="BD187" s="31" t="str">
        <f t="shared" si="160"/>
        <v/>
      </c>
      <c r="BE187" s="31" t="str">
        <f>IF(BD187="","",MAX(BE$10:BE186)+1)</f>
        <v/>
      </c>
      <c r="BF187" s="31" t="str">
        <f t="shared" si="161"/>
        <v/>
      </c>
      <c r="BG187" s="31" t="str">
        <f t="shared" si="162"/>
        <v/>
      </c>
      <c r="BH187" s="31" t="str">
        <f>IF(BA187="","",MAX(BH$10:BH186)+1)</f>
        <v/>
      </c>
      <c r="BI187" s="31" t="str">
        <f t="shared" si="163"/>
        <v/>
      </c>
      <c r="BJ187" s="66" t="str">
        <f t="shared" si="164"/>
        <v/>
      </c>
      <c r="BK187" s="47" t="s">
        <v>0</v>
      </c>
      <c r="BL187" s="19" t="str">
        <f t="shared" si="165"/>
        <v/>
      </c>
      <c r="BM187" s="47" t="s">
        <v>0</v>
      </c>
      <c r="BN187" s="151" t="str">
        <f>IF(AP187="","",IF(BA187="",IF(IFERROR(MATCH(AP187,natjecanje_noviKluboviAliasi,0),0)&gt;0,INDEX(natjecanje_kluboviAliasi,MATCH(AP187,natjecanje_noviKluboviAliasi,0)),AP187),BA187))</f>
        <v/>
      </c>
      <c r="BO187" s="47" t="s">
        <v>0</v>
      </c>
      <c r="BP187" s="58" t="str">
        <f t="shared" si="166"/>
        <v/>
      </c>
      <c r="BQ187" s="73" t="str">
        <f t="shared" si="167"/>
        <v/>
      </c>
      <c r="BR187" s="267" t="str">
        <f t="shared" si="168"/>
        <v/>
      </c>
      <c r="BS187" s="268" t="str">
        <f t="shared" si="169"/>
        <v/>
      </c>
      <c r="BT187" s="191" t="str">
        <f t="shared" si="170"/>
        <v/>
      </c>
      <c r="BU187" s="47" t="s">
        <v>0</v>
      </c>
      <c r="BV187" s="52" t="str">
        <f t="shared" si="171"/>
        <v/>
      </c>
      <c r="BW187" s="31" t="str">
        <f t="shared" si="172"/>
        <v/>
      </c>
      <c r="BX187" s="73" t="str">
        <f>IF(BW187="","",IFERROR(INDEX(imePrezime_id,MATCH(BV187&amp;" – "&amp;BW187,imePrezime_imePrezime,0)),"NEMA"))</f>
        <v/>
      </c>
      <c r="BY187" s="73" t="str">
        <f>IF(BX187&lt;&gt;"NEMA","",IFERROR(INDEX(imePrezimeAlias_imePrezimeId,MATCH(BV187&amp;" "&amp;BW187,imePrezimeAlias_alias,0)),"NEMA"))</f>
        <v/>
      </c>
      <c r="BZ187" s="31" t="str">
        <f>IF(BW187="","",IF(OR(BY187="",BY187="NEMA"),BV187,INDEX(imePrezime_ime,MATCH(BY187,imePrezime_id,0))))</f>
        <v/>
      </c>
      <c r="CA187" s="66" t="str">
        <f>IF(BW187="","",IF(OR(BY187="",BY187="NEMA"),BW187,INDEX(imePrezime_prezime,MATCH(BY187,imePrezime_id,0))))</f>
        <v/>
      </c>
      <c r="CB187" s="47" t="s">
        <v>0</v>
      </c>
      <c r="CC187" s="82" t="str">
        <f t="shared" si="173"/>
        <v/>
      </c>
      <c r="CD187" s="47" t="s">
        <v>0</v>
      </c>
      <c r="CE187" s="19" t="str">
        <f t="shared" si="174"/>
        <v/>
      </c>
      <c r="CF187" s="47" t="s">
        <v>0</v>
      </c>
      <c r="CG187" s="130"/>
      <c r="CH187" s="47" t="s">
        <v>0</v>
      </c>
      <c r="CI187" s="52" t="str">
        <f t="shared" si="175"/>
        <v/>
      </c>
      <c r="CJ187" s="73" t="str">
        <f>IF(CG187="","",MAX(CJ$10:CJ186)+1)</f>
        <v/>
      </c>
      <c r="CK187" s="53" t="str">
        <f t="shared" si="176"/>
        <v/>
      </c>
      <c r="CL187" s="47" t="s">
        <v>0</v>
      </c>
      <c r="CM187" s="19" t="str">
        <f t="shared" si="177"/>
        <v/>
      </c>
      <c r="CN187" s="47" t="s">
        <v>0</v>
      </c>
      <c r="CO187" s="108"/>
      <c r="CP187" s="110"/>
      <c r="CQ187" s="47"/>
      <c r="CR187" s="58" t="str">
        <f>IF(AND(BX187="NEMA",BY187="NEMA",OR(CG187="",CK187="NEMA")),MAX(CR$10:CR186)+1,"")</f>
        <v/>
      </c>
      <c r="CS187" s="53" t="str">
        <f t="shared" si="178"/>
        <v/>
      </c>
      <c r="CT187" t="s">
        <v>0</v>
      </c>
      <c r="CU187" s="133" t="str">
        <f>IF(O187="","",LEFT(INDEX(kategorija_oznaka,MATCH(Q187,kategorija_id,0)),1))</f>
        <v/>
      </c>
      <c r="CV187" t="s">
        <v>0</v>
      </c>
      <c r="CW187" s="52" t="str">
        <f>IF(CR187="","",IF(M187&lt;&gt;"CRO","","INSERT INTO osoba (id,reg_broj,oib,spol_id,dat_rodjenja) VALUES ("&amp;CR187&amp;",(SELECT max(os.reg_broj)+1 FROM osoba AS os),Null,'"&amp;CU187&amp;"',Null); INSERT INTO osoba_log (id,reg_broj,oib,spol_id,dat_rodjenja,dnevnik_id) SELECT id,reg_broj,oib,spol_id,dat_rodjenja,"&amp;dnevnik_id&amp;" FROM osoba WHERE id = "&amp;CR187&amp;";"))</f>
        <v/>
      </c>
      <c r="CX187" s="66" t="str">
        <f t="shared" si="179"/>
        <v/>
      </c>
      <c r="CY187" t="s">
        <v>0</v>
      </c>
      <c r="CZ187" s="19" t="str">
        <f t="shared" si="180"/>
        <v/>
      </c>
      <c r="DA187" s="47" t="s">
        <v>0</v>
      </c>
      <c r="DB187" s="52" t="str">
        <f t="shared" si="181"/>
        <v/>
      </c>
      <c r="DC187" s="66" t="str">
        <f t="shared" si="182"/>
        <v/>
      </c>
      <c r="DD187" s="47" t="s">
        <v>0</v>
      </c>
      <c r="DE187" s="52" t="str">
        <f t="shared" si="183"/>
        <v/>
      </c>
      <c r="DF187" s="53" t="str">
        <f>IF(DE187="","",IFERROR(MATCH(DE187,registar,0),"NEMA"))</f>
        <v/>
      </c>
      <c r="DG187" s="47" t="s">
        <v>0</v>
      </c>
      <c r="DH187" s="52" t="str">
        <f t="shared" si="184"/>
        <v/>
      </c>
      <c r="DI187" s="53" t="str">
        <f>IF(DH187="","",IFERROR(MATCH(DH187,imePrezime_imePrezimeKlub,0),"NEMA"))</f>
        <v/>
      </c>
      <c r="DJ187" s="47" t="s">
        <v>0</v>
      </c>
      <c r="DK187" s="52" t="str">
        <f t="shared" si="185"/>
        <v/>
      </c>
      <c r="DL187" s="53" t="str">
        <f>IF(DK187="","",IFERROR(MATCH(DK187,imePrezime_imePrezime,0),"NEMA"))</f>
        <v/>
      </c>
      <c r="DM187" s="47" t="s">
        <v>0</v>
      </c>
      <c r="DN187" s="58" t="str">
        <f t="shared" si="186"/>
        <v/>
      </c>
      <c r="DO187" s="53" t="str" cm="1">
        <f t="array" ref="DO187">IF(DN187&lt;&gt;"",INDEX(imePrezime_id,DN187,0),IF(CR187&lt;&gt;"",CR187,""))</f>
        <v/>
      </c>
      <c r="DP187" s="47" t="s">
        <v>0</v>
      </c>
      <c r="DQ187" s="58" t="str">
        <f t="shared" si="187"/>
        <v/>
      </c>
      <c r="DR187" s="73" t="str">
        <f>IF(BW187="","",IF(AJ187="",IF(IFERROR(INDEX(imePrezime_klub,MATCH(DO187,imePrezime_id,0)),"NEMA")="","klu",""),IF(OR(AND(AK187&lt;&gt;"",AK187&lt;&gt;"NEMA"),BI187&lt;&gt;""),"klu(ali)",IF(AND(AN187&lt;&gt;"",AN187&lt;&gt;AM187),"(raz-klu)","klu"))))</f>
        <v/>
      </c>
      <c r="DS187" s="73" t="str">
        <f t="shared" si="188"/>
        <v/>
      </c>
      <c r="DT187" s="73" t="str">
        <f t="shared" si="189"/>
        <v/>
      </c>
      <c r="DU187" s="66" t="str">
        <f t="shared" si="190"/>
        <v/>
      </c>
      <c r="DV187" s="47" t="s">
        <v>0</v>
      </c>
      <c r="DW187" s="58" t="str">
        <f>IF(BW187="","",MAX(DW$10:DW186)+1)</f>
        <v/>
      </c>
      <c r="DX187" s="73" t="str">
        <f t="shared" si="191"/>
        <v/>
      </c>
      <c r="DY187" s="73" t="str">
        <f t="shared" si="192"/>
        <v/>
      </c>
      <c r="DZ187" s="73" t="str">
        <f t="shared" si="193"/>
        <v/>
      </c>
      <c r="EA187" s="73" t="str">
        <f t="shared" si="194"/>
        <v/>
      </c>
      <c r="EB187" s="73" t="str">
        <f t="shared" si="195"/>
        <v/>
      </c>
      <c r="EC187" s="73" t="str">
        <f t="shared" si="196"/>
        <v/>
      </c>
      <c r="ED187" s="73" t="str">
        <f t="shared" si="197"/>
        <v/>
      </c>
      <c r="EE187" s="73" t="str">
        <f t="shared" si="198"/>
        <v/>
      </c>
      <c r="EF187" s="73" t="str">
        <f t="shared" si="199"/>
        <v/>
      </c>
      <c r="EG187" s="53" t="str">
        <f>IF(INDEX(natjecanjeKategorije_katAliasId,MATCH(Q187,natjecanjeKategorije_katRegId,0))="","",INDEX(natjecanjeKategorije_katAliasId,MATCH(Q187,natjecanjeKategorije_katRegId,0)))</f>
        <v/>
      </c>
      <c r="EH187" s="47" t="s">
        <v>0</v>
      </c>
      <c r="EI187" s="19" t="str">
        <f t="shared" si="200"/>
        <v/>
      </c>
      <c r="EJ187" s="47" t="s">
        <v>0</v>
      </c>
      <c r="EK187" s="19" t="str">
        <f t="shared" si="201"/>
        <v/>
      </c>
      <c r="EL187" s="47" t="s">
        <v>0</v>
      </c>
      <c r="EM187" s="208" t="str">
        <f t="shared" si="202"/>
        <v/>
      </c>
      <c r="EN187" s="47" t="s">
        <v>0</v>
      </c>
    </row>
    <row r="188" spans="1:144" x14ac:dyDescent="0.25">
      <c r="A188" t="s">
        <v>0</v>
      </c>
      <c r="B188" s="52" t="str">
        <f>IF(csv!F180="","",csv!T180)</f>
        <v/>
      </c>
      <c r="C188" s="31" t="s">
        <v>0</v>
      </c>
      <c r="D188" s="31" t="str">
        <f>IF(csv!F180="","",csv!F180)</f>
        <v/>
      </c>
      <c r="E188" s="31" t="str">
        <f>IF(csv!E180="","",csv!E180)</f>
        <v/>
      </c>
      <c r="F188" s="31" t="s">
        <v>0</v>
      </c>
      <c r="G188" s="73" t="str">
        <f>IF(csv!M180="","",csv!M180)</f>
        <v/>
      </c>
      <c r="H188" s="73" t="str">
        <f>IF(csv!N180="","",csv!N180)</f>
        <v/>
      </c>
      <c r="I188" s="31" t="s">
        <v>0</v>
      </c>
      <c r="J188" s="31" t="str">
        <f>IF(csv!P180="","",csv!P180)</f>
        <v/>
      </c>
      <c r="K188" s="31" t="str">
        <f>IF(csv!Q180="","",csv!Q180)</f>
        <v/>
      </c>
      <c r="L188" s="31" t="s">
        <v>0</v>
      </c>
      <c r="M188" s="66" t="str">
        <f>IF(csv!R180="","",csv!R180)</f>
        <v/>
      </c>
      <c r="N188" s="47" t="s">
        <v>0</v>
      </c>
      <c r="O188" s="52" t="str">
        <f t="shared" si="144"/>
        <v/>
      </c>
      <c r="P188" s="73" t="str">
        <f>IF(O188="","",IF(COUNTIF(O$10:O187,O188)=0,P187+1,P187))</f>
        <v/>
      </c>
      <c r="Q188" s="88" t="str">
        <f t="shared" si="145"/>
        <v/>
      </c>
      <c r="R188" s="89" t="str" cm="1">
        <f t="array" ref="R188">IF(S188="","",INDEX(natjecanjeStaze_naziv,MATCH(S188,natjecanjeStaze_stazaId,0)))</f>
        <v/>
      </c>
      <c r="S188" s="53" t="str">
        <f>IF(BW188="","",INDEX(natjecanjeStaze_stazaId,MATCH(O188,natjecanjeStaze_kategorija,0)))</f>
        <v/>
      </c>
      <c r="T188" s="47" t="s">
        <v>0</v>
      </c>
      <c r="U188" s="259" t="str">
        <f>IF(O188="","",INDEX(kategorija_oznaka,MATCH(Q188,kategorija_id,0)))</f>
        <v/>
      </c>
      <c r="V188" s="260" t="str">
        <f t="shared" si="146"/>
        <v/>
      </c>
      <c r="W188" s="47" t="s">
        <v>0</v>
      </c>
      <c r="X188" s="52" t="str">
        <f t="shared" si="147"/>
        <v/>
      </c>
      <c r="Y188" s="73" t="str">
        <f t="shared" si="148"/>
        <v/>
      </c>
      <c r="Z188" s="31" t="str">
        <f t="shared" si="149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50"/>
        <v/>
      </c>
      <c r="AF188" s="47" t="s">
        <v>0</v>
      </c>
      <c r="AG188" s="151" t="str">
        <f t="shared" si="151"/>
        <v/>
      </c>
      <c r="AH188" s="47" t="s">
        <v>0</v>
      </c>
      <c r="AI188" s="52" t="str">
        <f t="shared" si="152"/>
        <v/>
      </c>
      <c r="AJ188" s="31" t="str">
        <f t="shared" si="153"/>
        <v/>
      </c>
      <c r="AK188" s="73" t="str">
        <f t="shared" si="154"/>
        <v/>
      </c>
      <c r="AL188" s="73" t="str">
        <f t="shared" si="155"/>
        <v/>
      </c>
      <c r="AM188" s="31" t="str" cm="1">
        <f t="array" ref="AM188">IF(AK188="",""&amp;AJ188,IF(AK188="NEMA",AJ188,INDEX(klub_naziv,MATCH(INDEX(klubAlias_klubId,AK188),klub_id,0))))</f>
        <v/>
      </c>
      <c r="AN188" s="31" t="str" cm="1">
        <f t="array" ref="AN188">IFERROR(""&amp;INDEX(registarNatjecatelji,DL188,4),"")</f>
        <v/>
      </c>
      <c r="AO188" s="90" t="str">
        <f t="shared" si="156"/>
        <v/>
      </c>
      <c r="AP188" s="66" t="str">
        <f t="shared" si="157"/>
        <v/>
      </c>
      <c r="AQ188" s="47" t="s">
        <v>0</v>
      </c>
      <c r="AR188" s="52" t="str">
        <f>IF(V188&lt;&gt;"NEMA","",IF(IFERROR(MATCH(U188,U$10:U187,0),0)&lt;&gt;0,"",U188))</f>
        <v/>
      </c>
      <c r="AS188" s="73" t="str">
        <f>IF(AR188="","",IFERROR(INDEX(klubAlias_id,MATCH(AR188,klubAlias_alias,0)),"NEMA"))</f>
        <v/>
      </c>
      <c r="AT188" s="31" t="str">
        <f>IF(OR(AS188="",AS188&lt;&gt;"NEMA"),"",MAX(AT$10:AT187)+1)</f>
        <v/>
      </c>
      <c r="AU188" s="66" t="str">
        <f>IF(OR(AS188="",AS188&lt;&gt;"NEMA"),"",INDEX(klub_id,MATCH(AR188,klub_naziv,0)))</f>
        <v/>
      </c>
      <c r="AV188" s="47" t="s">
        <v>0</v>
      </c>
      <c r="AW188" s="19" t="str">
        <f t="shared" si="158"/>
        <v/>
      </c>
      <c r="AX188" s="47" t="s">
        <v>0</v>
      </c>
      <c r="AY188" s="82" t="str">
        <f>IF(AK188&lt;&gt;"NEMA","",IF(IFERROR(MATCH(AJ188,AJ$10:AJ187,0),0)&lt;&gt;0,"",AJ188))</f>
        <v/>
      </c>
      <c r="AZ188" s="47" t="s">
        <v>0</v>
      </c>
      <c r="BA188" s="130"/>
      <c r="BB188" s="47" t="s">
        <v>0</v>
      </c>
      <c r="BC188" s="58" t="str">
        <f t="shared" si="159"/>
        <v/>
      </c>
      <c r="BD188" s="31" t="str">
        <f t="shared" si="160"/>
        <v/>
      </c>
      <c r="BE188" s="31" t="str">
        <f>IF(BD188="","",MAX(BE$10:BE187)+1)</f>
        <v/>
      </c>
      <c r="BF188" s="31" t="str">
        <f t="shared" si="161"/>
        <v/>
      </c>
      <c r="BG188" s="31" t="str">
        <f t="shared" si="162"/>
        <v/>
      </c>
      <c r="BH188" s="31" t="str">
        <f>IF(BA188="","",MAX(BH$10:BH187)+1)</f>
        <v/>
      </c>
      <c r="BI188" s="31" t="str">
        <f t="shared" si="163"/>
        <v/>
      </c>
      <c r="BJ188" s="66" t="str">
        <f t="shared" si="164"/>
        <v/>
      </c>
      <c r="BK188" s="47" t="s">
        <v>0</v>
      </c>
      <c r="BL188" s="19" t="str">
        <f t="shared" si="165"/>
        <v/>
      </c>
      <c r="BM188" s="47" t="s">
        <v>0</v>
      </c>
      <c r="BN188" s="151" t="str">
        <f>IF(AP188="","",IF(BA188="",IF(IFERROR(MATCH(AP188,natjecanje_noviKluboviAliasi,0),0)&gt;0,INDEX(natjecanje_kluboviAliasi,MATCH(AP188,natjecanje_noviKluboviAliasi,0)),AP188),BA188))</f>
        <v/>
      </c>
      <c r="BO188" s="47" t="s">
        <v>0</v>
      </c>
      <c r="BP188" s="58" t="str">
        <f t="shared" si="166"/>
        <v/>
      </c>
      <c r="BQ188" s="73" t="str">
        <f t="shared" si="167"/>
        <v/>
      </c>
      <c r="BR188" s="267" t="str">
        <f t="shared" si="168"/>
        <v/>
      </c>
      <c r="BS188" s="268" t="str">
        <f t="shared" si="169"/>
        <v/>
      </c>
      <c r="BT188" s="191" t="str">
        <f t="shared" si="170"/>
        <v/>
      </c>
      <c r="BU188" s="47" t="s">
        <v>0</v>
      </c>
      <c r="BV188" s="52" t="str">
        <f t="shared" si="171"/>
        <v/>
      </c>
      <c r="BW188" s="31" t="str">
        <f t="shared" si="172"/>
        <v/>
      </c>
      <c r="BX188" s="73" t="str">
        <f>IF(BW188="","",IFERROR(INDEX(imePrezime_id,MATCH(BV188&amp;" – "&amp;BW188,imePrezime_imePrezime,0)),"NEMA"))</f>
        <v/>
      </c>
      <c r="BY188" s="73" t="str">
        <f>IF(BX188&lt;&gt;"NEMA","",IFERROR(INDEX(imePrezimeAlias_imePrezimeId,MATCH(BV188&amp;" "&amp;BW188,imePrezimeAlias_alias,0)),"NEMA"))</f>
        <v/>
      </c>
      <c r="BZ188" s="31" t="str">
        <f>IF(BW188="","",IF(OR(BY188="",BY188="NEMA"),BV188,INDEX(imePrezime_ime,MATCH(BY188,imePrezime_id,0))))</f>
        <v/>
      </c>
      <c r="CA188" s="66" t="str">
        <f>IF(BW188="","",IF(OR(BY188="",BY188="NEMA"),BW188,INDEX(imePrezime_prezime,MATCH(BY188,imePrezime_id,0))))</f>
        <v/>
      </c>
      <c r="CB188" s="47" t="s">
        <v>0</v>
      </c>
      <c r="CC188" s="82" t="str">
        <f t="shared" si="173"/>
        <v/>
      </c>
      <c r="CD188" s="47" t="s">
        <v>0</v>
      </c>
      <c r="CE188" s="19" t="str">
        <f t="shared" si="174"/>
        <v/>
      </c>
      <c r="CF188" s="47" t="s">
        <v>0</v>
      </c>
      <c r="CG188" s="130"/>
      <c r="CH188" s="47" t="s">
        <v>0</v>
      </c>
      <c r="CI188" s="52" t="str">
        <f t="shared" si="175"/>
        <v/>
      </c>
      <c r="CJ188" s="73" t="str">
        <f>IF(CG188="","",MAX(CJ$10:CJ187)+1)</f>
        <v/>
      </c>
      <c r="CK188" s="53" t="str">
        <f t="shared" si="176"/>
        <v/>
      </c>
      <c r="CL188" s="47" t="s">
        <v>0</v>
      </c>
      <c r="CM188" s="19" t="str">
        <f t="shared" si="177"/>
        <v/>
      </c>
      <c r="CN188" s="47" t="s">
        <v>0</v>
      </c>
      <c r="CO188" s="108"/>
      <c r="CP188" s="110"/>
      <c r="CQ188" s="47"/>
      <c r="CR188" s="58" t="str">
        <f>IF(AND(BX188="NEMA",BY188="NEMA",OR(CG188="",CK188="NEMA")),MAX(CR$10:CR187)+1,"")</f>
        <v/>
      </c>
      <c r="CS188" s="53" t="str">
        <f t="shared" si="178"/>
        <v/>
      </c>
      <c r="CT188" t="s">
        <v>0</v>
      </c>
      <c r="CU188" s="133" t="str">
        <f>IF(O188="","",LEFT(INDEX(kategorija_oznaka,MATCH(Q188,kategorija_id,0)),1))</f>
        <v/>
      </c>
      <c r="CV188" t="s">
        <v>0</v>
      </c>
      <c r="CW188" s="52" t="str">
        <f>IF(CR188="","",IF(M188&lt;&gt;"CRO","","INSERT INTO osoba (id,reg_broj,oib,spol_id,dat_rodjenja) VALUES ("&amp;CR188&amp;",(SELECT max(os.reg_broj)+1 FROM osoba AS os),Null,'"&amp;CU188&amp;"',Null); INSERT INTO osoba_log (id,reg_broj,oib,spol_id,dat_rodjenja,dnevnik_id) SELECT id,reg_broj,oib,spol_id,dat_rodjenja,"&amp;dnevnik_id&amp;" FROM osoba WHERE id = "&amp;CR188&amp;";"))</f>
        <v/>
      </c>
      <c r="CX188" s="66" t="str">
        <f t="shared" si="179"/>
        <v/>
      </c>
      <c r="CY188" t="s">
        <v>0</v>
      </c>
      <c r="CZ188" s="19" t="str">
        <f t="shared" si="180"/>
        <v/>
      </c>
      <c r="DA188" s="47" t="s">
        <v>0</v>
      </c>
      <c r="DB188" s="52" t="str">
        <f t="shared" si="181"/>
        <v/>
      </c>
      <c r="DC188" s="66" t="str">
        <f t="shared" si="182"/>
        <v/>
      </c>
      <c r="DD188" s="47" t="s">
        <v>0</v>
      </c>
      <c r="DE188" s="52" t="str">
        <f t="shared" si="183"/>
        <v/>
      </c>
      <c r="DF188" s="53" t="str">
        <f>IF(DE188="","",IFERROR(MATCH(DE188,registar,0),"NEMA"))</f>
        <v/>
      </c>
      <c r="DG188" s="47" t="s">
        <v>0</v>
      </c>
      <c r="DH188" s="52" t="str">
        <f t="shared" si="184"/>
        <v/>
      </c>
      <c r="DI188" s="53" t="str">
        <f>IF(DH188="","",IFERROR(MATCH(DH188,imePrezime_imePrezimeKlub,0),"NEMA"))</f>
        <v/>
      </c>
      <c r="DJ188" s="47" t="s">
        <v>0</v>
      </c>
      <c r="DK188" s="52" t="str">
        <f t="shared" si="185"/>
        <v/>
      </c>
      <c r="DL188" s="53" t="str">
        <f>IF(DK188="","",IFERROR(MATCH(DK188,imePrezime_imePrezime,0),"NEMA"))</f>
        <v/>
      </c>
      <c r="DM188" s="47" t="s">
        <v>0</v>
      </c>
      <c r="DN188" s="58" t="str">
        <f t="shared" si="186"/>
        <v/>
      </c>
      <c r="DO188" s="53" t="str" cm="1">
        <f t="array" ref="DO188">IF(DN188&lt;&gt;"",INDEX(imePrezime_id,DN188,0),IF(CR188&lt;&gt;"",CR188,""))</f>
        <v/>
      </c>
      <c r="DP188" s="47" t="s">
        <v>0</v>
      </c>
      <c r="DQ188" s="58" t="str">
        <f t="shared" si="187"/>
        <v/>
      </c>
      <c r="DR188" s="73" t="str">
        <f>IF(BW188="","",IF(AJ188="",IF(IFERROR(INDEX(imePrezime_klub,MATCH(DO188,imePrezime_id,0)),"NEMA")="","klu",""),IF(OR(AND(AK188&lt;&gt;"",AK188&lt;&gt;"NEMA"),BI188&lt;&gt;""),"klu(ali)",IF(AND(AN188&lt;&gt;"",AN188&lt;&gt;AM188),"(raz-klu)","klu"))))</f>
        <v/>
      </c>
      <c r="DS188" s="73" t="str">
        <f t="shared" si="188"/>
        <v/>
      </c>
      <c r="DT188" s="73" t="str">
        <f t="shared" si="189"/>
        <v/>
      </c>
      <c r="DU188" s="66" t="str">
        <f t="shared" si="190"/>
        <v/>
      </c>
      <c r="DV188" s="47" t="s">
        <v>0</v>
      </c>
      <c r="DW188" s="58" t="str">
        <f>IF(BW188="","",MAX(DW$10:DW187)+1)</f>
        <v/>
      </c>
      <c r="DX188" s="73" t="str">
        <f t="shared" si="191"/>
        <v/>
      </c>
      <c r="DY188" s="73" t="str">
        <f t="shared" si="192"/>
        <v/>
      </c>
      <c r="DZ188" s="73" t="str">
        <f t="shared" si="193"/>
        <v/>
      </c>
      <c r="EA188" s="73" t="str">
        <f t="shared" si="194"/>
        <v/>
      </c>
      <c r="EB188" s="73" t="str">
        <f t="shared" si="195"/>
        <v/>
      </c>
      <c r="EC188" s="73" t="str">
        <f t="shared" si="196"/>
        <v/>
      </c>
      <c r="ED188" s="73" t="str">
        <f t="shared" si="197"/>
        <v/>
      </c>
      <c r="EE188" s="73" t="str">
        <f t="shared" si="198"/>
        <v/>
      </c>
      <c r="EF188" s="73" t="str">
        <f t="shared" si="199"/>
        <v/>
      </c>
      <c r="EG188" s="53" t="str">
        <f>IF(INDEX(natjecanjeKategorije_katAliasId,MATCH(Q188,natjecanjeKategorije_katRegId,0))="","",INDEX(natjecanjeKategorije_katAliasId,MATCH(Q188,natjecanjeKategorije_katRegId,0)))</f>
        <v/>
      </c>
      <c r="EH188" s="47" t="s">
        <v>0</v>
      </c>
      <c r="EI188" s="19" t="str">
        <f t="shared" si="200"/>
        <v/>
      </c>
      <c r="EJ188" s="47" t="s">
        <v>0</v>
      </c>
      <c r="EK188" s="19" t="str">
        <f t="shared" si="201"/>
        <v/>
      </c>
      <c r="EL188" s="47" t="s">
        <v>0</v>
      </c>
      <c r="EM188" s="208" t="str">
        <f t="shared" si="202"/>
        <v/>
      </c>
      <c r="EN188" s="47" t="s">
        <v>0</v>
      </c>
    </row>
    <row r="189" spans="1:144" x14ac:dyDescent="0.25">
      <c r="A189" t="s">
        <v>0</v>
      </c>
      <c r="B189" s="52" t="str">
        <f>IF(csv!F181="","",csv!T181)</f>
        <v/>
      </c>
      <c r="C189" s="31" t="s">
        <v>0</v>
      </c>
      <c r="D189" s="31" t="str">
        <f>IF(csv!F181="","",csv!F181)</f>
        <v/>
      </c>
      <c r="E189" s="31" t="str">
        <f>IF(csv!E181="","",csv!E181)</f>
        <v/>
      </c>
      <c r="F189" s="31" t="s">
        <v>0</v>
      </c>
      <c r="G189" s="73" t="str">
        <f>IF(csv!M181="","",csv!M181)</f>
        <v/>
      </c>
      <c r="H189" s="73" t="str">
        <f>IF(csv!N181="","",csv!N181)</f>
        <v/>
      </c>
      <c r="I189" s="31" t="s">
        <v>0</v>
      </c>
      <c r="J189" s="31" t="str">
        <f>IF(csv!P181="","",csv!P181)</f>
        <v/>
      </c>
      <c r="K189" s="31" t="str">
        <f>IF(csv!Q181="","",csv!Q181)</f>
        <v/>
      </c>
      <c r="L189" s="31" t="s">
        <v>0</v>
      </c>
      <c r="M189" s="66" t="str">
        <f>IF(csv!R181="","",csv!R181)</f>
        <v/>
      </c>
      <c r="N189" s="47" t="s">
        <v>0</v>
      </c>
      <c r="O189" s="52" t="str">
        <f t="shared" si="144"/>
        <v/>
      </c>
      <c r="P189" s="73" t="str">
        <f>IF(O189="","",IF(COUNTIF(O$10:O188,O189)=0,P188+1,P188))</f>
        <v/>
      </c>
      <c r="Q189" s="88" t="str">
        <f t="shared" si="145"/>
        <v/>
      </c>
      <c r="R189" s="89" t="str" cm="1">
        <f t="array" ref="R189">IF(S189="","",INDEX(natjecanjeStaze_naziv,MATCH(S189,natjecanjeStaze_stazaId,0)))</f>
        <v/>
      </c>
      <c r="S189" s="53" t="str">
        <f>IF(BW189="","",INDEX(natjecanjeStaze_stazaId,MATCH(O189,natjecanjeStaze_kategorija,0)))</f>
        <v/>
      </c>
      <c r="T189" s="47" t="s">
        <v>0</v>
      </c>
      <c r="U189" s="259" t="str">
        <f>IF(O189="","",INDEX(kategorija_oznaka,MATCH(Q189,kategorija_id,0)))</f>
        <v/>
      </c>
      <c r="V189" s="260" t="str">
        <f t="shared" si="146"/>
        <v/>
      </c>
      <c r="W189" s="47" t="s">
        <v>0</v>
      </c>
      <c r="X189" s="52" t="str">
        <f t="shared" si="147"/>
        <v/>
      </c>
      <c r="Y189" s="73" t="str">
        <f t="shared" si="148"/>
        <v/>
      </c>
      <c r="Z189" s="31" t="str">
        <f t="shared" si="149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50"/>
        <v/>
      </c>
      <c r="AF189" s="47" t="s">
        <v>0</v>
      </c>
      <c r="AG189" s="151" t="str">
        <f t="shared" si="151"/>
        <v/>
      </c>
      <c r="AH189" s="47" t="s">
        <v>0</v>
      </c>
      <c r="AI189" s="52" t="str">
        <f t="shared" si="152"/>
        <v/>
      </c>
      <c r="AJ189" s="31" t="str">
        <f t="shared" si="153"/>
        <v/>
      </c>
      <c r="AK189" s="73" t="str">
        <f t="shared" si="154"/>
        <v/>
      </c>
      <c r="AL189" s="73" t="str">
        <f t="shared" si="155"/>
        <v/>
      </c>
      <c r="AM189" s="31" t="str" cm="1">
        <f t="array" ref="AM189">IF(AK189="",""&amp;AJ189,IF(AK189="NEMA",AJ189,INDEX(klub_naziv,MATCH(INDEX(klubAlias_klubId,AK189),klub_id,0))))</f>
        <v/>
      </c>
      <c r="AN189" s="31" t="str" cm="1">
        <f t="array" ref="AN189">IFERROR(""&amp;INDEX(registarNatjecatelji,DL189,4),"")</f>
        <v/>
      </c>
      <c r="AO189" s="90" t="str">
        <f t="shared" si="156"/>
        <v/>
      </c>
      <c r="AP189" s="66" t="str">
        <f t="shared" si="157"/>
        <v/>
      </c>
      <c r="AQ189" s="47" t="s">
        <v>0</v>
      </c>
      <c r="AR189" s="52" t="str">
        <f>IF(V189&lt;&gt;"NEMA","",IF(IFERROR(MATCH(U189,U$10:U188,0),0)&lt;&gt;0,"",U189))</f>
        <v/>
      </c>
      <c r="AS189" s="73" t="str">
        <f>IF(AR189="","",IFERROR(INDEX(klubAlias_id,MATCH(AR189,klubAlias_alias,0)),"NEMA"))</f>
        <v/>
      </c>
      <c r="AT189" s="31" t="str">
        <f>IF(OR(AS189="",AS189&lt;&gt;"NEMA"),"",MAX(AT$10:AT188)+1)</f>
        <v/>
      </c>
      <c r="AU189" s="66" t="str">
        <f>IF(OR(AS189="",AS189&lt;&gt;"NEMA"),"",INDEX(klub_id,MATCH(AR189,klub_naziv,0)))</f>
        <v/>
      </c>
      <c r="AV189" s="47" t="s">
        <v>0</v>
      </c>
      <c r="AW189" s="19" t="str">
        <f t="shared" si="158"/>
        <v/>
      </c>
      <c r="AX189" s="47" t="s">
        <v>0</v>
      </c>
      <c r="AY189" s="82" t="str">
        <f>IF(AK189&lt;&gt;"NEMA","",IF(IFERROR(MATCH(AJ189,AJ$10:AJ188,0),0)&lt;&gt;0,"",AJ189))</f>
        <v/>
      </c>
      <c r="AZ189" s="47" t="s">
        <v>0</v>
      </c>
      <c r="BA189" s="130"/>
      <c r="BB189" s="47" t="s">
        <v>0</v>
      </c>
      <c r="BC189" s="58" t="str">
        <f t="shared" si="159"/>
        <v/>
      </c>
      <c r="BD189" s="31" t="str">
        <f t="shared" si="160"/>
        <v/>
      </c>
      <c r="BE189" s="31" t="str">
        <f>IF(BD189="","",MAX(BE$10:BE188)+1)</f>
        <v/>
      </c>
      <c r="BF189" s="31" t="str">
        <f t="shared" si="161"/>
        <v/>
      </c>
      <c r="BG189" s="31" t="str">
        <f t="shared" si="162"/>
        <v/>
      </c>
      <c r="BH189" s="31" t="str">
        <f>IF(BA189="","",MAX(BH$10:BH188)+1)</f>
        <v/>
      </c>
      <c r="BI189" s="31" t="str">
        <f t="shared" si="163"/>
        <v/>
      </c>
      <c r="BJ189" s="66" t="str">
        <f t="shared" si="164"/>
        <v/>
      </c>
      <c r="BK189" s="47" t="s">
        <v>0</v>
      </c>
      <c r="BL189" s="19" t="str">
        <f t="shared" si="165"/>
        <v/>
      </c>
      <c r="BM189" s="47" t="s">
        <v>0</v>
      </c>
      <c r="BN189" s="151" t="str">
        <f>IF(AP189="","",IF(BA189="",IF(IFERROR(MATCH(AP189,natjecanje_noviKluboviAliasi,0),0)&gt;0,INDEX(natjecanje_kluboviAliasi,MATCH(AP189,natjecanje_noviKluboviAliasi,0)),AP189),BA189))</f>
        <v/>
      </c>
      <c r="BO189" s="47" t="s">
        <v>0</v>
      </c>
      <c r="BP189" s="58" t="str">
        <f t="shared" si="166"/>
        <v/>
      </c>
      <c r="BQ189" s="73" t="str">
        <f t="shared" si="167"/>
        <v/>
      </c>
      <c r="BR189" s="267" t="str">
        <f t="shared" si="168"/>
        <v/>
      </c>
      <c r="BS189" s="268" t="str">
        <f t="shared" si="169"/>
        <v/>
      </c>
      <c r="BT189" s="191" t="str">
        <f t="shared" si="170"/>
        <v/>
      </c>
      <c r="BU189" s="47" t="s">
        <v>0</v>
      </c>
      <c r="BV189" s="52" t="str">
        <f t="shared" si="171"/>
        <v/>
      </c>
      <c r="BW189" s="31" t="str">
        <f t="shared" si="172"/>
        <v/>
      </c>
      <c r="BX189" s="73" t="str">
        <f>IF(BW189="","",IFERROR(INDEX(imePrezime_id,MATCH(BV189&amp;" – "&amp;BW189,imePrezime_imePrezime,0)),"NEMA"))</f>
        <v/>
      </c>
      <c r="BY189" s="73" t="str">
        <f>IF(BX189&lt;&gt;"NEMA","",IFERROR(INDEX(imePrezimeAlias_imePrezimeId,MATCH(BV189&amp;" "&amp;BW189,imePrezimeAlias_alias,0)),"NEMA"))</f>
        <v/>
      </c>
      <c r="BZ189" s="31" t="str">
        <f>IF(BW189="","",IF(OR(BY189="",BY189="NEMA"),BV189,INDEX(imePrezime_ime,MATCH(BY189,imePrezime_id,0))))</f>
        <v/>
      </c>
      <c r="CA189" s="66" t="str">
        <f>IF(BW189="","",IF(OR(BY189="",BY189="NEMA"),BW189,INDEX(imePrezime_prezime,MATCH(BY189,imePrezime_id,0))))</f>
        <v/>
      </c>
      <c r="CB189" s="47" t="s">
        <v>0</v>
      </c>
      <c r="CC189" s="82" t="str">
        <f t="shared" si="173"/>
        <v/>
      </c>
      <c r="CD189" s="47" t="s">
        <v>0</v>
      </c>
      <c r="CE189" s="19" t="str">
        <f t="shared" si="174"/>
        <v/>
      </c>
      <c r="CF189" s="47" t="s">
        <v>0</v>
      </c>
      <c r="CG189" s="130"/>
      <c r="CH189" s="47" t="s">
        <v>0</v>
      </c>
      <c r="CI189" s="52" t="str">
        <f t="shared" si="175"/>
        <v/>
      </c>
      <c r="CJ189" s="73" t="str">
        <f>IF(CG189="","",MAX(CJ$10:CJ188)+1)</f>
        <v/>
      </c>
      <c r="CK189" s="53" t="str">
        <f t="shared" si="176"/>
        <v/>
      </c>
      <c r="CL189" s="47" t="s">
        <v>0</v>
      </c>
      <c r="CM189" s="19" t="str">
        <f t="shared" si="177"/>
        <v/>
      </c>
      <c r="CN189" s="47" t="s">
        <v>0</v>
      </c>
      <c r="CO189" s="108"/>
      <c r="CP189" s="110"/>
      <c r="CQ189" s="47"/>
      <c r="CR189" s="58" t="str">
        <f>IF(AND(BX189="NEMA",BY189="NEMA",OR(CG189="",CK189="NEMA")),MAX(CR$10:CR188)+1,"")</f>
        <v/>
      </c>
      <c r="CS189" s="53" t="str">
        <f t="shared" si="178"/>
        <v/>
      </c>
      <c r="CT189" t="s">
        <v>0</v>
      </c>
      <c r="CU189" s="133" t="str">
        <f>IF(O189="","",LEFT(INDEX(kategorija_oznaka,MATCH(Q189,kategorija_id,0)),1))</f>
        <v/>
      </c>
      <c r="CV189" t="s">
        <v>0</v>
      </c>
      <c r="CW189" s="52" t="str">
        <f>IF(CR189="","",IF(M189&lt;&gt;"CRO","","INSERT INTO osoba (id,reg_broj,oib,spol_id,dat_rodjenja) VALUES ("&amp;CR189&amp;",(SELECT max(os.reg_broj)+1 FROM osoba AS os),Null,'"&amp;CU189&amp;"',Null); INSERT INTO osoba_log (id,reg_broj,oib,spol_id,dat_rodjenja,dnevnik_id) SELECT id,reg_broj,oib,spol_id,dat_rodjenja,"&amp;dnevnik_id&amp;" FROM osoba WHERE id = "&amp;CR189&amp;";"))</f>
        <v/>
      </c>
      <c r="CX189" s="66" t="str">
        <f t="shared" si="179"/>
        <v/>
      </c>
      <c r="CY189" t="s">
        <v>0</v>
      </c>
      <c r="CZ189" s="19" t="str">
        <f t="shared" si="180"/>
        <v/>
      </c>
      <c r="DA189" s="47" t="s">
        <v>0</v>
      </c>
      <c r="DB189" s="52" t="str">
        <f t="shared" si="181"/>
        <v/>
      </c>
      <c r="DC189" s="66" t="str">
        <f t="shared" si="182"/>
        <v/>
      </c>
      <c r="DD189" s="47" t="s">
        <v>0</v>
      </c>
      <c r="DE189" s="52" t="str">
        <f t="shared" si="183"/>
        <v/>
      </c>
      <c r="DF189" s="53" t="str">
        <f>IF(DE189="","",IFERROR(MATCH(DE189,registar,0),"NEMA"))</f>
        <v/>
      </c>
      <c r="DG189" s="47" t="s">
        <v>0</v>
      </c>
      <c r="DH189" s="52" t="str">
        <f t="shared" si="184"/>
        <v/>
      </c>
      <c r="DI189" s="53" t="str">
        <f>IF(DH189="","",IFERROR(MATCH(DH189,imePrezime_imePrezimeKlub,0),"NEMA"))</f>
        <v/>
      </c>
      <c r="DJ189" s="47" t="s">
        <v>0</v>
      </c>
      <c r="DK189" s="52" t="str">
        <f t="shared" si="185"/>
        <v/>
      </c>
      <c r="DL189" s="53" t="str">
        <f>IF(DK189="","",IFERROR(MATCH(DK189,imePrezime_imePrezime,0),"NEMA"))</f>
        <v/>
      </c>
      <c r="DM189" s="47" t="s">
        <v>0</v>
      </c>
      <c r="DN189" s="58" t="str">
        <f t="shared" si="186"/>
        <v/>
      </c>
      <c r="DO189" s="53" t="str" cm="1">
        <f t="array" ref="DO189">IF(DN189&lt;&gt;"",INDEX(imePrezime_id,DN189,0),IF(CR189&lt;&gt;"",CR189,""))</f>
        <v/>
      </c>
      <c r="DP189" s="47" t="s">
        <v>0</v>
      </c>
      <c r="DQ189" s="58" t="str">
        <f t="shared" si="187"/>
        <v/>
      </c>
      <c r="DR189" s="73" t="str">
        <f>IF(BW189="","",IF(AJ189="",IF(IFERROR(INDEX(imePrezime_klub,MATCH(DO189,imePrezime_id,0)),"NEMA")="","klu",""),IF(OR(AND(AK189&lt;&gt;"",AK189&lt;&gt;"NEMA"),BI189&lt;&gt;""),"klu(ali)",IF(AND(AN189&lt;&gt;"",AN189&lt;&gt;AM189),"(raz-klu)","klu"))))</f>
        <v/>
      </c>
      <c r="DS189" s="73" t="str">
        <f t="shared" si="188"/>
        <v/>
      </c>
      <c r="DT189" s="73" t="str">
        <f t="shared" si="189"/>
        <v/>
      </c>
      <c r="DU189" s="66" t="str">
        <f t="shared" si="190"/>
        <v/>
      </c>
      <c r="DV189" s="47" t="s">
        <v>0</v>
      </c>
      <c r="DW189" s="58" t="str">
        <f>IF(BW189="","",MAX(DW$10:DW188)+1)</f>
        <v/>
      </c>
      <c r="DX189" s="73" t="str">
        <f t="shared" si="191"/>
        <v/>
      </c>
      <c r="DY189" s="73" t="str">
        <f t="shared" si="192"/>
        <v/>
      </c>
      <c r="DZ189" s="73" t="str">
        <f t="shared" si="193"/>
        <v/>
      </c>
      <c r="EA189" s="73" t="str">
        <f t="shared" si="194"/>
        <v/>
      </c>
      <c r="EB189" s="73" t="str">
        <f t="shared" si="195"/>
        <v/>
      </c>
      <c r="EC189" s="73" t="str">
        <f t="shared" si="196"/>
        <v/>
      </c>
      <c r="ED189" s="73" t="str">
        <f t="shared" si="197"/>
        <v/>
      </c>
      <c r="EE189" s="73" t="str">
        <f t="shared" si="198"/>
        <v/>
      </c>
      <c r="EF189" s="73" t="str">
        <f t="shared" si="199"/>
        <v/>
      </c>
      <c r="EG189" s="53" t="str">
        <f>IF(INDEX(natjecanjeKategorije_katAliasId,MATCH(Q189,natjecanjeKategorije_katRegId,0))="","",INDEX(natjecanjeKategorije_katAliasId,MATCH(Q189,natjecanjeKategorije_katRegId,0)))</f>
        <v/>
      </c>
      <c r="EH189" s="47" t="s">
        <v>0</v>
      </c>
      <c r="EI189" s="19" t="str">
        <f t="shared" si="200"/>
        <v/>
      </c>
      <c r="EJ189" s="47" t="s">
        <v>0</v>
      </c>
      <c r="EK189" s="19" t="str">
        <f t="shared" si="201"/>
        <v/>
      </c>
      <c r="EL189" s="47" t="s">
        <v>0</v>
      </c>
      <c r="EM189" s="208" t="str">
        <f t="shared" si="202"/>
        <v/>
      </c>
      <c r="EN189" s="47" t="s">
        <v>0</v>
      </c>
    </row>
    <row r="190" spans="1:144" x14ac:dyDescent="0.25">
      <c r="A190" t="s">
        <v>0</v>
      </c>
      <c r="B190" s="52" t="str">
        <f>IF(csv!F182="","",csv!T182)</f>
        <v/>
      </c>
      <c r="C190" s="31" t="s">
        <v>0</v>
      </c>
      <c r="D190" s="31" t="str">
        <f>IF(csv!F182="","",csv!F182)</f>
        <v/>
      </c>
      <c r="E190" s="31" t="str">
        <f>IF(csv!E182="","",csv!E182)</f>
        <v/>
      </c>
      <c r="F190" s="31" t="s">
        <v>0</v>
      </c>
      <c r="G190" s="73" t="str">
        <f>IF(csv!M182="","",csv!M182)</f>
        <v/>
      </c>
      <c r="H190" s="73" t="str">
        <f>IF(csv!N182="","",csv!N182)</f>
        <v/>
      </c>
      <c r="I190" s="31" t="s">
        <v>0</v>
      </c>
      <c r="J190" s="31" t="str">
        <f>IF(csv!P182="","",csv!P182)</f>
        <v/>
      </c>
      <c r="K190" s="31" t="str">
        <f>IF(csv!Q182="","",csv!Q182)</f>
        <v/>
      </c>
      <c r="L190" s="31" t="s">
        <v>0</v>
      </c>
      <c r="M190" s="66" t="str">
        <f>IF(csv!R182="","",csv!R182)</f>
        <v/>
      </c>
      <c r="N190" s="47" t="s">
        <v>0</v>
      </c>
      <c r="O190" s="52" t="str">
        <f t="shared" si="144"/>
        <v/>
      </c>
      <c r="P190" s="73" t="str">
        <f>IF(O190="","",IF(COUNTIF(O$10:O189,O190)=0,P189+1,P189))</f>
        <v/>
      </c>
      <c r="Q190" s="88" t="str">
        <f t="shared" si="145"/>
        <v/>
      </c>
      <c r="R190" s="89" t="str" cm="1">
        <f t="array" ref="R190">IF(S190="","",INDEX(natjecanjeStaze_naziv,MATCH(S190,natjecanjeStaze_stazaId,0)))</f>
        <v/>
      </c>
      <c r="S190" s="53" t="str">
        <f>IF(BW190="","",INDEX(natjecanjeStaze_stazaId,MATCH(O190,natjecanjeStaze_kategorija,0)))</f>
        <v/>
      </c>
      <c r="T190" s="47" t="s">
        <v>0</v>
      </c>
      <c r="U190" s="259" t="str">
        <f>IF(O190="","",INDEX(kategorija_oznaka,MATCH(Q190,kategorija_id,0)))</f>
        <v/>
      </c>
      <c r="V190" s="260" t="str">
        <f t="shared" si="146"/>
        <v/>
      </c>
      <c r="W190" s="47" t="s">
        <v>0</v>
      </c>
      <c r="X190" s="52" t="str">
        <f t="shared" si="147"/>
        <v/>
      </c>
      <c r="Y190" s="73" t="str">
        <f t="shared" si="148"/>
        <v/>
      </c>
      <c r="Z190" s="31" t="str">
        <f t="shared" si="149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50"/>
        <v/>
      </c>
      <c r="AF190" s="47" t="s">
        <v>0</v>
      </c>
      <c r="AG190" s="151" t="str">
        <f t="shared" si="151"/>
        <v/>
      </c>
      <c r="AH190" s="47" t="s">
        <v>0</v>
      </c>
      <c r="AI190" s="52" t="str">
        <f t="shared" si="152"/>
        <v/>
      </c>
      <c r="AJ190" s="31" t="str">
        <f t="shared" si="153"/>
        <v/>
      </c>
      <c r="AK190" s="73" t="str">
        <f t="shared" si="154"/>
        <v/>
      </c>
      <c r="AL190" s="73" t="str">
        <f t="shared" si="155"/>
        <v/>
      </c>
      <c r="AM190" s="31" t="str" cm="1">
        <f t="array" ref="AM190">IF(AK190="",""&amp;AJ190,IF(AK190="NEMA",AJ190,INDEX(klub_naziv,MATCH(INDEX(klubAlias_klubId,AK190),klub_id,0))))</f>
        <v/>
      </c>
      <c r="AN190" s="31" t="str" cm="1">
        <f t="array" ref="AN190">IFERROR(""&amp;INDEX(registarNatjecatelji,DL190,4),"")</f>
        <v/>
      </c>
      <c r="AO190" s="90" t="str">
        <f t="shared" si="156"/>
        <v/>
      </c>
      <c r="AP190" s="66" t="str">
        <f t="shared" si="157"/>
        <v/>
      </c>
      <c r="AQ190" s="47" t="s">
        <v>0</v>
      </c>
      <c r="AR190" s="52" t="str">
        <f>IF(V190&lt;&gt;"NEMA","",IF(IFERROR(MATCH(U190,U$10:U189,0),0)&lt;&gt;0,"",U190))</f>
        <v/>
      </c>
      <c r="AS190" s="73" t="str">
        <f>IF(AR190="","",IFERROR(INDEX(klubAlias_id,MATCH(AR190,klubAlias_alias,0)),"NEMA"))</f>
        <v/>
      </c>
      <c r="AT190" s="31" t="str">
        <f>IF(OR(AS190="",AS190&lt;&gt;"NEMA"),"",MAX(AT$10:AT189)+1)</f>
        <v/>
      </c>
      <c r="AU190" s="66" t="str">
        <f>IF(OR(AS190="",AS190&lt;&gt;"NEMA"),"",INDEX(klub_id,MATCH(AR190,klub_naziv,0)))</f>
        <v/>
      </c>
      <c r="AV190" s="47" t="s">
        <v>0</v>
      </c>
      <c r="AW190" s="19" t="str">
        <f t="shared" si="158"/>
        <v/>
      </c>
      <c r="AX190" s="47" t="s">
        <v>0</v>
      </c>
      <c r="AY190" s="82" t="str">
        <f>IF(AK190&lt;&gt;"NEMA","",IF(IFERROR(MATCH(AJ190,AJ$10:AJ189,0),0)&lt;&gt;0,"",AJ190))</f>
        <v/>
      </c>
      <c r="AZ190" s="47" t="s">
        <v>0</v>
      </c>
      <c r="BA190" s="130"/>
      <c r="BB190" s="47" t="s">
        <v>0</v>
      </c>
      <c r="BC190" s="58" t="str">
        <f t="shared" si="159"/>
        <v/>
      </c>
      <c r="BD190" s="31" t="str">
        <f t="shared" si="160"/>
        <v/>
      </c>
      <c r="BE190" s="31" t="str">
        <f>IF(BD190="","",MAX(BE$10:BE189)+1)</f>
        <v/>
      </c>
      <c r="BF190" s="31" t="str">
        <f t="shared" si="161"/>
        <v/>
      </c>
      <c r="BG190" s="31" t="str">
        <f t="shared" si="162"/>
        <v/>
      </c>
      <c r="BH190" s="31" t="str">
        <f>IF(BA190="","",MAX(BH$10:BH189)+1)</f>
        <v/>
      </c>
      <c r="BI190" s="31" t="str">
        <f t="shared" si="163"/>
        <v/>
      </c>
      <c r="BJ190" s="66" t="str">
        <f t="shared" si="164"/>
        <v/>
      </c>
      <c r="BK190" s="47" t="s">
        <v>0</v>
      </c>
      <c r="BL190" s="19" t="str">
        <f t="shared" si="165"/>
        <v/>
      </c>
      <c r="BM190" s="47" t="s">
        <v>0</v>
      </c>
      <c r="BN190" s="151" t="str">
        <f>IF(AP190="","",IF(BA190="",IF(IFERROR(MATCH(AP190,natjecanje_noviKluboviAliasi,0),0)&gt;0,INDEX(natjecanje_kluboviAliasi,MATCH(AP190,natjecanje_noviKluboviAliasi,0)),AP190),BA190))</f>
        <v/>
      </c>
      <c r="BO190" s="47" t="s">
        <v>0</v>
      </c>
      <c r="BP190" s="58" t="str">
        <f t="shared" si="166"/>
        <v/>
      </c>
      <c r="BQ190" s="73" t="str">
        <f t="shared" si="167"/>
        <v/>
      </c>
      <c r="BR190" s="267" t="str">
        <f t="shared" si="168"/>
        <v/>
      </c>
      <c r="BS190" s="268" t="str">
        <f t="shared" si="169"/>
        <v/>
      </c>
      <c r="BT190" s="191" t="str">
        <f t="shared" si="170"/>
        <v/>
      </c>
      <c r="BU190" s="47" t="s">
        <v>0</v>
      </c>
      <c r="BV190" s="52" t="str">
        <f t="shared" si="171"/>
        <v/>
      </c>
      <c r="BW190" s="31" t="str">
        <f t="shared" si="172"/>
        <v/>
      </c>
      <c r="BX190" s="73" t="str">
        <f>IF(BW190="","",IFERROR(INDEX(imePrezime_id,MATCH(BV190&amp;" – "&amp;BW190,imePrezime_imePrezime,0)),"NEMA"))</f>
        <v/>
      </c>
      <c r="BY190" s="73" t="str">
        <f>IF(BX190&lt;&gt;"NEMA","",IFERROR(INDEX(imePrezimeAlias_imePrezimeId,MATCH(BV190&amp;" "&amp;BW190,imePrezimeAlias_alias,0)),"NEMA"))</f>
        <v/>
      </c>
      <c r="BZ190" s="31" t="str">
        <f>IF(BW190="","",IF(OR(BY190="",BY190="NEMA"),BV190,INDEX(imePrezime_ime,MATCH(BY190,imePrezime_id,0))))</f>
        <v/>
      </c>
      <c r="CA190" s="66" t="str">
        <f>IF(BW190="","",IF(OR(BY190="",BY190="NEMA"),BW190,INDEX(imePrezime_prezime,MATCH(BY190,imePrezime_id,0))))</f>
        <v/>
      </c>
      <c r="CB190" s="47" t="s">
        <v>0</v>
      </c>
      <c r="CC190" s="82" t="str">
        <f t="shared" si="173"/>
        <v/>
      </c>
      <c r="CD190" s="47" t="s">
        <v>0</v>
      </c>
      <c r="CE190" s="19" t="str">
        <f t="shared" si="174"/>
        <v/>
      </c>
      <c r="CF190" s="47" t="s">
        <v>0</v>
      </c>
      <c r="CG190" s="130"/>
      <c r="CH190" s="47" t="s">
        <v>0</v>
      </c>
      <c r="CI190" s="52" t="str">
        <f t="shared" si="175"/>
        <v/>
      </c>
      <c r="CJ190" s="73" t="str">
        <f>IF(CG190="","",MAX(CJ$10:CJ189)+1)</f>
        <v/>
      </c>
      <c r="CK190" s="53" t="str">
        <f t="shared" si="176"/>
        <v/>
      </c>
      <c r="CL190" s="47" t="s">
        <v>0</v>
      </c>
      <c r="CM190" s="19" t="str">
        <f t="shared" si="177"/>
        <v/>
      </c>
      <c r="CN190" s="47" t="s">
        <v>0</v>
      </c>
      <c r="CO190" s="108"/>
      <c r="CP190" s="110"/>
      <c r="CQ190" s="47"/>
      <c r="CR190" s="58" t="str">
        <f>IF(AND(BX190="NEMA",BY190="NEMA",OR(CG190="",CK190="NEMA")),MAX(CR$10:CR189)+1,"")</f>
        <v/>
      </c>
      <c r="CS190" s="53" t="str">
        <f t="shared" si="178"/>
        <v/>
      </c>
      <c r="CT190" t="s">
        <v>0</v>
      </c>
      <c r="CU190" s="133" t="str">
        <f>IF(O190="","",LEFT(INDEX(kategorija_oznaka,MATCH(Q190,kategorija_id,0)),1))</f>
        <v/>
      </c>
      <c r="CV190" t="s">
        <v>0</v>
      </c>
      <c r="CW190" s="52" t="str">
        <f>IF(CR190="","",IF(M190&lt;&gt;"CRO","","INSERT INTO osoba (id,reg_broj,oib,spol_id,dat_rodjenja) VALUES ("&amp;CR190&amp;",(SELECT max(os.reg_broj)+1 FROM osoba AS os),Null,'"&amp;CU190&amp;"',Null); INSERT INTO osoba_log (id,reg_broj,oib,spol_id,dat_rodjenja,dnevnik_id) SELECT id,reg_broj,oib,spol_id,dat_rodjenja,"&amp;dnevnik_id&amp;" FROM osoba WHERE id = "&amp;CR190&amp;";"))</f>
        <v/>
      </c>
      <c r="CX190" s="66" t="str">
        <f t="shared" si="179"/>
        <v/>
      </c>
      <c r="CY190" t="s">
        <v>0</v>
      </c>
      <c r="CZ190" s="19" t="str">
        <f t="shared" si="180"/>
        <v/>
      </c>
      <c r="DA190" s="47" t="s">
        <v>0</v>
      </c>
      <c r="DB190" s="52" t="str">
        <f t="shared" si="181"/>
        <v/>
      </c>
      <c r="DC190" s="66" t="str">
        <f t="shared" si="182"/>
        <v/>
      </c>
      <c r="DD190" s="47" t="s">
        <v>0</v>
      </c>
      <c r="DE190" s="52" t="str">
        <f t="shared" si="183"/>
        <v/>
      </c>
      <c r="DF190" s="53" t="str">
        <f>IF(DE190="","",IFERROR(MATCH(DE190,registar,0),"NEMA"))</f>
        <v/>
      </c>
      <c r="DG190" s="47" t="s">
        <v>0</v>
      </c>
      <c r="DH190" s="52" t="str">
        <f t="shared" si="184"/>
        <v/>
      </c>
      <c r="DI190" s="53" t="str">
        <f>IF(DH190="","",IFERROR(MATCH(DH190,imePrezime_imePrezimeKlub,0),"NEMA"))</f>
        <v/>
      </c>
      <c r="DJ190" s="47" t="s">
        <v>0</v>
      </c>
      <c r="DK190" s="52" t="str">
        <f t="shared" si="185"/>
        <v/>
      </c>
      <c r="DL190" s="53" t="str">
        <f>IF(DK190="","",IFERROR(MATCH(DK190,imePrezime_imePrezime,0),"NEMA"))</f>
        <v/>
      </c>
      <c r="DM190" s="47" t="s">
        <v>0</v>
      </c>
      <c r="DN190" s="58" t="str">
        <f t="shared" si="186"/>
        <v/>
      </c>
      <c r="DO190" s="53" t="str" cm="1">
        <f t="array" ref="DO190">IF(DN190&lt;&gt;"",INDEX(imePrezime_id,DN190,0),IF(CR190&lt;&gt;"",CR190,""))</f>
        <v/>
      </c>
      <c r="DP190" s="47" t="s">
        <v>0</v>
      </c>
      <c r="DQ190" s="58" t="str">
        <f t="shared" si="187"/>
        <v/>
      </c>
      <c r="DR190" s="73" t="str">
        <f>IF(BW190="","",IF(AJ190="",IF(IFERROR(INDEX(imePrezime_klub,MATCH(DO190,imePrezime_id,0)),"NEMA")="","klu",""),IF(OR(AND(AK190&lt;&gt;"",AK190&lt;&gt;"NEMA"),BI190&lt;&gt;""),"klu(ali)",IF(AND(AN190&lt;&gt;"",AN190&lt;&gt;AM190),"(raz-klu)","klu"))))</f>
        <v/>
      </c>
      <c r="DS190" s="73" t="str">
        <f t="shared" si="188"/>
        <v/>
      </c>
      <c r="DT190" s="73" t="str">
        <f t="shared" si="189"/>
        <v/>
      </c>
      <c r="DU190" s="66" t="str">
        <f t="shared" si="190"/>
        <v/>
      </c>
      <c r="DV190" s="47" t="s">
        <v>0</v>
      </c>
      <c r="DW190" s="58" t="str">
        <f>IF(BW190="","",MAX(DW$10:DW189)+1)</f>
        <v/>
      </c>
      <c r="DX190" s="73" t="str">
        <f t="shared" si="191"/>
        <v/>
      </c>
      <c r="DY190" s="73" t="str">
        <f t="shared" si="192"/>
        <v/>
      </c>
      <c r="DZ190" s="73" t="str">
        <f t="shared" si="193"/>
        <v/>
      </c>
      <c r="EA190" s="73" t="str">
        <f t="shared" si="194"/>
        <v/>
      </c>
      <c r="EB190" s="73" t="str">
        <f t="shared" si="195"/>
        <v/>
      </c>
      <c r="EC190" s="73" t="str">
        <f t="shared" si="196"/>
        <v/>
      </c>
      <c r="ED190" s="73" t="str">
        <f t="shared" si="197"/>
        <v/>
      </c>
      <c r="EE190" s="73" t="str">
        <f t="shared" si="198"/>
        <v/>
      </c>
      <c r="EF190" s="73" t="str">
        <f t="shared" si="199"/>
        <v/>
      </c>
      <c r="EG190" s="53" t="str">
        <f>IF(INDEX(natjecanjeKategorije_katAliasId,MATCH(Q190,natjecanjeKategorije_katRegId,0))="","",INDEX(natjecanjeKategorije_katAliasId,MATCH(Q190,natjecanjeKategorije_katRegId,0)))</f>
        <v/>
      </c>
      <c r="EH190" s="47" t="s">
        <v>0</v>
      </c>
      <c r="EI190" s="19" t="str">
        <f t="shared" si="200"/>
        <v/>
      </c>
      <c r="EJ190" s="47" t="s">
        <v>0</v>
      </c>
      <c r="EK190" s="19" t="str">
        <f t="shared" si="201"/>
        <v/>
      </c>
      <c r="EL190" s="47" t="s">
        <v>0</v>
      </c>
      <c r="EM190" s="208" t="str">
        <f t="shared" si="202"/>
        <v/>
      </c>
      <c r="EN190" s="47" t="s">
        <v>0</v>
      </c>
    </row>
    <row r="191" spans="1:144" x14ac:dyDescent="0.25">
      <c r="A191" t="s">
        <v>0</v>
      </c>
      <c r="B191" s="52" t="str">
        <f>IF(csv!F183="","",csv!T183)</f>
        <v/>
      </c>
      <c r="C191" s="31" t="s">
        <v>0</v>
      </c>
      <c r="D191" s="31" t="str">
        <f>IF(csv!F183="","",csv!F183)</f>
        <v/>
      </c>
      <c r="E191" s="31" t="str">
        <f>IF(csv!E183="","",csv!E183)</f>
        <v/>
      </c>
      <c r="F191" s="31" t="s">
        <v>0</v>
      </c>
      <c r="G191" s="73" t="str">
        <f>IF(csv!M183="","",csv!M183)</f>
        <v/>
      </c>
      <c r="H191" s="73" t="str">
        <f>IF(csv!N183="","",csv!N183)</f>
        <v/>
      </c>
      <c r="I191" s="31" t="s">
        <v>0</v>
      </c>
      <c r="J191" s="31" t="str">
        <f>IF(csv!P183="","",csv!P183)</f>
        <v/>
      </c>
      <c r="K191" s="31" t="str">
        <f>IF(csv!Q183="","",csv!Q183)</f>
        <v/>
      </c>
      <c r="L191" s="31" t="s">
        <v>0</v>
      </c>
      <c r="M191" s="66" t="str">
        <f>IF(csv!R183="","",csv!R183)</f>
        <v/>
      </c>
      <c r="N191" s="47" t="s">
        <v>0</v>
      </c>
      <c r="O191" s="52" t="str">
        <f t="shared" si="144"/>
        <v/>
      </c>
      <c r="P191" s="73" t="str">
        <f>IF(O191="","",IF(COUNTIF(O$10:O190,O191)=0,P190+1,P190))</f>
        <v/>
      </c>
      <c r="Q191" s="88" t="str">
        <f t="shared" si="145"/>
        <v/>
      </c>
      <c r="R191" s="89" t="str" cm="1">
        <f t="array" ref="R191">IF(S191="","",INDEX(natjecanjeStaze_naziv,MATCH(S191,natjecanjeStaze_stazaId,0)))</f>
        <v/>
      </c>
      <c r="S191" s="53" t="str">
        <f>IF(BW191="","",INDEX(natjecanjeStaze_stazaId,MATCH(O191,natjecanjeStaze_kategorija,0)))</f>
        <v/>
      </c>
      <c r="T191" s="47" t="s">
        <v>0</v>
      </c>
      <c r="U191" s="259" t="str">
        <f>IF(O191="","",INDEX(kategorija_oznaka,MATCH(Q191,kategorija_id,0)))</f>
        <v/>
      </c>
      <c r="V191" s="260" t="str">
        <f t="shared" si="146"/>
        <v/>
      </c>
      <c r="W191" s="47" t="s">
        <v>0</v>
      </c>
      <c r="X191" s="52" t="str">
        <f t="shared" si="147"/>
        <v/>
      </c>
      <c r="Y191" s="73" t="str">
        <f t="shared" si="148"/>
        <v/>
      </c>
      <c r="Z191" s="31" t="str">
        <f t="shared" si="149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50"/>
        <v/>
      </c>
      <c r="AF191" s="47" t="s">
        <v>0</v>
      </c>
      <c r="AG191" s="151" t="str">
        <f t="shared" si="151"/>
        <v/>
      </c>
      <c r="AH191" s="47" t="s">
        <v>0</v>
      </c>
      <c r="AI191" s="52" t="str">
        <f t="shared" si="152"/>
        <v/>
      </c>
      <c r="AJ191" s="31" t="str">
        <f t="shared" si="153"/>
        <v/>
      </c>
      <c r="AK191" s="73" t="str">
        <f t="shared" si="154"/>
        <v/>
      </c>
      <c r="AL191" s="73" t="str">
        <f t="shared" si="155"/>
        <v/>
      </c>
      <c r="AM191" s="31" t="str" cm="1">
        <f t="array" ref="AM191">IF(AK191="",""&amp;AJ191,IF(AK191="NEMA",AJ191,INDEX(klub_naziv,MATCH(INDEX(klubAlias_klubId,AK191),klub_id,0))))</f>
        <v/>
      </c>
      <c r="AN191" s="31" t="str" cm="1">
        <f t="array" ref="AN191">IFERROR(""&amp;INDEX(registarNatjecatelji,DL191,4),"")</f>
        <v/>
      </c>
      <c r="AO191" s="90" t="str">
        <f t="shared" si="156"/>
        <v/>
      </c>
      <c r="AP191" s="66" t="str">
        <f t="shared" si="157"/>
        <v/>
      </c>
      <c r="AQ191" s="47" t="s">
        <v>0</v>
      </c>
      <c r="AR191" s="52" t="str">
        <f>IF(V191&lt;&gt;"NEMA","",IF(IFERROR(MATCH(U191,U$10:U190,0),0)&lt;&gt;0,"",U191))</f>
        <v/>
      </c>
      <c r="AS191" s="73" t="str">
        <f>IF(AR191="","",IFERROR(INDEX(klubAlias_id,MATCH(AR191,klubAlias_alias,0)),"NEMA"))</f>
        <v/>
      </c>
      <c r="AT191" s="31" t="str">
        <f>IF(OR(AS191="",AS191&lt;&gt;"NEMA"),"",MAX(AT$10:AT190)+1)</f>
        <v/>
      </c>
      <c r="AU191" s="66" t="str">
        <f>IF(OR(AS191="",AS191&lt;&gt;"NEMA"),"",INDEX(klub_id,MATCH(AR191,klub_naziv,0)))</f>
        <v/>
      </c>
      <c r="AV191" s="47" t="s">
        <v>0</v>
      </c>
      <c r="AW191" s="19" t="str">
        <f t="shared" si="158"/>
        <v/>
      </c>
      <c r="AX191" s="47" t="s">
        <v>0</v>
      </c>
      <c r="AY191" s="82" t="str">
        <f>IF(AK191&lt;&gt;"NEMA","",IF(IFERROR(MATCH(AJ191,AJ$10:AJ190,0),0)&lt;&gt;0,"",AJ191))</f>
        <v/>
      </c>
      <c r="AZ191" s="47" t="s">
        <v>0</v>
      </c>
      <c r="BA191" s="130"/>
      <c r="BB191" s="47" t="s">
        <v>0</v>
      </c>
      <c r="BC191" s="58" t="str">
        <f t="shared" si="159"/>
        <v/>
      </c>
      <c r="BD191" s="31" t="str">
        <f t="shared" si="160"/>
        <v/>
      </c>
      <c r="BE191" s="31" t="str">
        <f>IF(BD191="","",MAX(BE$10:BE190)+1)</f>
        <v/>
      </c>
      <c r="BF191" s="31" t="str">
        <f t="shared" si="161"/>
        <v/>
      </c>
      <c r="BG191" s="31" t="str">
        <f t="shared" si="162"/>
        <v/>
      </c>
      <c r="BH191" s="31" t="str">
        <f>IF(BA191="","",MAX(BH$10:BH190)+1)</f>
        <v/>
      </c>
      <c r="BI191" s="31" t="str">
        <f t="shared" si="163"/>
        <v/>
      </c>
      <c r="BJ191" s="66" t="str">
        <f t="shared" si="164"/>
        <v/>
      </c>
      <c r="BK191" s="47" t="s">
        <v>0</v>
      </c>
      <c r="BL191" s="19" t="str">
        <f t="shared" si="165"/>
        <v/>
      </c>
      <c r="BM191" s="47" t="s">
        <v>0</v>
      </c>
      <c r="BN191" s="151" t="str">
        <f>IF(AP191="","",IF(BA191="",IF(IFERROR(MATCH(AP191,natjecanje_noviKluboviAliasi,0),0)&gt;0,INDEX(natjecanje_kluboviAliasi,MATCH(AP191,natjecanje_noviKluboviAliasi,0)),AP191),BA191))</f>
        <v/>
      </c>
      <c r="BO191" s="47" t="s">
        <v>0</v>
      </c>
      <c r="BP191" s="58" t="str">
        <f t="shared" si="166"/>
        <v/>
      </c>
      <c r="BQ191" s="73" t="str">
        <f t="shared" si="167"/>
        <v/>
      </c>
      <c r="BR191" s="267" t="str">
        <f t="shared" si="168"/>
        <v/>
      </c>
      <c r="BS191" s="268" t="str">
        <f t="shared" si="169"/>
        <v/>
      </c>
      <c r="BT191" s="191" t="str">
        <f t="shared" si="170"/>
        <v/>
      </c>
      <c r="BU191" s="47" t="s">
        <v>0</v>
      </c>
      <c r="BV191" s="52" t="str">
        <f t="shared" si="171"/>
        <v/>
      </c>
      <c r="BW191" s="31" t="str">
        <f t="shared" si="172"/>
        <v/>
      </c>
      <c r="BX191" s="73" t="str">
        <f>IF(BW191="","",IFERROR(INDEX(imePrezime_id,MATCH(BV191&amp;" – "&amp;BW191,imePrezime_imePrezime,0)),"NEMA"))</f>
        <v/>
      </c>
      <c r="BY191" s="73" t="str">
        <f>IF(BX191&lt;&gt;"NEMA","",IFERROR(INDEX(imePrezimeAlias_imePrezimeId,MATCH(BV191&amp;" "&amp;BW191,imePrezimeAlias_alias,0)),"NEMA"))</f>
        <v/>
      </c>
      <c r="BZ191" s="31" t="str">
        <f>IF(BW191="","",IF(OR(BY191="",BY191="NEMA"),BV191,INDEX(imePrezime_ime,MATCH(BY191,imePrezime_id,0))))</f>
        <v/>
      </c>
      <c r="CA191" s="66" t="str">
        <f>IF(BW191="","",IF(OR(BY191="",BY191="NEMA"),BW191,INDEX(imePrezime_prezime,MATCH(BY191,imePrezime_id,0))))</f>
        <v/>
      </c>
      <c r="CB191" s="47" t="s">
        <v>0</v>
      </c>
      <c r="CC191" s="82" t="str">
        <f t="shared" si="173"/>
        <v/>
      </c>
      <c r="CD191" s="47" t="s">
        <v>0</v>
      </c>
      <c r="CE191" s="19" t="str">
        <f t="shared" si="174"/>
        <v/>
      </c>
      <c r="CF191" s="47" t="s">
        <v>0</v>
      </c>
      <c r="CG191" s="130"/>
      <c r="CH191" s="47" t="s">
        <v>0</v>
      </c>
      <c r="CI191" s="52" t="str">
        <f t="shared" si="175"/>
        <v/>
      </c>
      <c r="CJ191" s="73" t="str">
        <f>IF(CG191="","",MAX(CJ$10:CJ190)+1)</f>
        <v/>
      </c>
      <c r="CK191" s="53" t="str">
        <f t="shared" si="176"/>
        <v/>
      </c>
      <c r="CL191" s="47" t="s">
        <v>0</v>
      </c>
      <c r="CM191" s="19" t="str">
        <f t="shared" si="177"/>
        <v/>
      </c>
      <c r="CN191" s="47" t="s">
        <v>0</v>
      </c>
      <c r="CO191" s="108"/>
      <c r="CP191" s="110"/>
      <c r="CQ191" s="47"/>
      <c r="CR191" s="58" t="str">
        <f>IF(AND(BX191="NEMA",BY191="NEMA",OR(CG191="",CK191="NEMA")),MAX(CR$10:CR190)+1,"")</f>
        <v/>
      </c>
      <c r="CS191" s="53" t="str">
        <f t="shared" si="178"/>
        <v/>
      </c>
      <c r="CT191" t="s">
        <v>0</v>
      </c>
      <c r="CU191" s="133" t="str">
        <f>IF(O191="","",LEFT(INDEX(kategorija_oznaka,MATCH(Q191,kategorija_id,0)),1))</f>
        <v/>
      </c>
      <c r="CV191" t="s">
        <v>0</v>
      </c>
      <c r="CW191" s="52" t="str">
        <f>IF(CR191="","",IF(M191&lt;&gt;"CRO","","INSERT INTO osoba (id,reg_broj,oib,spol_id,dat_rodjenja) VALUES ("&amp;CR191&amp;",(SELECT max(os.reg_broj)+1 FROM osoba AS os),Null,'"&amp;CU191&amp;"',Null); INSERT INTO osoba_log (id,reg_broj,oib,spol_id,dat_rodjenja,dnevnik_id) SELECT id,reg_broj,oib,spol_id,dat_rodjenja,"&amp;dnevnik_id&amp;" FROM osoba WHERE id = "&amp;CR191&amp;";"))</f>
        <v/>
      </c>
      <c r="CX191" s="66" t="str">
        <f t="shared" si="179"/>
        <v/>
      </c>
      <c r="CY191" t="s">
        <v>0</v>
      </c>
      <c r="CZ191" s="19" t="str">
        <f t="shared" si="180"/>
        <v/>
      </c>
      <c r="DA191" s="47" t="s">
        <v>0</v>
      </c>
      <c r="DB191" s="52" t="str">
        <f t="shared" si="181"/>
        <v/>
      </c>
      <c r="DC191" s="66" t="str">
        <f t="shared" si="182"/>
        <v/>
      </c>
      <c r="DD191" s="47" t="s">
        <v>0</v>
      </c>
      <c r="DE191" s="52" t="str">
        <f t="shared" si="183"/>
        <v/>
      </c>
      <c r="DF191" s="53" t="str">
        <f>IF(DE191="","",IFERROR(MATCH(DE191,registar,0),"NEMA"))</f>
        <v/>
      </c>
      <c r="DG191" s="47" t="s">
        <v>0</v>
      </c>
      <c r="DH191" s="52" t="str">
        <f t="shared" si="184"/>
        <v/>
      </c>
      <c r="DI191" s="53" t="str">
        <f>IF(DH191="","",IFERROR(MATCH(DH191,imePrezime_imePrezimeKlub,0),"NEMA"))</f>
        <v/>
      </c>
      <c r="DJ191" s="47" t="s">
        <v>0</v>
      </c>
      <c r="DK191" s="52" t="str">
        <f t="shared" si="185"/>
        <v/>
      </c>
      <c r="DL191" s="53" t="str">
        <f>IF(DK191="","",IFERROR(MATCH(DK191,imePrezime_imePrezime,0),"NEMA"))</f>
        <v/>
      </c>
      <c r="DM191" s="47" t="s">
        <v>0</v>
      </c>
      <c r="DN191" s="58" t="str">
        <f t="shared" si="186"/>
        <v/>
      </c>
      <c r="DO191" s="53" t="str" cm="1">
        <f t="array" ref="DO191">IF(DN191&lt;&gt;"",INDEX(imePrezime_id,DN191,0),IF(CR191&lt;&gt;"",CR191,""))</f>
        <v/>
      </c>
      <c r="DP191" s="47" t="s">
        <v>0</v>
      </c>
      <c r="DQ191" s="58" t="str">
        <f t="shared" si="187"/>
        <v/>
      </c>
      <c r="DR191" s="73" t="str">
        <f>IF(BW191="","",IF(AJ191="",IF(IFERROR(INDEX(imePrezime_klub,MATCH(DO191,imePrezime_id,0)),"NEMA")="","klu",""),IF(OR(AND(AK191&lt;&gt;"",AK191&lt;&gt;"NEMA"),BI191&lt;&gt;""),"klu(ali)",IF(AND(AN191&lt;&gt;"",AN191&lt;&gt;AM191),"(raz-klu)","klu"))))</f>
        <v/>
      </c>
      <c r="DS191" s="73" t="str">
        <f t="shared" si="188"/>
        <v/>
      </c>
      <c r="DT191" s="73" t="str">
        <f t="shared" si="189"/>
        <v/>
      </c>
      <c r="DU191" s="66" t="str">
        <f t="shared" si="190"/>
        <v/>
      </c>
      <c r="DV191" s="47" t="s">
        <v>0</v>
      </c>
      <c r="DW191" s="58" t="str">
        <f>IF(BW191="","",MAX(DW$10:DW190)+1)</f>
        <v/>
      </c>
      <c r="DX191" s="73" t="str">
        <f t="shared" si="191"/>
        <v/>
      </c>
      <c r="DY191" s="73" t="str">
        <f t="shared" si="192"/>
        <v/>
      </c>
      <c r="DZ191" s="73" t="str">
        <f t="shared" si="193"/>
        <v/>
      </c>
      <c r="EA191" s="73" t="str">
        <f t="shared" si="194"/>
        <v/>
      </c>
      <c r="EB191" s="73" t="str">
        <f t="shared" si="195"/>
        <v/>
      </c>
      <c r="EC191" s="73" t="str">
        <f t="shared" si="196"/>
        <v/>
      </c>
      <c r="ED191" s="73" t="str">
        <f t="shared" si="197"/>
        <v/>
      </c>
      <c r="EE191" s="73" t="str">
        <f t="shared" si="198"/>
        <v/>
      </c>
      <c r="EF191" s="73" t="str">
        <f t="shared" si="199"/>
        <v/>
      </c>
      <c r="EG191" s="53" t="str">
        <f>IF(INDEX(natjecanjeKategorije_katAliasId,MATCH(Q191,natjecanjeKategorije_katRegId,0))="","",INDEX(natjecanjeKategorije_katAliasId,MATCH(Q191,natjecanjeKategorije_katRegId,0)))</f>
        <v/>
      </c>
      <c r="EH191" s="47" t="s">
        <v>0</v>
      </c>
      <c r="EI191" s="19" t="str">
        <f t="shared" si="200"/>
        <v/>
      </c>
      <c r="EJ191" s="47" t="s">
        <v>0</v>
      </c>
      <c r="EK191" s="19" t="str">
        <f t="shared" si="201"/>
        <v/>
      </c>
      <c r="EL191" s="47" t="s">
        <v>0</v>
      </c>
      <c r="EM191" s="208" t="str">
        <f t="shared" si="202"/>
        <v/>
      </c>
      <c r="EN191" s="47" t="s">
        <v>0</v>
      </c>
    </row>
    <row r="192" spans="1:144" x14ac:dyDescent="0.25">
      <c r="A192" t="s">
        <v>0</v>
      </c>
      <c r="B192" s="52" t="str">
        <f>IF(csv!F184="","",csv!T184)</f>
        <v/>
      </c>
      <c r="C192" s="31" t="s">
        <v>0</v>
      </c>
      <c r="D192" s="31" t="str">
        <f>IF(csv!F184="","",csv!F184)</f>
        <v/>
      </c>
      <c r="E192" s="31" t="str">
        <f>IF(csv!E184="","",csv!E184)</f>
        <v/>
      </c>
      <c r="F192" s="31" t="s">
        <v>0</v>
      </c>
      <c r="G192" s="73" t="str">
        <f>IF(csv!M184="","",csv!M184)</f>
        <v/>
      </c>
      <c r="H192" s="73" t="str">
        <f>IF(csv!N184="","",csv!N184)</f>
        <v/>
      </c>
      <c r="I192" s="31" t="s">
        <v>0</v>
      </c>
      <c r="J192" s="31" t="str">
        <f>IF(csv!P184="","",csv!P184)</f>
        <v/>
      </c>
      <c r="K192" s="31" t="str">
        <f>IF(csv!Q184="","",csv!Q184)</f>
        <v/>
      </c>
      <c r="L192" s="31" t="s">
        <v>0</v>
      </c>
      <c r="M192" s="66" t="str">
        <f>IF(csv!R184="","",csv!R184)</f>
        <v/>
      </c>
      <c r="N192" s="47" t="s">
        <v>0</v>
      </c>
      <c r="O192" s="52" t="str">
        <f t="shared" si="144"/>
        <v/>
      </c>
      <c r="P192" s="73" t="str">
        <f>IF(O192="","",IF(COUNTIF(O$10:O191,O192)=0,P191+1,P191))</f>
        <v/>
      </c>
      <c r="Q192" s="88" t="str">
        <f t="shared" si="145"/>
        <v/>
      </c>
      <c r="R192" s="89" t="str" cm="1">
        <f t="array" ref="R192">IF(S192="","",INDEX(natjecanjeStaze_naziv,MATCH(S192,natjecanjeStaze_stazaId,0)))</f>
        <v/>
      </c>
      <c r="S192" s="53" t="str">
        <f>IF(BW192="","",INDEX(natjecanjeStaze_stazaId,MATCH(O192,natjecanjeStaze_kategorija,0)))</f>
        <v/>
      </c>
      <c r="T192" s="47" t="s">
        <v>0</v>
      </c>
      <c r="U192" s="259" t="str">
        <f>IF(O192="","",INDEX(kategorija_oznaka,MATCH(Q192,kategorija_id,0)))</f>
        <v/>
      </c>
      <c r="V192" s="260" t="str">
        <f t="shared" si="146"/>
        <v/>
      </c>
      <c r="W192" s="47" t="s">
        <v>0</v>
      </c>
      <c r="X192" s="52" t="str">
        <f t="shared" si="147"/>
        <v/>
      </c>
      <c r="Y192" s="73" t="str">
        <f t="shared" si="148"/>
        <v/>
      </c>
      <c r="Z192" s="31" t="str">
        <f t="shared" si="149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50"/>
        <v/>
      </c>
      <c r="AF192" s="47" t="s">
        <v>0</v>
      </c>
      <c r="AG192" s="151" t="str">
        <f t="shared" si="151"/>
        <v/>
      </c>
      <c r="AH192" s="47" t="s">
        <v>0</v>
      </c>
      <c r="AI192" s="52" t="str">
        <f t="shared" si="152"/>
        <v/>
      </c>
      <c r="AJ192" s="31" t="str">
        <f t="shared" si="153"/>
        <v/>
      </c>
      <c r="AK192" s="73" t="str">
        <f t="shared" si="154"/>
        <v/>
      </c>
      <c r="AL192" s="73" t="str">
        <f t="shared" si="155"/>
        <v/>
      </c>
      <c r="AM192" s="31" t="str" cm="1">
        <f t="array" ref="AM192">IF(AK192="",""&amp;AJ192,IF(AK192="NEMA",AJ192,INDEX(klub_naziv,MATCH(INDEX(klubAlias_klubId,AK192),klub_id,0))))</f>
        <v/>
      </c>
      <c r="AN192" s="31" t="str" cm="1">
        <f t="array" ref="AN192">IFERROR(""&amp;INDEX(registarNatjecatelji,DL192,4),"")</f>
        <v/>
      </c>
      <c r="AO192" s="90" t="str">
        <f t="shared" si="156"/>
        <v/>
      </c>
      <c r="AP192" s="66" t="str">
        <f t="shared" si="157"/>
        <v/>
      </c>
      <c r="AQ192" s="47" t="s">
        <v>0</v>
      </c>
      <c r="AR192" s="52" t="str">
        <f>IF(V192&lt;&gt;"NEMA","",IF(IFERROR(MATCH(U192,U$10:U191,0),0)&lt;&gt;0,"",U192))</f>
        <v/>
      </c>
      <c r="AS192" s="73" t="str">
        <f>IF(AR192="","",IFERROR(INDEX(klubAlias_id,MATCH(AR192,klubAlias_alias,0)),"NEMA"))</f>
        <v/>
      </c>
      <c r="AT192" s="31" t="str">
        <f>IF(OR(AS192="",AS192&lt;&gt;"NEMA"),"",MAX(AT$10:AT191)+1)</f>
        <v/>
      </c>
      <c r="AU192" s="66" t="str">
        <f>IF(OR(AS192="",AS192&lt;&gt;"NEMA"),"",INDEX(klub_id,MATCH(AR192,klub_naziv,0)))</f>
        <v/>
      </c>
      <c r="AV192" s="47" t="s">
        <v>0</v>
      </c>
      <c r="AW192" s="19" t="str">
        <f t="shared" si="158"/>
        <v/>
      </c>
      <c r="AX192" s="47" t="s">
        <v>0</v>
      </c>
      <c r="AY192" s="82" t="str">
        <f>IF(AK192&lt;&gt;"NEMA","",IF(IFERROR(MATCH(AJ192,AJ$10:AJ191,0),0)&lt;&gt;0,"",AJ192))</f>
        <v/>
      </c>
      <c r="AZ192" s="47" t="s">
        <v>0</v>
      </c>
      <c r="BA192" s="130"/>
      <c r="BB192" s="47" t="s">
        <v>0</v>
      </c>
      <c r="BC192" s="58" t="str">
        <f t="shared" si="159"/>
        <v/>
      </c>
      <c r="BD192" s="31" t="str">
        <f t="shared" si="160"/>
        <v/>
      </c>
      <c r="BE192" s="31" t="str">
        <f>IF(BD192="","",MAX(BE$10:BE191)+1)</f>
        <v/>
      </c>
      <c r="BF192" s="31" t="str">
        <f t="shared" si="161"/>
        <v/>
      </c>
      <c r="BG192" s="31" t="str">
        <f t="shared" si="162"/>
        <v/>
      </c>
      <c r="BH192" s="31" t="str">
        <f>IF(BA192="","",MAX(BH$10:BH191)+1)</f>
        <v/>
      </c>
      <c r="BI192" s="31" t="str">
        <f t="shared" si="163"/>
        <v/>
      </c>
      <c r="BJ192" s="66" t="str">
        <f t="shared" si="164"/>
        <v/>
      </c>
      <c r="BK192" s="47" t="s">
        <v>0</v>
      </c>
      <c r="BL192" s="19" t="str">
        <f t="shared" si="165"/>
        <v/>
      </c>
      <c r="BM192" s="47" t="s">
        <v>0</v>
      </c>
      <c r="BN192" s="151" t="str">
        <f>IF(AP192="","",IF(BA192="",IF(IFERROR(MATCH(AP192,natjecanje_noviKluboviAliasi,0),0)&gt;0,INDEX(natjecanje_kluboviAliasi,MATCH(AP192,natjecanje_noviKluboviAliasi,0)),AP192),BA192))</f>
        <v/>
      </c>
      <c r="BO192" s="47" t="s">
        <v>0</v>
      </c>
      <c r="BP192" s="58" t="str">
        <f t="shared" si="166"/>
        <v/>
      </c>
      <c r="BQ192" s="73" t="str">
        <f t="shared" si="167"/>
        <v/>
      </c>
      <c r="BR192" s="267" t="str">
        <f t="shared" si="168"/>
        <v/>
      </c>
      <c r="BS192" s="268" t="str">
        <f t="shared" si="169"/>
        <v/>
      </c>
      <c r="BT192" s="191" t="str">
        <f t="shared" si="170"/>
        <v/>
      </c>
      <c r="BU192" s="47" t="s">
        <v>0</v>
      </c>
      <c r="BV192" s="52" t="str">
        <f t="shared" si="171"/>
        <v/>
      </c>
      <c r="BW192" s="31" t="str">
        <f t="shared" si="172"/>
        <v/>
      </c>
      <c r="BX192" s="73" t="str">
        <f>IF(BW192="","",IFERROR(INDEX(imePrezime_id,MATCH(BV192&amp;" – "&amp;BW192,imePrezime_imePrezime,0)),"NEMA"))</f>
        <v/>
      </c>
      <c r="BY192" s="73" t="str">
        <f>IF(BX192&lt;&gt;"NEMA","",IFERROR(INDEX(imePrezimeAlias_imePrezimeId,MATCH(BV192&amp;" "&amp;BW192,imePrezimeAlias_alias,0)),"NEMA"))</f>
        <v/>
      </c>
      <c r="BZ192" s="31" t="str">
        <f>IF(BW192="","",IF(OR(BY192="",BY192="NEMA"),BV192,INDEX(imePrezime_ime,MATCH(BY192,imePrezime_id,0))))</f>
        <v/>
      </c>
      <c r="CA192" s="66" t="str">
        <f>IF(BW192="","",IF(OR(BY192="",BY192="NEMA"),BW192,INDEX(imePrezime_prezime,MATCH(BY192,imePrezime_id,0))))</f>
        <v/>
      </c>
      <c r="CB192" s="47" t="s">
        <v>0</v>
      </c>
      <c r="CC192" s="82" t="str">
        <f t="shared" si="173"/>
        <v/>
      </c>
      <c r="CD192" s="47" t="s">
        <v>0</v>
      </c>
      <c r="CE192" s="19" t="str">
        <f t="shared" si="174"/>
        <v/>
      </c>
      <c r="CF192" s="47" t="s">
        <v>0</v>
      </c>
      <c r="CG192" s="130"/>
      <c r="CH192" s="47" t="s">
        <v>0</v>
      </c>
      <c r="CI192" s="52" t="str">
        <f t="shared" si="175"/>
        <v/>
      </c>
      <c r="CJ192" s="73" t="str">
        <f>IF(CG192="","",MAX(CJ$10:CJ191)+1)</f>
        <v/>
      </c>
      <c r="CK192" s="53" t="str">
        <f t="shared" si="176"/>
        <v/>
      </c>
      <c r="CL192" s="47" t="s">
        <v>0</v>
      </c>
      <c r="CM192" s="19" t="str">
        <f t="shared" si="177"/>
        <v/>
      </c>
      <c r="CN192" s="47" t="s">
        <v>0</v>
      </c>
      <c r="CO192" s="108"/>
      <c r="CP192" s="110"/>
      <c r="CQ192" s="47"/>
      <c r="CR192" s="58" t="str">
        <f>IF(AND(BX192="NEMA",BY192="NEMA",OR(CG192="",CK192="NEMA")),MAX(CR$10:CR191)+1,"")</f>
        <v/>
      </c>
      <c r="CS192" s="53" t="str">
        <f t="shared" si="178"/>
        <v/>
      </c>
      <c r="CT192" t="s">
        <v>0</v>
      </c>
      <c r="CU192" s="133" t="str">
        <f>IF(O192="","",LEFT(INDEX(kategorija_oznaka,MATCH(Q192,kategorija_id,0)),1))</f>
        <v/>
      </c>
      <c r="CV192" t="s">
        <v>0</v>
      </c>
      <c r="CW192" s="52" t="str">
        <f>IF(CR192="","",IF(M192&lt;&gt;"CRO","","INSERT INTO osoba (id,reg_broj,oib,spol_id,dat_rodjenja) VALUES ("&amp;CR192&amp;",(SELECT max(os.reg_broj)+1 FROM osoba AS os),Null,'"&amp;CU192&amp;"',Null); INSERT INTO osoba_log (id,reg_broj,oib,spol_id,dat_rodjenja,dnevnik_id) SELECT id,reg_broj,oib,spol_id,dat_rodjenja,"&amp;dnevnik_id&amp;" FROM osoba WHERE id = "&amp;CR192&amp;";"))</f>
        <v/>
      </c>
      <c r="CX192" s="66" t="str">
        <f t="shared" si="179"/>
        <v/>
      </c>
      <c r="CY192" t="s">
        <v>0</v>
      </c>
      <c r="CZ192" s="19" t="str">
        <f t="shared" si="180"/>
        <v/>
      </c>
      <c r="DA192" s="47" t="s">
        <v>0</v>
      </c>
      <c r="DB192" s="52" t="str">
        <f t="shared" si="181"/>
        <v/>
      </c>
      <c r="DC192" s="66" t="str">
        <f t="shared" si="182"/>
        <v/>
      </c>
      <c r="DD192" s="47" t="s">
        <v>0</v>
      </c>
      <c r="DE192" s="52" t="str">
        <f t="shared" si="183"/>
        <v/>
      </c>
      <c r="DF192" s="53" t="str">
        <f>IF(DE192="","",IFERROR(MATCH(DE192,registar,0),"NEMA"))</f>
        <v/>
      </c>
      <c r="DG192" s="47" t="s">
        <v>0</v>
      </c>
      <c r="DH192" s="52" t="str">
        <f t="shared" si="184"/>
        <v/>
      </c>
      <c r="DI192" s="53" t="str">
        <f>IF(DH192="","",IFERROR(MATCH(DH192,imePrezime_imePrezimeKlub,0),"NEMA"))</f>
        <v/>
      </c>
      <c r="DJ192" s="47" t="s">
        <v>0</v>
      </c>
      <c r="DK192" s="52" t="str">
        <f t="shared" si="185"/>
        <v/>
      </c>
      <c r="DL192" s="53" t="str">
        <f>IF(DK192="","",IFERROR(MATCH(DK192,imePrezime_imePrezime,0),"NEMA"))</f>
        <v/>
      </c>
      <c r="DM192" s="47" t="s">
        <v>0</v>
      </c>
      <c r="DN192" s="58" t="str">
        <f t="shared" si="186"/>
        <v/>
      </c>
      <c r="DO192" s="53" t="str" cm="1">
        <f t="array" ref="DO192">IF(DN192&lt;&gt;"",INDEX(imePrezime_id,DN192,0),IF(CR192&lt;&gt;"",CR192,""))</f>
        <v/>
      </c>
      <c r="DP192" s="47" t="s">
        <v>0</v>
      </c>
      <c r="DQ192" s="58" t="str">
        <f t="shared" si="187"/>
        <v/>
      </c>
      <c r="DR192" s="73" t="str">
        <f>IF(BW192="","",IF(AJ192="",IF(IFERROR(INDEX(imePrezime_klub,MATCH(DO192,imePrezime_id,0)),"NEMA")="","klu",""),IF(OR(AND(AK192&lt;&gt;"",AK192&lt;&gt;"NEMA"),BI192&lt;&gt;""),"klu(ali)",IF(AND(AN192&lt;&gt;"",AN192&lt;&gt;AM192),"(raz-klu)","klu"))))</f>
        <v/>
      </c>
      <c r="DS192" s="73" t="str">
        <f t="shared" si="188"/>
        <v/>
      </c>
      <c r="DT192" s="73" t="str">
        <f t="shared" si="189"/>
        <v/>
      </c>
      <c r="DU192" s="66" t="str">
        <f t="shared" si="190"/>
        <v/>
      </c>
      <c r="DV192" s="47" t="s">
        <v>0</v>
      </c>
      <c r="DW192" s="58" t="str">
        <f>IF(BW192="","",MAX(DW$10:DW191)+1)</f>
        <v/>
      </c>
      <c r="DX192" s="73" t="str">
        <f t="shared" si="191"/>
        <v/>
      </c>
      <c r="DY192" s="73" t="str">
        <f t="shared" si="192"/>
        <v/>
      </c>
      <c r="DZ192" s="73" t="str">
        <f t="shared" si="193"/>
        <v/>
      </c>
      <c r="EA192" s="73" t="str">
        <f t="shared" si="194"/>
        <v/>
      </c>
      <c r="EB192" s="73" t="str">
        <f t="shared" si="195"/>
        <v/>
      </c>
      <c r="EC192" s="73" t="str">
        <f t="shared" si="196"/>
        <v/>
      </c>
      <c r="ED192" s="73" t="str">
        <f t="shared" si="197"/>
        <v/>
      </c>
      <c r="EE192" s="73" t="str">
        <f t="shared" si="198"/>
        <v/>
      </c>
      <c r="EF192" s="73" t="str">
        <f t="shared" si="199"/>
        <v/>
      </c>
      <c r="EG192" s="53" t="str">
        <f>IF(INDEX(natjecanjeKategorije_katAliasId,MATCH(Q192,natjecanjeKategorije_katRegId,0))="","",INDEX(natjecanjeKategorije_katAliasId,MATCH(Q192,natjecanjeKategorije_katRegId,0)))</f>
        <v/>
      </c>
      <c r="EH192" s="47" t="s">
        <v>0</v>
      </c>
      <c r="EI192" s="19" t="str">
        <f t="shared" si="200"/>
        <v/>
      </c>
      <c r="EJ192" s="47" t="s">
        <v>0</v>
      </c>
      <c r="EK192" s="19" t="str">
        <f t="shared" si="201"/>
        <v/>
      </c>
      <c r="EL192" s="47" t="s">
        <v>0</v>
      </c>
      <c r="EM192" s="208" t="str">
        <f t="shared" si="202"/>
        <v/>
      </c>
      <c r="EN192" s="47" t="s">
        <v>0</v>
      </c>
    </row>
    <row r="193" spans="1:144" x14ac:dyDescent="0.25">
      <c r="A193" t="s">
        <v>0</v>
      </c>
      <c r="B193" s="52" t="str">
        <f>IF(csv!F185="","",csv!T185)</f>
        <v/>
      </c>
      <c r="C193" s="31" t="s">
        <v>0</v>
      </c>
      <c r="D193" s="31" t="str">
        <f>IF(csv!F185="","",csv!F185)</f>
        <v/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/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44"/>
        <v/>
      </c>
      <c r="P193" s="73" t="str">
        <f>IF(O193="","",IF(COUNTIF(O$10:O192,O193)=0,P192+1,P192))</f>
        <v/>
      </c>
      <c r="Q193" s="88" t="str">
        <f t="shared" si="145"/>
        <v/>
      </c>
      <c r="R193" s="89" t="str" cm="1">
        <f t="array" ref="R193">IF(S193="","",INDEX(natjecanjeStaze_naziv,MATCH(S193,natjecanjeStaze_stazaId,0)))</f>
        <v/>
      </c>
      <c r="S193" s="53" t="str">
        <f>IF(BW193="","",INDEX(natjecanjeStaze_stazaId,MATCH(O193,natjecanjeStaze_kategorija,0)))</f>
        <v/>
      </c>
      <c r="T193" s="47" t="s">
        <v>0</v>
      </c>
      <c r="U193" s="259" t="str">
        <f>IF(O193="","",INDEX(kategorija_oznaka,MATCH(Q193,kategorija_id,0)))</f>
        <v/>
      </c>
      <c r="V193" s="260" t="str">
        <f t="shared" si="146"/>
        <v/>
      </c>
      <c r="W193" s="47" t="s">
        <v>0</v>
      </c>
      <c r="X193" s="52" t="str">
        <f t="shared" si="147"/>
        <v/>
      </c>
      <c r="Y193" s="73" t="str">
        <f t="shared" si="148"/>
        <v/>
      </c>
      <c r="Z193" s="31" t="str">
        <f t="shared" si="149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50"/>
        <v/>
      </c>
      <c r="AF193" s="47" t="s">
        <v>0</v>
      </c>
      <c r="AG193" s="151" t="str">
        <f t="shared" si="151"/>
        <v/>
      </c>
      <c r="AH193" s="47" t="s">
        <v>0</v>
      </c>
      <c r="AI193" s="52" t="str">
        <f t="shared" si="152"/>
        <v/>
      </c>
      <c r="AJ193" s="31" t="str">
        <f t="shared" si="153"/>
        <v/>
      </c>
      <c r="AK193" s="73" t="str">
        <f t="shared" si="154"/>
        <v/>
      </c>
      <c r="AL193" s="73" t="str">
        <f t="shared" si="155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IFERROR(""&amp;INDEX(registarNatjecatelji,DL193,4),"")</f>
        <v/>
      </c>
      <c r="AO193" s="90" t="str">
        <f t="shared" si="156"/>
        <v/>
      </c>
      <c r="AP193" s="66" t="str">
        <f t="shared" si="157"/>
        <v/>
      </c>
      <c r="AQ193" s="47" t="s">
        <v>0</v>
      </c>
      <c r="AR193" s="52" t="str">
        <f>IF(V193&lt;&gt;"NEMA","",IF(IFERROR(MATCH(U193,U$10:U192,0),0)&lt;&gt;0,"",U193))</f>
        <v/>
      </c>
      <c r="AS193" s="73" t="str">
        <f>IF(AR193="","",IFERROR(INDEX(klubAlias_id,MATCH(AR193,klubAlias_alias,0)),"NEMA"))</f>
        <v/>
      </c>
      <c r="AT193" s="31" t="str">
        <f>IF(OR(AS193="",AS193&lt;&gt;"NEMA"),"",MAX(AT$10:AT192)+1)</f>
        <v/>
      </c>
      <c r="AU193" s="66" t="str">
        <f>IF(OR(AS193="",AS193&lt;&gt;"NEMA"),"",INDEX(klub_id,MATCH(AR193,klub_naziv,0)))</f>
        <v/>
      </c>
      <c r="AV193" s="47" t="s">
        <v>0</v>
      </c>
      <c r="AW193" s="19" t="str">
        <f t="shared" si="158"/>
        <v/>
      </c>
      <c r="AX193" s="47" t="s">
        <v>0</v>
      </c>
      <c r="AY193" s="82" t="str">
        <f>IF(AK193&lt;&gt;"NEMA","",IF(IFERROR(MATCH(AJ193,AJ$10:AJ192,0),0)&lt;&gt;0,"",AJ193))</f>
        <v/>
      </c>
      <c r="AZ193" s="47" t="s">
        <v>0</v>
      </c>
      <c r="BA193" s="130"/>
      <c r="BB193" s="47" t="s">
        <v>0</v>
      </c>
      <c r="BC193" s="58" t="str">
        <f t="shared" si="159"/>
        <v/>
      </c>
      <c r="BD193" s="31" t="str">
        <f t="shared" si="160"/>
        <v/>
      </c>
      <c r="BE193" s="31" t="str">
        <f>IF(BD193="","",MAX(BE$10:BE192)+1)</f>
        <v/>
      </c>
      <c r="BF193" s="31" t="str">
        <f t="shared" si="161"/>
        <v/>
      </c>
      <c r="BG193" s="31" t="str">
        <f t="shared" si="162"/>
        <v/>
      </c>
      <c r="BH193" s="31" t="str">
        <f>IF(BA193="","",MAX(BH$10:BH192)+1)</f>
        <v/>
      </c>
      <c r="BI193" s="31" t="str">
        <f t="shared" si="163"/>
        <v/>
      </c>
      <c r="BJ193" s="66" t="str">
        <f t="shared" si="164"/>
        <v/>
      </c>
      <c r="BK193" s="47" t="s">
        <v>0</v>
      </c>
      <c r="BL193" s="19" t="str">
        <f t="shared" si="165"/>
        <v/>
      </c>
      <c r="BM193" s="47" t="s">
        <v>0</v>
      </c>
      <c r="BN193" s="151" t="str">
        <f>IF(AP193="","",IF(BA193="",IF(IFERROR(MATCH(AP193,natjecanje_noviKluboviAliasi,0),0)&gt;0,INDEX(natjecanje_kluboviAliasi,MATCH(AP193,natjecanje_noviKluboviAliasi,0)),AP193),BA193))</f>
        <v/>
      </c>
      <c r="BO193" s="47" t="s">
        <v>0</v>
      </c>
      <c r="BP193" s="58" t="str">
        <f t="shared" si="166"/>
        <v/>
      </c>
      <c r="BQ193" s="73" t="str">
        <f t="shared" si="167"/>
        <v/>
      </c>
      <c r="BR193" s="267" t="str">
        <f t="shared" si="168"/>
        <v/>
      </c>
      <c r="BS193" s="268" t="str">
        <f t="shared" si="169"/>
        <v/>
      </c>
      <c r="BT193" s="191" t="str">
        <f t="shared" si="170"/>
        <v/>
      </c>
      <c r="BU193" s="47" t="s">
        <v>0</v>
      </c>
      <c r="BV193" s="52" t="str">
        <f t="shared" si="171"/>
        <v/>
      </c>
      <c r="BW193" s="31" t="str">
        <f t="shared" si="172"/>
        <v/>
      </c>
      <c r="BX193" s="73" t="str">
        <f>IF(BW193="","",IFERROR(INDEX(imePrezime_id,MATCH(BV193&amp;" – "&amp;BW193,imePrezime_imePrezime,0)),"NEMA"))</f>
        <v/>
      </c>
      <c r="BY193" s="73" t="str">
        <f>IF(BX193&lt;&gt;"NEMA","",IFERROR(INDEX(imePrezimeAlias_imePrezimeId,MATCH(BV193&amp;" "&amp;BW193,imePrezimeAlias_alias,0)),"NEMA"))</f>
        <v/>
      </c>
      <c r="BZ193" s="31" t="str">
        <f>IF(BW193="","",IF(OR(BY193="",BY193="NEMA"),BV193,INDEX(imePrezime_ime,MATCH(BY193,imePrezime_id,0))))</f>
        <v/>
      </c>
      <c r="CA193" s="66" t="str">
        <f>IF(BW193="","",IF(OR(BY193="",BY193="NEMA"),BW193,INDEX(imePrezime_prezime,MATCH(BY193,imePrezime_id,0))))</f>
        <v/>
      </c>
      <c r="CB193" s="47" t="s">
        <v>0</v>
      </c>
      <c r="CC193" s="82" t="str">
        <f t="shared" si="173"/>
        <v/>
      </c>
      <c r="CD193" s="47" t="s">
        <v>0</v>
      </c>
      <c r="CE193" s="19" t="str">
        <f t="shared" si="174"/>
        <v/>
      </c>
      <c r="CF193" s="47" t="s">
        <v>0</v>
      </c>
      <c r="CG193" s="130"/>
      <c r="CH193" s="47" t="s">
        <v>0</v>
      </c>
      <c r="CI193" s="52" t="str">
        <f t="shared" si="175"/>
        <v/>
      </c>
      <c r="CJ193" s="73" t="str">
        <f>IF(CG193="","",MAX(CJ$10:CJ192)+1)</f>
        <v/>
      </c>
      <c r="CK193" s="53" t="str">
        <f t="shared" si="176"/>
        <v/>
      </c>
      <c r="CL193" s="47" t="s">
        <v>0</v>
      </c>
      <c r="CM193" s="19" t="str">
        <f t="shared" si="177"/>
        <v/>
      </c>
      <c r="CN193" s="47" t="s">
        <v>0</v>
      </c>
      <c r="CO193" s="108"/>
      <c r="CP193" s="110"/>
      <c r="CQ193" s="47"/>
      <c r="CR193" s="58" t="str">
        <f>IF(AND(BX193="NEMA",BY193="NEMA",OR(CG193="",CK193="NEMA")),MAX(CR$10:CR192)+1,"")</f>
        <v/>
      </c>
      <c r="CS193" s="53" t="str">
        <f t="shared" si="178"/>
        <v/>
      </c>
      <c r="CT193" t="s">
        <v>0</v>
      </c>
      <c r="CU193" s="133" t="str">
        <f>IF(O193="","",LEFT(INDEX(kategorija_oznaka,MATCH(Q193,kategorija_id,0)),1))</f>
        <v/>
      </c>
      <c r="CV193" t="s">
        <v>0</v>
      </c>
      <c r="CW193" s="52" t="str">
        <f>IF(CR193="","",IF(M193&lt;&gt;"CRO","","INSERT INTO osoba (id,reg_broj,oib,spol_id,dat_rodjenja) VALUES ("&amp;CR193&amp;",(SELECT max(os.reg_broj)+1 FROM osoba AS os),Null,'"&amp;CU193&amp;"',Null); INSERT INTO osoba_log (id,reg_broj,oib,spol_id,dat_rodjenja,dnevnik_id) SELECT id,reg_broj,oib,spol_id,dat_rodjenja,"&amp;dnevnik_id&amp;" FROM osoba WHERE id = "&amp;CR193&amp;";"))</f>
        <v/>
      </c>
      <c r="CX193" s="66" t="str">
        <f t="shared" si="179"/>
        <v/>
      </c>
      <c r="CY193" t="s">
        <v>0</v>
      </c>
      <c r="CZ193" s="19" t="str">
        <f t="shared" si="180"/>
        <v/>
      </c>
      <c r="DA193" s="47" t="s">
        <v>0</v>
      </c>
      <c r="DB193" s="52" t="str">
        <f t="shared" si="181"/>
        <v/>
      </c>
      <c r="DC193" s="66" t="str">
        <f t="shared" si="182"/>
        <v/>
      </c>
      <c r="DD193" s="47" t="s">
        <v>0</v>
      </c>
      <c r="DE193" s="52" t="str">
        <f t="shared" si="183"/>
        <v/>
      </c>
      <c r="DF193" s="53" t="str">
        <f>IF(DE193="","",IFERROR(MATCH(DE193,registar,0),"NEMA"))</f>
        <v/>
      </c>
      <c r="DG193" s="47" t="s">
        <v>0</v>
      </c>
      <c r="DH193" s="52" t="str">
        <f t="shared" si="184"/>
        <v/>
      </c>
      <c r="DI193" s="53" t="str">
        <f>IF(DH193="","",IFERROR(MATCH(DH193,imePrezime_imePrezimeKlub,0),"NEMA"))</f>
        <v/>
      </c>
      <c r="DJ193" s="47" t="s">
        <v>0</v>
      </c>
      <c r="DK193" s="52" t="str">
        <f t="shared" si="185"/>
        <v/>
      </c>
      <c r="DL193" s="53" t="str">
        <f>IF(DK193="","",IFERROR(MATCH(DK193,imePrezime_imePrezime,0),"NEMA"))</f>
        <v/>
      </c>
      <c r="DM193" s="47" t="s">
        <v>0</v>
      </c>
      <c r="DN193" s="58" t="str">
        <f t="shared" si="186"/>
        <v/>
      </c>
      <c r="DO193" s="53" t="str" cm="1">
        <f t="array" ref="DO193">IF(DN193&lt;&gt;"",INDEX(imePrezime_id,DN193,0),IF(CR193&lt;&gt;"",CR193,""))</f>
        <v/>
      </c>
      <c r="DP193" s="47" t="s">
        <v>0</v>
      </c>
      <c r="DQ193" s="58" t="str">
        <f t="shared" si="187"/>
        <v/>
      </c>
      <c r="DR193" s="73" t="str">
        <f>IF(BW193="","",IF(AJ193="",IF(IFERROR(INDEX(imePrezime_klub,MATCH(DO193,imePrezime_id,0)),"NEMA")="","klu",""),IF(OR(AND(AK193&lt;&gt;"",AK193&lt;&gt;"NEMA"),BI193&lt;&gt;""),"klu(ali)",IF(AND(AN193&lt;&gt;"",AN193&lt;&gt;AM193),"(raz-klu)","klu"))))</f>
        <v/>
      </c>
      <c r="DS193" s="73" t="str">
        <f t="shared" si="188"/>
        <v/>
      </c>
      <c r="DT193" s="73" t="str">
        <f t="shared" si="189"/>
        <v/>
      </c>
      <c r="DU193" s="66" t="str">
        <f t="shared" si="190"/>
        <v/>
      </c>
      <c r="DV193" s="47" t="s">
        <v>0</v>
      </c>
      <c r="DW193" s="58" t="str">
        <f>IF(BW193="","",MAX(DW$10:DW192)+1)</f>
        <v/>
      </c>
      <c r="DX193" s="73" t="str">
        <f t="shared" si="191"/>
        <v/>
      </c>
      <c r="DY193" s="73" t="str">
        <f t="shared" si="192"/>
        <v/>
      </c>
      <c r="DZ193" s="73" t="str">
        <f t="shared" si="193"/>
        <v/>
      </c>
      <c r="EA193" s="73" t="str">
        <f t="shared" si="194"/>
        <v/>
      </c>
      <c r="EB193" s="73" t="str">
        <f t="shared" si="195"/>
        <v/>
      </c>
      <c r="EC193" s="73" t="str">
        <f t="shared" si="196"/>
        <v/>
      </c>
      <c r="ED193" s="73" t="str">
        <f t="shared" si="197"/>
        <v/>
      </c>
      <c r="EE193" s="73" t="str">
        <f t="shared" si="198"/>
        <v/>
      </c>
      <c r="EF193" s="73" t="str">
        <f t="shared" si="199"/>
        <v/>
      </c>
      <c r="EG193" s="53" t="str">
        <f>IF(INDEX(natjecanjeKategorije_katAliasId,MATCH(Q193,natjecanjeKategorije_katRegId,0))="","",INDEX(natjecanjeKategorije_katAliasId,MATCH(Q193,natjecanjeKategorije_katRegId,0)))</f>
        <v/>
      </c>
      <c r="EH193" s="47" t="s">
        <v>0</v>
      </c>
      <c r="EI193" s="19" t="str">
        <f t="shared" si="200"/>
        <v/>
      </c>
      <c r="EJ193" s="47" t="s">
        <v>0</v>
      </c>
      <c r="EK193" s="19" t="str">
        <f t="shared" si="201"/>
        <v/>
      </c>
      <c r="EL193" s="47" t="s">
        <v>0</v>
      </c>
      <c r="EM193" s="208" t="str">
        <f t="shared" si="202"/>
        <v/>
      </c>
      <c r="EN193" s="47" t="s">
        <v>0</v>
      </c>
    </row>
    <row r="194" spans="1:144" x14ac:dyDescent="0.25">
      <c r="A194" t="s">
        <v>0</v>
      </c>
      <c r="B194" s="52" t="str">
        <f>IF(csv!F186="","",csv!T186)</f>
        <v/>
      </c>
      <c r="C194" s="31" t="s">
        <v>0</v>
      </c>
      <c r="D194" s="31" t="str">
        <f>IF(csv!F186="","",csv!F186)</f>
        <v/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/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44"/>
        <v/>
      </c>
      <c r="P194" s="73" t="str">
        <f>IF(O194="","",IF(COUNTIF(O$10:O193,O194)=0,P193+1,P193))</f>
        <v/>
      </c>
      <c r="Q194" s="88" t="str">
        <f t="shared" si="145"/>
        <v/>
      </c>
      <c r="R194" s="89" t="str" cm="1">
        <f t="array" ref="R194">IF(S194="","",INDEX(natjecanjeStaze_naziv,MATCH(S194,natjecanjeStaze_stazaId,0)))</f>
        <v/>
      </c>
      <c r="S194" s="53" t="str">
        <f>IF(BW194="","",INDEX(natjecanjeStaze_stazaId,MATCH(O194,natjecanjeStaze_kategorija,0)))</f>
        <v/>
      </c>
      <c r="T194" s="47" t="s">
        <v>0</v>
      </c>
      <c r="U194" s="259" t="str">
        <f>IF(O194="","",INDEX(kategorija_oznaka,MATCH(Q194,kategorija_id,0)))</f>
        <v/>
      </c>
      <c r="V194" s="260" t="str">
        <f t="shared" si="146"/>
        <v/>
      </c>
      <c r="W194" s="47" t="s">
        <v>0</v>
      </c>
      <c r="X194" s="52" t="str">
        <f t="shared" si="147"/>
        <v/>
      </c>
      <c r="Y194" s="73" t="str">
        <f t="shared" si="148"/>
        <v/>
      </c>
      <c r="Z194" s="31" t="str">
        <f t="shared" si="149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50"/>
        <v/>
      </c>
      <c r="AF194" s="47" t="s">
        <v>0</v>
      </c>
      <c r="AG194" s="151" t="str">
        <f t="shared" si="151"/>
        <v/>
      </c>
      <c r="AH194" s="47" t="s">
        <v>0</v>
      </c>
      <c r="AI194" s="52" t="str">
        <f t="shared" si="152"/>
        <v/>
      </c>
      <c r="AJ194" s="31" t="str">
        <f t="shared" si="153"/>
        <v/>
      </c>
      <c r="AK194" s="73" t="str">
        <f t="shared" si="154"/>
        <v/>
      </c>
      <c r="AL194" s="73" t="str">
        <f t="shared" si="155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IFERROR(""&amp;INDEX(registarNatjecatelji,DL194,4),"")</f>
        <v/>
      </c>
      <c r="AO194" s="90" t="str">
        <f t="shared" si="156"/>
        <v/>
      </c>
      <c r="AP194" s="66" t="str">
        <f t="shared" si="157"/>
        <v/>
      </c>
      <c r="AQ194" s="47" t="s">
        <v>0</v>
      </c>
      <c r="AR194" s="52" t="str">
        <f>IF(V194&lt;&gt;"NEMA","",IF(IFERROR(MATCH(U194,U$10:U193,0),0)&lt;&gt;0,"",U194))</f>
        <v/>
      </c>
      <c r="AS194" s="73" t="str">
        <f>IF(AR194="","",IFERROR(INDEX(klubAlias_id,MATCH(AR194,klubAlias_alias,0)),"NEMA"))</f>
        <v/>
      </c>
      <c r="AT194" s="31" t="str">
        <f>IF(OR(AS194="",AS194&lt;&gt;"NEMA"),"",MAX(AT$10:AT193)+1)</f>
        <v/>
      </c>
      <c r="AU194" s="66" t="str">
        <f>IF(OR(AS194="",AS194&lt;&gt;"NEMA"),"",INDEX(klub_id,MATCH(AR194,klub_naziv,0)))</f>
        <v/>
      </c>
      <c r="AV194" s="47" t="s">
        <v>0</v>
      </c>
      <c r="AW194" s="19" t="str">
        <f t="shared" si="158"/>
        <v/>
      </c>
      <c r="AX194" s="47" t="s">
        <v>0</v>
      </c>
      <c r="AY194" s="82" t="str">
        <f>IF(AK194&lt;&gt;"NEMA","",IF(IFERROR(MATCH(AJ194,AJ$10:AJ193,0),0)&lt;&gt;0,"",AJ194))</f>
        <v/>
      </c>
      <c r="AZ194" s="47" t="s">
        <v>0</v>
      </c>
      <c r="BA194" s="130"/>
      <c r="BB194" s="47" t="s">
        <v>0</v>
      </c>
      <c r="BC194" s="58" t="str">
        <f t="shared" si="159"/>
        <v/>
      </c>
      <c r="BD194" s="31" t="str">
        <f t="shared" si="160"/>
        <v/>
      </c>
      <c r="BE194" s="31" t="str">
        <f>IF(BD194="","",MAX(BE$10:BE193)+1)</f>
        <v/>
      </c>
      <c r="BF194" s="31" t="str">
        <f t="shared" si="161"/>
        <v/>
      </c>
      <c r="BG194" s="31" t="str">
        <f t="shared" si="162"/>
        <v/>
      </c>
      <c r="BH194" s="31" t="str">
        <f>IF(BA194="","",MAX(BH$10:BH193)+1)</f>
        <v/>
      </c>
      <c r="BI194" s="31" t="str">
        <f t="shared" si="163"/>
        <v/>
      </c>
      <c r="BJ194" s="66" t="str">
        <f t="shared" si="164"/>
        <v/>
      </c>
      <c r="BK194" s="47" t="s">
        <v>0</v>
      </c>
      <c r="BL194" s="19" t="str">
        <f t="shared" si="165"/>
        <v/>
      </c>
      <c r="BM194" s="47" t="s">
        <v>0</v>
      </c>
      <c r="BN194" s="151" t="str">
        <f>IF(AP194="","",IF(BA194="",IF(IFERROR(MATCH(AP194,natjecanje_noviKluboviAliasi,0),0)&gt;0,INDEX(natjecanje_kluboviAliasi,MATCH(AP194,natjecanje_noviKluboviAliasi,0)),AP194),BA194))</f>
        <v/>
      </c>
      <c r="BO194" s="47" t="s">
        <v>0</v>
      </c>
      <c r="BP194" s="58" t="str">
        <f t="shared" si="166"/>
        <v/>
      </c>
      <c r="BQ194" s="73" t="str">
        <f t="shared" si="167"/>
        <v/>
      </c>
      <c r="BR194" s="267" t="str">
        <f t="shared" si="168"/>
        <v/>
      </c>
      <c r="BS194" s="268" t="str">
        <f t="shared" si="169"/>
        <v/>
      </c>
      <c r="BT194" s="191" t="str">
        <f t="shared" si="170"/>
        <v/>
      </c>
      <c r="BU194" s="47" t="s">
        <v>0</v>
      </c>
      <c r="BV194" s="52" t="str">
        <f t="shared" si="171"/>
        <v/>
      </c>
      <c r="BW194" s="31" t="str">
        <f t="shared" si="172"/>
        <v/>
      </c>
      <c r="BX194" s="73" t="str">
        <f>IF(BW194="","",IFERROR(INDEX(imePrezime_id,MATCH(BV194&amp;" – "&amp;BW194,imePrezime_imePrezime,0)),"NEMA"))</f>
        <v/>
      </c>
      <c r="BY194" s="73" t="str">
        <f>IF(BX194&lt;&gt;"NEMA","",IFERROR(INDEX(imePrezimeAlias_imePrezimeId,MATCH(BV194&amp;" "&amp;BW194,imePrezimeAlias_alias,0)),"NEMA"))</f>
        <v/>
      </c>
      <c r="BZ194" s="31" t="str">
        <f>IF(BW194="","",IF(OR(BY194="",BY194="NEMA"),BV194,INDEX(imePrezime_ime,MATCH(BY194,imePrezime_id,0))))</f>
        <v/>
      </c>
      <c r="CA194" s="66" t="str">
        <f>IF(BW194="","",IF(OR(BY194="",BY194="NEMA"),BW194,INDEX(imePrezime_prezime,MATCH(BY194,imePrezime_id,0))))</f>
        <v/>
      </c>
      <c r="CB194" s="47" t="s">
        <v>0</v>
      </c>
      <c r="CC194" s="82" t="str">
        <f t="shared" si="173"/>
        <v/>
      </c>
      <c r="CD194" s="47" t="s">
        <v>0</v>
      </c>
      <c r="CE194" s="19" t="str">
        <f t="shared" si="174"/>
        <v/>
      </c>
      <c r="CF194" s="47" t="s">
        <v>0</v>
      </c>
      <c r="CG194" s="130"/>
      <c r="CH194" s="47" t="s">
        <v>0</v>
      </c>
      <c r="CI194" s="52" t="str">
        <f t="shared" si="175"/>
        <v/>
      </c>
      <c r="CJ194" s="73" t="str">
        <f>IF(CG194="","",MAX(CJ$10:CJ193)+1)</f>
        <v/>
      </c>
      <c r="CK194" s="53" t="str">
        <f t="shared" si="176"/>
        <v/>
      </c>
      <c r="CL194" s="47" t="s">
        <v>0</v>
      </c>
      <c r="CM194" s="19" t="str">
        <f t="shared" si="177"/>
        <v/>
      </c>
      <c r="CN194" s="47" t="s">
        <v>0</v>
      </c>
      <c r="CO194" s="108"/>
      <c r="CP194" s="110"/>
      <c r="CQ194" s="47"/>
      <c r="CR194" s="58" t="str">
        <f>IF(AND(BX194="NEMA",BY194="NEMA",OR(CG194="",CK194="NEMA")),MAX(CR$10:CR193)+1,"")</f>
        <v/>
      </c>
      <c r="CS194" s="53" t="str">
        <f t="shared" si="178"/>
        <v/>
      </c>
      <c r="CT194" t="s">
        <v>0</v>
      </c>
      <c r="CU194" s="133" t="str">
        <f>IF(O194="","",LEFT(INDEX(kategorija_oznaka,MATCH(Q194,kategorija_id,0)),1))</f>
        <v/>
      </c>
      <c r="CV194" t="s">
        <v>0</v>
      </c>
      <c r="CW194" s="52" t="str">
        <f>IF(CR194="","",IF(M194&lt;&gt;"CRO","","INSERT INTO osoba (id,reg_broj,oib,spol_id,dat_rodjenja) VALUES ("&amp;CR194&amp;",(SELECT max(os.reg_broj)+1 FROM osoba AS os),Null,'"&amp;CU194&amp;"',Null); INSERT INTO osoba_log (id,reg_broj,oib,spol_id,dat_rodjenja,dnevnik_id) SELECT id,reg_broj,oib,spol_id,dat_rodjenja,"&amp;dnevnik_id&amp;" FROM osoba WHERE id = "&amp;CR194&amp;";"))</f>
        <v/>
      </c>
      <c r="CX194" s="66" t="str">
        <f t="shared" si="179"/>
        <v/>
      </c>
      <c r="CY194" t="s">
        <v>0</v>
      </c>
      <c r="CZ194" s="19" t="str">
        <f t="shared" si="180"/>
        <v/>
      </c>
      <c r="DA194" s="47" t="s">
        <v>0</v>
      </c>
      <c r="DB194" s="52" t="str">
        <f t="shared" si="181"/>
        <v/>
      </c>
      <c r="DC194" s="66" t="str">
        <f t="shared" si="182"/>
        <v/>
      </c>
      <c r="DD194" s="47" t="s">
        <v>0</v>
      </c>
      <c r="DE194" s="52" t="str">
        <f t="shared" si="183"/>
        <v/>
      </c>
      <c r="DF194" s="53" t="str">
        <f>IF(DE194="","",IFERROR(MATCH(DE194,registar,0),"NEMA"))</f>
        <v/>
      </c>
      <c r="DG194" s="47" t="s">
        <v>0</v>
      </c>
      <c r="DH194" s="52" t="str">
        <f t="shared" si="184"/>
        <v/>
      </c>
      <c r="DI194" s="53" t="str">
        <f>IF(DH194="","",IFERROR(MATCH(DH194,imePrezime_imePrezimeKlub,0),"NEMA"))</f>
        <v/>
      </c>
      <c r="DJ194" s="47" t="s">
        <v>0</v>
      </c>
      <c r="DK194" s="52" t="str">
        <f t="shared" si="185"/>
        <v/>
      </c>
      <c r="DL194" s="53" t="str">
        <f>IF(DK194="","",IFERROR(MATCH(DK194,imePrezime_imePrezime,0),"NEMA"))</f>
        <v/>
      </c>
      <c r="DM194" s="47" t="s">
        <v>0</v>
      </c>
      <c r="DN194" s="58" t="str">
        <f t="shared" si="186"/>
        <v/>
      </c>
      <c r="DO194" s="53" t="str" cm="1">
        <f t="array" ref="DO194">IF(DN194&lt;&gt;"",INDEX(imePrezime_id,DN194,0),IF(CR194&lt;&gt;"",CR194,""))</f>
        <v/>
      </c>
      <c r="DP194" s="47" t="s">
        <v>0</v>
      </c>
      <c r="DQ194" s="58" t="str">
        <f t="shared" si="187"/>
        <v/>
      </c>
      <c r="DR194" s="73" t="str">
        <f>IF(BW194="","",IF(AJ194="",IF(IFERROR(INDEX(imePrezime_klub,MATCH(DO194,imePrezime_id,0)),"NEMA")="","klu",""),IF(OR(AND(AK194&lt;&gt;"",AK194&lt;&gt;"NEMA"),BI194&lt;&gt;""),"klu(ali)",IF(AND(AN194&lt;&gt;"",AN194&lt;&gt;AM194),"(raz-klu)","klu"))))</f>
        <v/>
      </c>
      <c r="DS194" s="73" t="str">
        <f t="shared" si="188"/>
        <v/>
      </c>
      <c r="DT194" s="73" t="str">
        <f t="shared" si="189"/>
        <v/>
      </c>
      <c r="DU194" s="66" t="str">
        <f t="shared" si="190"/>
        <v/>
      </c>
      <c r="DV194" s="47" t="s">
        <v>0</v>
      </c>
      <c r="DW194" s="58" t="str">
        <f>IF(BW194="","",MAX(DW$10:DW193)+1)</f>
        <v/>
      </c>
      <c r="DX194" s="73" t="str">
        <f t="shared" si="191"/>
        <v/>
      </c>
      <c r="DY194" s="73" t="str">
        <f t="shared" si="192"/>
        <v/>
      </c>
      <c r="DZ194" s="73" t="str">
        <f t="shared" si="193"/>
        <v/>
      </c>
      <c r="EA194" s="73" t="str">
        <f t="shared" si="194"/>
        <v/>
      </c>
      <c r="EB194" s="73" t="str">
        <f t="shared" si="195"/>
        <v/>
      </c>
      <c r="EC194" s="73" t="str">
        <f t="shared" si="196"/>
        <v/>
      </c>
      <c r="ED194" s="73" t="str">
        <f t="shared" si="197"/>
        <v/>
      </c>
      <c r="EE194" s="73" t="str">
        <f t="shared" si="198"/>
        <v/>
      </c>
      <c r="EF194" s="73" t="str">
        <f t="shared" si="199"/>
        <v/>
      </c>
      <c r="EG194" s="53" t="str">
        <f>IF(INDEX(natjecanjeKategorije_katAliasId,MATCH(Q194,natjecanjeKategorije_katRegId,0))="","",INDEX(natjecanjeKategorije_katAliasId,MATCH(Q194,natjecanjeKategorije_katRegId,0)))</f>
        <v/>
      </c>
      <c r="EH194" s="47" t="s">
        <v>0</v>
      </c>
      <c r="EI194" s="19" t="str">
        <f t="shared" si="200"/>
        <v/>
      </c>
      <c r="EJ194" s="47" t="s">
        <v>0</v>
      </c>
      <c r="EK194" s="19" t="str">
        <f t="shared" si="201"/>
        <v/>
      </c>
      <c r="EL194" s="47" t="s">
        <v>0</v>
      </c>
      <c r="EM194" s="208" t="str">
        <f t="shared" si="202"/>
        <v/>
      </c>
      <c r="EN194" s="47" t="s">
        <v>0</v>
      </c>
    </row>
    <row r="195" spans="1:144" x14ac:dyDescent="0.25">
      <c r="A195" t="s">
        <v>0</v>
      </c>
      <c r="B195" s="52" t="str">
        <f>IF(csv!F187="","",csv!T187)</f>
        <v/>
      </c>
      <c r="C195" s="31" t="s">
        <v>0</v>
      </c>
      <c r="D195" s="31" t="str">
        <f>IF(csv!F187="","",csv!F187)</f>
        <v/>
      </c>
      <c r="E195" s="31" t="str">
        <f>IF(csv!E187="","",csv!E187)</f>
        <v/>
      </c>
      <c r="F195" s="31" t="s">
        <v>0</v>
      </c>
      <c r="G195" s="73" t="str">
        <f>IF(csv!M187="","",csv!M187)</f>
        <v/>
      </c>
      <c r="H195" s="73" t="str">
        <f>IF(csv!N187="","",csv!N187)</f>
        <v/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44"/>
        <v/>
      </c>
      <c r="P195" s="73" t="str">
        <f>IF(O195="","",IF(COUNTIF(O$10:O194,O195)=0,P194+1,P194))</f>
        <v/>
      </c>
      <c r="Q195" s="88" t="str">
        <f t="shared" si="145"/>
        <v/>
      </c>
      <c r="R195" s="89" t="str" cm="1">
        <f t="array" ref="R195">IF(S195="","",INDEX(natjecanjeStaze_naziv,MATCH(S195,natjecanjeStaze_stazaId,0)))</f>
        <v/>
      </c>
      <c r="S195" s="53" t="str">
        <f>IF(BW195="","",INDEX(natjecanjeStaze_stazaId,MATCH(O195,natjecanjeStaze_kategorija,0)))</f>
        <v/>
      </c>
      <c r="T195" s="47" t="s">
        <v>0</v>
      </c>
      <c r="U195" s="259" t="str">
        <f>IF(O195="","",INDEX(kategorija_oznaka,MATCH(Q195,kategorija_id,0)))</f>
        <v/>
      </c>
      <c r="V195" s="260" t="str">
        <f t="shared" si="146"/>
        <v/>
      </c>
      <c r="W195" s="47" t="s">
        <v>0</v>
      </c>
      <c r="X195" s="52" t="str">
        <f t="shared" si="147"/>
        <v/>
      </c>
      <c r="Y195" s="73" t="str">
        <f t="shared" si="148"/>
        <v/>
      </c>
      <c r="Z195" s="31" t="str">
        <f t="shared" si="149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50"/>
        <v/>
      </c>
      <c r="AF195" s="47" t="s">
        <v>0</v>
      </c>
      <c r="AG195" s="151" t="str">
        <f t="shared" si="151"/>
        <v/>
      </c>
      <c r="AH195" s="47" t="s">
        <v>0</v>
      </c>
      <c r="AI195" s="52" t="str">
        <f t="shared" si="152"/>
        <v/>
      </c>
      <c r="AJ195" s="31" t="str">
        <f t="shared" si="153"/>
        <v/>
      </c>
      <c r="AK195" s="73" t="str">
        <f t="shared" si="154"/>
        <v/>
      </c>
      <c r="AL195" s="73" t="str">
        <f t="shared" si="155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IFERROR(""&amp;INDEX(registarNatjecatelji,DL195,4),"")</f>
        <v/>
      </c>
      <c r="AO195" s="90" t="str">
        <f t="shared" si="156"/>
        <v/>
      </c>
      <c r="AP195" s="66" t="str">
        <f t="shared" si="157"/>
        <v/>
      </c>
      <c r="AQ195" s="47" t="s">
        <v>0</v>
      </c>
      <c r="AR195" s="52" t="str">
        <f>IF(V195&lt;&gt;"NEMA","",IF(IFERROR(MATCH(U195,U$10:U194,0),0)&lt;&gt;0,"",U195))</f>
        <v/>
      </c>
      <c r="AS195" s="73" t="str">
        <f>IF(AR195="","",IFERROR(INDEX(klubAlias_id,MATCH(AR195,klubAlias_alias,0)),"NEMA"))</f>
        <v/>
      </c>
      <c r="AT195" s="31" t="str">
        <f>IF(OR(AS195="",AS195&lt;&gt;"NEMA"),"",MAX(AT$10:AT194)+1)</f>
        <v/>
      </c>
      <c r="AU195" s="66" t="str">
        <f>IF(OR(AS195="",AS195&lt;&gt;"NEMA"),"",INDEX(klub_id,MATCH(AR195,klub_naziv,0)))</f>
        <v/>
      </c>
      <c r="AV195" s="47" t="s">
        <v>0</v>
      </c>
      <c r="AW195" s="19" t="str">
        <f t="shared" si="158"/>
        <v/>
      </c>
      <c r="AX195" s="47" t="s">
        <v>0</v>
      </c>
      <c r="AY195" s="82" t="str">
        <f>IF(AK195&lt;&gt;"NEMA","",IF(IFERROR(MATCH(AJ195,AJ$10:AJ194,0),0)&lt;&gt;0,"",AJ195))</f>
        <v/>
      </c>
      <c r="AZ195" s="47" t="s">
        <v>0</v>
      </c>
      <c r="BA195" s="130"/>
      <c r="BB195" s="47" t="s">
        <v>0</v>
      </c>
      <c r="BC195" s="58" t="str">
        <f t="shared" si="159"/>
        <v/>
      </c>
      <c r="BD195" s="31" t="str">
        <f t="shared" si="160"/>
        <v/>
      </c>
      <c r="BE195" s="31" t="str">
        <f>IF(BD195="","",MAX(BE$10:BE194)+1)</f>
        <v/>
      </c>
      <c r="BF195" s="31" t="str">
        <f t="shared" si="161"/>
        <v/>
      </c>
      <c r="BG195" s="31" t="str">
        <f t="shared" si="162"/>
        <v/>
      </c>
      <c r="BH195" s="31" t="str">
        <f>IF(BA195="","",MAX(BH$10:BH194)+1)</f>
        <v/>
      </c>
      <c r="BI195" s="31" t="str">
        <f t="shared" si="163"/>
        <v/>
      </c>
      <c r="BJ195" s="66" t="str">
        <f t="shared" si="164"/>
        <v/>
      </c>
      <c r="BK195" s="47" t="s">
        <v>0</v>
      </c>
      <c r="BL195" s="19" t="str">
        <f t="shared" si="165"/>
        <v/>
      </c>
      <c r="BM195" s="47" t="s">
        <v>0</v>
      </c>
      <c r="BN195" s="151" t="str">
        <f>IF(AP195="","",IF(BA195="",IF(IFERROR(MATCH(AP195,natjecanje_noviKluboviAliasi,0),0)&gt;0,INDEX(natjecanje_kluboviAliasi,MATCH(AP195,natjecanje_noviKluboviAliasi,0)),AP195),BA195))</f>
        <v/>
      </c>
      <c r="BO195" s="47" t="s">
        <v>0</v>
      </c>
      <c r="BP195" s="58" t="str">
        <f t="shared" si="166"/>
        <v/>
      </c>
      <c r="BQ195" s="73" t="str">
        <f t="shared" si="167"/>
        <v/>
      </c>
      <c r="BR195" s="267" t="str">
        <f t="shared" si="168"/>
        <v/>
      </c>
      <c r="BS195" s="268" t="str">
        <f t="shared" si="169"/>
        <v/>
      </c>
      <c r="BT195" s="191" t="str">
        <f t="shared" si="170"/>
        <v/>
      </c>
      <c r="BU195" s="47" t="s">
        <v>0</v>
      </c>
      <c r="BV195" s="52" t="str">
        <f t="shared" si="171"/>
        <v/>
      </c>
      <c r="BW195" s="31" t="str">
        <f t="shared" si="172"/>
        <v/>
      </c>
      <c r="BX195" s="73" t="str">
        <f>IF(BW195="","",IFERROR(INDEX(imePrezime_id,MATCH(BV195&amp;" – "&amp;BW195,imePrezime_imePrezime,0)),"NEMA"))</f>
        <v/>
      </c>
      <c r="BY195" s="73" t="str">
        <f>IF(BX195&lt;&gt;"NEMA","",IFERROR(INDEX(imePrezimeAlias_imePrezimeId,MATCH(BV195&amp;" "&amp;BW195,imePrezimeAlias_alias,0)),"NEMA"))</f>
        <v/>
      </c>
      <c r="BZ195" s="31" t="str">
        <f>IF(BW195="","",IF(OR(BY195="",BY195="NEMA"),BV195,INDEX(imePrezime_ime,MATCH(BY195,imePrezime_id,0))))</f>
        <v/>
      </c>
      <c r="CA195" s="66" t="str">
        <f>IF(BW195="","",IF(OR(BY195="",BY195="NEMA"),BW195,INDEX(imePrezime_prezime,MATCH(BY195,imePrezime_id,0))))</f>
        <v/>
      </c>
      <c r="CB195" s="47" t="s">
        <v>0</v>
      </c>
      <c r="CC195" s="82" t="str">
        <f t="shared" si="173"/>
        <v/>
      </c>
      <c r="CD195" s="47" t="s">
        <v>0</v>
      </c>
      <c r="CE195" s="19" t="str">
        <f t="shared" si="174"/>
        <v/>
      </c>
      <c r="CF195" s="47" t="s">
        <v>0</v>
      </c>
      <c r="CG195" s="130"/>
      <c r="CH195" s="47" t="s">
        <v>0</v>
      </c>
      <c r="CI195" s="52" t="str">
        <f t="shared" si="175"/>
        <v/>
      </c>
      <c r="CJ195" s="73" t="str">
        <f>IF(CG195="","",MAX(CJ$10:CJ194)+1)</f>
        <v/>
      </c>
      <c r="CK195" s="53" t="str">
        <f t="shared" si="176"/>
        <v/>
      </c>
      <c r="CL195" s="47" t="s">
        <v>0</v>
      </c>
      <c r="CM195" s="19" t="str">
        <f t="shared" si="177"/>
        <v/>
      </c>
      <c r="CN195" s="47" t="s">
        <v>0</v>
      </c>
      <c r="CO195" s="108"/>
      <c r="CP195" s="110"/>
      <c r="CQ195" s="47"/>
      <c r="CR195" s="58" t="str">
        <f>IF(AND(BX195="NEMA",BY195="NEMA",OR(CG195="",CK195="NEMA")),MAX(CR$10:CR194)+1,"")</f>
        <v/>
      </c>
      <c r="CS195" s="53" t="str">
        <f t="shared" si="178"/>
        <v/>
      </c>
      <c r="CT195" t="s">
        <v>0</v>
      </c>
      <c r="CU195" s="133" t="str">
        <f>IF(O195="","",LEFT(INDEX(kategorija_oznaka,MATCH(Q195,kategorija_id,0)),1))</f>
        <v/>
      </c>
      <c r="CV195" t="s">
        <v>0</v>
      </c>
      <c r="CW195" s="52" t="str">
        <f>IF(CR195="","",IF(M195&lt;&gt;"CRO","","INSERT INTO osoba (id,reg_broj,oib,spol_id,dat_rodjenja) VALUES ("&amp;CR195&amp;",(SELECT max(os.reg_broj)+1 FROM osoba AS os),Null,'"&amp;CU195&amp;"',Null); INSERT INTO osoba_log (id,reg_broj,oib,spol_id,dat_rodjenja,dnevnik_id) SELECT id,reg_broj,oib,spol_id,dat_rodjenja,"&amp;dnevnik_id&amp;" FROM osoba WHERE id = "&amp;CR195&amp;";"))</f>
        <v/>
      </c>
      <c r="CX195" s="66" t="str">
        <f t="shared" si="179"/>
        <v/>
      </c>
      <c r="CY195" t="s">
        <v>0</v>
      </c>
      <c r="CZ195" s="19" t="str">
        <f t="shared" si="180"/>
        <v/>
      </c>
      <c r="DA195" s="47" t="s">
        <v>0</v>
      </c>
      <c r="DB195" s="52" t="str">
        <f t="shared" si="181"/>
        <v/>
      </c>
      <c r="DC195" s="66" t="str">
        <f t="shared" si="182"/>
        <v/>
      </c>
      <c r="DD195" s="47" t="s">
        <v>0</v>
      </c>
      <c r="DE195" s="52" t="str">
        <f t="shared" si="183"/>
        <v/>
      </c>
      <c r="DF195" s="53" t="str">
        <f>IF(DE195="","",IFERROR(MATCH(DE195,registar,0),"NEMA"))</f>
        <v/>
      </c>
      <c r="DG195" s="47" t="s">
        <v>0</v>
      </c>
      <c r="DH195" s="52" t="str">
        <f t="shared" si="184"/>
        <v/>
      </c>
      <c r="DI195" s="53" t="str">
        <f>IF(DH195="","",IFERROR(MATCH(DH195,imePrezime_imePrezimeKlub,0),"NEMA"))</f>
        <v/>
      </c>
      <c r="DJ195" s="47" t="s">
        <v>0</v>
      </c>
      <c r="DK195" s="52" t="str">
        <f t="shared" si="185"/>
        <v/>
      </c>
      <c r="DL195" s="53" t="str">
        <f>IF(DK195="","",IFERROR(MATCH(DK195,imePrezime_imePrezime,0),"NEMA"))</f>
        <v/>
      </c>
      <c r="DM195" s="47" t="s">
        <v>0</v>
      </c>
      <c r="DN195" s="58" t="str">
        <f t="shared" si="186"/>
        <v/>
      </c>
      <c r="DO195" s="53" t="str" cm="1">
        <f t="array" ref="DO195">IF(DN195&lt;&gt;"",INDEX(imePrezime_id,DN195,0),IF(CR195&lt;&gt;"",CR195,""))</f>
        <v/>
      </c>
      <c r="DP195" s="47" t="s">
        <v>0</v>
      </c>
      <c r="DQ195" s="58" t="str">
        <f t="shared" si="187"/>
        <v/>
      </c>
      <c r="DR195" s="73" t="str">
        <f>IF(BW195="","",IF(AJ195="",IF(IFERROR(INDEX(imePrezime_klub,MATCH(DO195,imePrezime_id,0)),"NEMA")="","klu",""),IF(OR(AND(AK195&lt;&gt;"",AK195&lt;&gt;"NEMA"),BI195&lt;&gt;""),"klu(ali)",IF(AND(AN195&lt;&gt;"",AN195&lt;&gt;AM195),"(raz-klu)","klu"))))</f>
        <v/>
      </c>
      <c r="DS195" s="73" t="str">
        <f t="shared" si="188"/>
        <v/>
      </c>
      <c r="DT195" s="73" t="str">
        <f t="shared" si="189"/>
        <v/>
      </c>
      <c r="DU195" s="66" t="str">
        <f t="shared" si="190"/>
        <v/>
      </c>
      <c r="DV195" s="47" t="s">
        <v>0</v>
      </c>
      <c r="DW195" s="58" t="str">
        <f>IF(BW195="","",MAX(DW$10:DW194)+1)</f>
        <v/>
      </c>
      <c r="DX195" s="73" t="str">
        <f t="shared" si="191"/>
        <v/>
      </c>
      <c r="DY195" s="73" t="str">
        <f t="shared" si="192"/>
        <v/>
      </c>
      <c r="DZ195" s="73" t="str">
        <f t="shared" si="193"/>
        <v/>
      </c>
      <c r="EA195" s="73" t="str">
        <f t="shared" si="194"/>
        <v/>
      </c>
      <c r="EB195" s="73" t="str">
        <f t="shared" si="195"/>
        <v/>
      </c>
      <c r="EC195" s="73" t="str">
        <f t="shared" si="196"/>
        <v/>
      </c>
      <c r="ED195" s="73" t="str">
        <f t="shared" si="197"/>
        <v/>
      </c>
      <c r="EE195" s="73" t="str">
        <f t="shared" si="198"/>
        <v/>
      </c>
      <c r="EF195" s="73" t="str">
        <f t="shared" si="199"/>
        <v/>
      </c>
      <c r="EG195" s="53" t="str">
        <f>IF(INDEX(natjecanjeKategorije_katAliasId,MATCH(Q195,natjecanjeKategorije_katRegId,0))="","",INDEX(natjecanjeKategorije_katAliasId,MATCH(Q195,natjecanjeKategorije_katRegId,0)))</f>
        <v/>
      </c>
      <c r="EH195" s="47" t="s">
        <v>0</v>
      </c>
      <c r="EI195" s="19" t="str">
        <f t="shared" si="200"/>
        <v/>
      </c>
      <c r="EJ195" s="47" t="s">
        <v>0</v>
      </c>
      <c r="EK195" s="19" t="str">
        <f t="shared" si="201"/>
        <v/>
      </c>
      <c r="EL195" s="47" t="s">
        <v>0</v>
      </c>
      <c r="EM195" s="208" t="str">
        <f t="shared" si="202"/>
        <v/>
      </c>
      <c r="EN195" s="47" t="s">
        <v>0</v>
      </c>
    </row>
    <row r="196" spans="1:144" x14ac:dyDescent="0.25">
      <c r="A196" t="s">
        <v>0</v>
      </c>
      <c r="B196" s="52" t="str">
        <f>IF(csv!F188="","",csv!T188)</f>
        <v/>
      </c>
      <c r="C196" s="31" t="s">
        <v>0</v>
      </c>
      <c r="D196" s="31" t="str">
        <f>IF(csv!F188="","",csv!F188)</f>
        <v/>
      </c>
      <c r="E196" s="31" t="str">
        <f>IF(csv!E188="","",csv!E188)</f>
        <v/>
      </c>
      <c r="F196" s="31" t="s">
        <v>0</v>
      </c>
      <c r="G196" s="73" t="str">
        <f>IF(csv!M188="","",csv!M188)</f>
        <v/>
      </c>
      <c r="H196" s="73" t="str">
        <f>IF(csv!N188="","",csv!N188)</f>
        <v/>
      </c>
      <c r="I196" s="31" t="s">
        <v>0</v>
      </c>
      <c r="J196" s="31" t="str">
        <f>IF(csv!P188="","",csv!P188)</f>
        <v/>
      </c>
      <c r="K196" s="31" t="str">
        <f>IF(csv!Q188="","",csv!Q188)</f>
        <v/>
      </c>
      <c r="L196" s="31" t="s">
        <v>0</v>
      </c>
      <c r="M196" s="66" t="str">
        <f>IF(csv!R188="","",csv!R188)</f>
        <v/>
      </c>
      <c r="N196" s="47" t="s">
        <v>0</v>
      </c>
      <c r="O196" s="52" t="str">
        <f t="shared" si="144"/>
        <v/>
      </c>
      <c r="P196" s="73" t="str">
        <f>IF(O196="","",IF(COUNTIF(O$10:O195,O196)=0,P195+1,P195))</f>
        <v/>
      </c>
      <c r="Q196" s="88" t="str">
        <f t="shared" si="145"/>
        <v/>
      </c>
      <c r="R196" s="89" t="str" cm="1">
        <f t="array" ref="R196">IF(S196="","",INDEX(natjecanjeStaze_naziv,MATCH(S196,natjecanjeStaze_stazaId,0)))</f>
        <v/>
      </c>
      <c r="S196" s="53" t="str">
        <f>IF(BW196="","",INDEX(natjecanjeStaze_stazaId,MATCH(O196,natjecanjeStaze_kategorija,0)))</f>
        <v/>
      </c>
      <c r="T196" s="47" t="s">
        <v>0</v>
      </c>
      <c r="U196" s="259" t="str">
        <f>IF(O196="","",INDEX(kategorija_oznaka,MATCH(Q196,kategorija_id,0)))</f>
        <v/>
      </c>
      <c r="V196" s="260" t="str">
        <f t="shared" si="146"/>
        <v/>
      </c>
      <c r="W196" s="47" t="s">
        <v>0</v>
      </c>
      <c r="X196" s="52" t="str">
        <f t="shared" si="147"/>
        <v/>
      </c>
      <c r="Y196" s="73" t="str">
        <f t="shared" si="148"/>
        <v/>
      </c>
      <c r="Z196" s="31" t="str">
        <f t="shared" si="149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50"/>
        <v/>
      </c>
      <c r="AF196" s="47" t="s">
        <v>0</v>
      </c>
      <c r="AG196" s="151" t="str">
        <f t="shared" si="151"/>
        <v/>
      </c>
      <c r="AH196" s="47" t="s">
        <v>0</v>
      </c>
      <c r="AI196" s="52" t="str">
        <f t="shared" si="152"/>
        <v/>
      </c>
      <c r="AJ196" s="31" t="str">
        <f t="shared" si="153"/>
        <v/>
      </c>
      <c r="AK196" s="73" t="str">
        <f t="shared" si="154"/>
        <v/>
      </c>
      <c r="AL196" s="73" t="str">
        <f t="shared" si="155"/>
        <v/>
      </c>
      <c r="AM196" s="31" t="str" cm="1">
        <f t="array" ref="AM196">IF(AK196="",""&amp;AJ196,IF(AK196="NEMA",AJ196,INDEX(klub_naziv,MATCH(INDEX(klubAlias_klubId,AK196),klub_id,0))))</f>
        <v/>
      </c>
      <c r="AN196" s="31" t="str" cm="1">
        <f t="array" ref="AN196">IFERROR(""&amp;INDEX(registarNatjecatelji,DL196,4),"")</f>
        <v/>
      </c>
      <c r="AO196" s="90" t="str">
        <f t="shared" si="156"/>
        <v/>
      </c>
      <c r="AP196" s="66" t="str">
        <f t="shared" si="157"/>
        <v/>
      </c>
      <c r="AQ196" s="47" t="s">
        <v>0</v>
      </c>
      <c r="AR196" s="52" t="str">
        <f>IF(V196&lt;&gt;"NEMA","",IF(IFERROR(MATCH(U196,U$10:U195,0),0)&lt;&gt;0,"",U196))</f>
        <v/>
      </c>
      <c r="AS196" s="73" t="str">
        <f>IF(AR196="","",IFERROR(INDEX(klubAlias_id,MATCH(AR196,klubAlias_alias,0)),"NEMA"))</f>
        <v/>
      </c>
      <c r="AT196" s="31" t="str">
        <f>IF(OR(AS196="",AS196&lt;&gt;"NEMA"),"",MAX(AT$10:AT195)+1)</f>
        <v/>
      </c>
      <c r="AU196" s="66" t="str">
        <f>IF(OR(AS196="",AS196&lt;&gt;"NEMA"),"",INDEX(klub_id,MATCH(AR196,klub_naziv,0)))</f>
        <v/>
      </c>
      <c r="AV196" s="47" t="s">
        <v>0</v>
      </c>
      <c r="AW196" s="19" t="str">
        <f t="shared" si="158"/>
        <v/>
      </c>
      <c r="AX196" s="47" t="s">
        <v>0</v>
      </c>
      <c r="AY196" s="82" t="str">
        <f>IF(AK196&lt;&gt;"NEMA","",IF(IFERROR(MATCH(AJ196,AJ$10:AJ195,0),0)&lt;&gt;0,"",AJ196))</f>
        <v/>
      </c>
      <c r="AZ196" s="47" t="s">
        <v>0</v>
      </c>
      <c r="BA196" s="130"/>
      <c r="BB196" s="47" t="s">
        <v>0</v>
      </c>
      <c r="BC196" s="58" t="str">
        <f t="shared" si="159"/>
        <v/>
      </c>
      <c r="BD196" s="31" t="str">
        <f t="shared" si="160"/>
        <v/>
      </c>
      <c r="BE196" s="31" t="str">
        <f>IF(BD196="","",MAX(BE$10:BE195)+1)</f>
        <v/>
      </c>
      <c r="BF196" s="31" t="str">
        <f t="shared" si="161"/>
        <v/>
      </c>
      <c r="BG196" s="31" t="str">
        <f t="shared" si="162"/>
        <v/>
      </c>
      <c r="BH196" s="31" t="str">
        <f>IF(BA196="","",MAX(BH$10:BH195)+1)</f>
        <v/>
      </c>
      <c r="BI196" s="31" t="str">
        <f t="shared" si="163"/>
        <v/>
      </c>
      <c r="BJ196" s="66" t="str">
        <f t="shared" si="164"/>
        <v/>
      </c>
      <c r="BK196" s="47" t="s">
        <v>0</v>
      </c>
      <c r="BL196" s="19" t="str">
        <f t="shared" si="165"/>
        <v/>
      </c>
      <c r="BM196" s="47" t="s">
        <v>0</v>
      </c>
      <c r="BN196" s="151" t="str">
        <f>IF(AP196="","",IF(BA196="",IF(IFERROR(MATCH(AP196,natjecanje_noviKluboviAliasi,0),0)&gt;0,INDEX(natjecanje_kluboviAliasi,MATCH(AP196,natjecanje_noviKluboviAliasi,0)),AP196),BA196))</f>
        <v/>
      </c>
      <c r="BO196" s="47" t="s">
        <v>0</v>
      </c>
      <c r="BP196" s="58" t="str">
        <f t="shared" si="166"/>
        <v/>
      </c>
      <c r="BQ196" s="73" t="str">
        <f t="shared" si="167"/>
        <v/>
      </c>
      <c r="BR196" s="267" t="str">
        <f t="shared" si="168"/>
        <v/>
      </c>
      <c r="BS196" s="268" t="str">
        <f t="shared" si="169"/>
        <v/>
      </c>
      <c r="BT196" s="191" t="str">
        <f t="shared" si="170"/>
        <v/>
      </c>
      <c r="BU196" s="47" t="s">
        <v>0</v>
      </c>
      <c r="BV196" s="52" t="str">
        <f t="shared" si="171"/>
        <v/>
      </c>
      <c r="BW196" s="31" t="str">
        <f t="shared" si="172"/>
        <v/>
      </c>
      <c r="BX196" s="73" t="str">
        <f>IF(BW196="","",IFERROR(INDEX(imePrezime_id,MATCH(BV196&amp;" – "&amp;BW196,imePrezime_imePrezime,0)),"NEMA"))</f>
        <v/>
      </c>
      <c r="BY196" s="73" t="str">
        <f>IF(BX196&lt;&gt;"NEMA","",IFERROR(INDEX(imePrezimeAlias_imePrezimeId,MATCH(BV196&amp;" "&amp;BW196,imePrezimeAlias_alias,0)),"NEMA"))</f>
        <v/>
      </c>
      <c r="BZ196" s="31" t="str">
        <f>IF(BW196="","",IF(OR(BY196="",BY196="NEMA"),BV196,INDEX(imePrezime_ime,MATCH(BY196,imePrezime_id,0))))</f>
        <v/>
      </c>
      <c r="CA196" s="66" t="str">
        <f>IF(BW196="","",IF(OR(BY196="",BY196="NEMA"),BW196,INDEX(imePrezime_prezime,MATCH(BY196,imePrezime_id,0))))</f>
        <v/>
      </c>
      <c r="CB196" s="47" t="s">
        <v>0</v>
      </c>
      <c r="CC196" s="82" t="str">
        <f t="shared" si="173"/>
        <v/>
      </c>
      <c r="CD196" s="47" t="s">
        <v>0</v>
      </c>
      <c r="CE196" s="19" t="str">
        <f t="shared" si="174"/>
        <v/>
      </c>
      <c r="CF196" s="47" t="s">
        <v>0</v>
      </c>
      <c r="CG196" s="130"/>
      <c r="CH196" s="47" t="s">
        <v>0</v>
      </c>
      <c r="CI196" s="52" t="str">
        <f t="shared" si="175"/>
        <v/>
      </c>
      <c r="CJ196" s="73" t="str">
        <f>IF(CG196="","",MAX(CJ$10:CJ195)+1)</f>
        <v/>
      </c>
      <c r="CK196" s="53" t="str">
        <f t="shared" si="176"/>
        <v/>
      </c>
      <c r="CL196" s="47" t="s">
        <v>0</v>
      </c>
      <c r="CM196" s="19" t="str">
        <f t="shared" si="177"/>
        <v/>
      </c>
      <c r="CN196" s="47" t="s">
        <v>0</v>
      </c>
      <c r="CO196" s="108"/>
      <c r="CP196" s="110"/>
      <c r="CQ196" s="47"/>
      <c r="CR196" s="58" t="str">
        <f>IF(AND(BX196="NEMA",BY196="NEMA",OR(CG196="",CK196="NEMA")),MAX(CR$10:CR195)+1,"")</f>
        <v/>
      </c>
      <c r="CS196" s="53" t="str">
        <f t="shared" si="178"/>
        <v/>
      </c>
      <c r="CT196" t="s">
        <v>0</v>
      </c>
      <c r="CU196" s="133" t="str">
        <f>IF(O196="","",LEFT(INDEX(kategorija_oznaka,MATCH(Q196,kategorija_id,0)),1))</f>
        <v/>
      </c>
      <c r="CV196" t="s">
        <v>0</v>
      </c>
      <c r="CW196" s="52" t="str">
        <f>IF(CR196="","",IF(M196&lt;&gt;"CRO","","INSERT INTO osoba (id,reg_broj,oib,spol_id,dat_rodjenja) VALUES ("&amp;CR196&amp;",(SELECT max(os.reg_broj)+1 FROM osoba AS os),Null,'"&amp;CU196&amp;"',Null); INSERT INTO osoba_log (id,reg_broj,oib,spol_id,dat_rodjenja,dnevnik_id) SELECT id,reg_broj,oib,spol_id,dat_rodjenja,"&amp;dnevnik_id&amp;" FROM osoba WHERE id = "&amp;CR196&amp;";"))</f>
        <v/>
      </c>
      <c r="CX196" s="66" t="str">
        <f t="shared" si="179"/>
        <v/>
      </c>
      <c r="CY196" t="s">
        <v>0</v>
      </c>
      <c r="CZ196" s="19" t="str">
        <f t="shared" si="180"/>
        <v/>
      </c>
      <c r="DA196" s="47" t="s">
        <v>0</v>
      </c>
      <c r="DB196" s="52" t="str">
        <f t="shared" si="181"/>
        <v/>
      </c>
      <c r="DC196" s="66" t="str">
        <f t="shared" si="182"/>
        <v/>
      </c>
      <c r="DD196" s="47" t="s">
        <v>0</v>
      </c>
      <c r="DE196" s="52" t="str">
        <f t="shared" si="183"/>
        <v/>
      </c>
      <c r="DF196" s="53" t="str">
        <f>IF(DE196="","",IFERROR(MATCH(DE196,registar,0),"NEMA"))</f>
        <v/>
      </c>
      <c r="DG196" s="47" t="s">
        <v>0</v>
      </c>
      <c r="DH196" s="52" t="str">
        <f t="shared" si="184"/>
        <v/>
      </c>
      <c r="DI196" s="53" t="str">
        <f>IF(DH196="","",IFERROR(MATCH(DH196,imePrezime_imePrezimeKlub,0),"NEMA"))</f>
        <v/>
      </c>
      <c r="DJ196" s="47" t="s">
        <v>0</v>
      </c>
      <c r="DK196" s="52" t="str">
        <f t="shared" si="185"/>
        <v/>
      </c>
      <c r="DL196" s="53" t="str">
        <f>IF(DK196="","",IFERROR(MATCH(DK196,imePrezime_imePrezime,0),"NEMA"))</f>
        <v/>
      </c>
      <c r="DM196" s="47" t="s">
        <v>0</v>
      </c>
      <c r="DN196" s="58" t="str">
        <f t="shared" si="186"/>
        <v/>
      </c>
      <c r="DO196" s="53" t="str" cm="1">
        <f t="array" ref="DO196">IF(DN196&lt;&gt;"",INDEX(imePrezime_id,DN196,0),IF(CR196&lt;&gt;"",CR196,""))</f>
        <v/>
      </c>
      <c r="DP196" s="47" t="s">
        <v>0</v>
      </c>
      <c r="DQ196" s="58" t="str">
        <f t="shared" si="187"/>
        <v/>
      </c>
      <c r="DR196" s="73" t="str">
        <f>IF(BW196="","",IF(AJ196="",IF(IFERROR(INDEX(imePrezime_klub,MATCH(DO196,imePrezime_id,0)),"NEMA")="","klu",""),IF(OR(AND(AK196&lt;&gt;"",AK196&lt;&gt;"NEMA"),BI196&lt;&gt;""),"klu(ali)",IF(AND(AN196&lt;&gt;"",AN196&lt;&gt;AM196),"(raz-klu)","klu"))))</f>
        <v/>
      </c>
      <c r="DS196" s="73" t="str">
        <f t="shared" si="188"/>
        <v/>
      </c>
      <c r="DT196" s="73" t="str">
        <f t="shared" si="189"/>
        <v/>
      </c>
      <c r="DU196" s="66" t="str">
        <f t="shared" si="190"/>
        <v/>
      </c>
      <c r="DV196" s="47" t="s">
        <v>0</v>
      </c>
      <c r="DW196" s="58" t="str">
        <f>IF(BW196="","",MAX(DW$10:DW195)+1)</f>
        <v/>
      </c>
      <c r="DX196" s="73" t="str">
        <f t="shared" si="191"/>
        <v/>
      </c>
      <c r="DY196" s="73" t="str">
        <f t="shared" si="192"/>
        <v/>
      </c>
      <c r="DZ196" s="73" t="str">
        <f t="shared" si="193"/>
        <v/>
      </c>
      <c r="EA196" s="73" t="str">
        <f t="shared" si="194"/>
        <v/>
      </c>
      <c r="EB196" s="73" t="str">
        <f t="shared" si="195"/>
        <v/>
      </c>
      <c r="EC196" s="73" t="str">
        <f t="shared" si="196"/>
        <v/>
      </c>
      <c r="ED196" s="73" t="str">
        <f t="shared" si="197"/>
        <v/>
      </c>
      <c r="EE196" s="73" t="str">
        <f t="shared" si="198"/>
        <v/>
      </c>
      <c r="EF196" s="73" t="str">
        <f t="shared" si="199"/>
        <v/>
      </c>
      <c r="EG196" s="53" t="str">
        <f>IF(INDEX(natjecanjeKategorije_katAliasId,MATCH(Q196,natjecanjeKategorije_katRegId,0))="","",INDEX(natjecanjeKategorije_katAliasId,MATCH(Q196,natjecanjeKategorije_katRegId,0)))</f>
        <v/>
      </c>
      <c r="EH196" s="47" t="s">
        <v>0</v>
      </c>
      <c r="EI196" s="19" t="str">
        <f t="shared" si="200"/>
        <v/>
      </c>
      <c r="EJ196" s="47" t="s">
        <v>0</v>
      </c>
      <c r="EK196" s="19" t="str">
        <f t="shared" si="201"/>
        <v/>
      </c>
      <c r="EL196" s="47" t="s">
        <v>0</v>
      </c>
      <c r="EM196" s="208" t="str">
        <f t="shared" si="202"/>
        <v/>
      </c>
      <c r="EN196" s="47" t="s">
        <v>0</v>
      </c>
    </row>
    <row r="197" spans="1:144" x14ac:dyDescent="0.25">
      <c r="A197" t="s">
        <v>0</v>
      </c>
      <c r="B197" s="52" t="str">
        <f>IF(csv!F189="","",csv!T189)</f>
        <v/>
      </c>
      <c r="C197" s="31" t="s">
        <v>0</v>
      </c>
      <c r="D197" s="31" t="str">
        <f>IF(csv!F189="","",csv!F189)</f>
        <v/>
      </c>
      <c r="E197" s="31" t="str">
        <f>IF(csv!E189="","",csv!E189)</f>
        <v/>
      </c>
      <c r="F197" s="31" t="s">
        <v>0</v>
      </c>
      <c r="G197" s="73" t="str">
        <f>IF(csv!M189="","",csv!M189)</f>
        <v/>
      </c>
      <c r="H197" s="73" t="str">
        <f>IF(csv!N189="","",csv!N189)</f>
        <v/>
      </c>
      <c r="I197" s="31" t="s">
        <v>0</v>
      </c>
      <c r="J197" s="31" t="str">
        <f>IF(csv!P189="","",csv!P189)</f>
        <v/>
      </c>
      <c r="K197" s="31" t="str">
        <f>IF(csv!Q189="","",csv!Q189)</f>
        <v/>
      </c>
      <c r="L197" s="31" t="s">
        <v>0</v>
      </c>
      <c r="M197" s="66" t="str">
        <f>IF(csv!R189="","",csv!R189)</f>
        <v/>
      </c>
      <c r="N197" s="47" t="s">
        <v>0</v>
      </c>
      <c r="O197" s="52" t="str">
        <f t="shared" si="144"/>
        <v/>
      </c>
      <c r="P197" s="73" t="str">
        <f>IF(O197="","",IF(COUNTIF(O$10:O196,O197)=0,P196+1,P196))</f>
        <v/>
      </c>
      <c r="Q197" s="88" t="str">
        <f t="shared" si="145"/>
        <v/>
      </c>
      <c r="R197" s="89" t="str" cm="1">
        <f t="array" ref="R197">IF(S197="","",INDEX(natjecanjeStaze_naziv,MATCH(S197,natjecanjeStaze_stazaId,0)))</f>
        <v/>
      </c>
      <c r="S197" s="53" t="str">
        <f>IF(BW197="","",INDEX(natjecanjeStaze_stazaId,MATCH(O197,natjecanjeStaze_kategorija,0)))</f>
        <v/>
      </c>
      <c r="T197" s="47" t="s">
        <v>0</v>
      </c>
      <c r="U197" s="259" t="str">
        <f>IF(O197="","",INDEX(kategorija_oznaka,MATCH(Q197,kategorija_id,0)))</f>
        <v/>
      </c>
      <c r="V197" s="260" t="str">
        <f t="shared" si="146"/>
        <v/>
      </c>
      <c r="W197" s="47" t="s">
        <v>0</v>
      </c>
      <c r="X197" s="52" t="str">
        <f t="shared" si="147"/>
        <v/>
      </c>
      <c r="Y197" s="73" t="str">
        <f t="shared" si="148"/>
        <v/>
      </c>
      <c r="Z197" s="31" t="str">
        <f t="shared" si="149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50"/>
        <v/>
      </c>
      <c r="AF197" s="47" t="s">
        <v>0</v>
      </c>
      <c r="AG197" s="151" t="str">
        <f t="shared" si="151"/>
        <v/>
      </c>
      <c r="AH197" s="47" t="s">
        <v>0</v>
      </c>
      <c r="AI197" s="52" t="str">
        <f t="shared" si="152"/>
        <v/>
      </c>
      <c r="AJ197" s="31" t="str">
        <f t="shared" si="153"/>
        <v/>
      </c>
      <c r="AK197" s="73" t="str">
        <f t="shared" si="154"/>
        <v/>
      </c>
      <c r="AL197" s="73" t="str">
        <f t="shared" si="155"/>
        <v/>
      </c>
      <c r="AM197" s="31" t="str" cm="1">
        <f t="array" ref="AM197">IF(AK197="",""&amp;AJ197,IF(AK197="NEMA",AJ197,INDEX(klub_naziv,MATCH(INDEX(klubAlias_klubId,AK197),klub_id,0))))</f>
        <v/>
      </c>
      <c r="AN197" s="31" t="str" cm="1">
        <f t="array" ref="AN197">IFERROR(""&amp;INDEX(registarNatjecatelji,DL197,4),"")</f>
        <v/>
      </c>
      <c r="AO197" s="90" t="str">
        <f t="shared" si="156"/>
        <v/>
      </c>
      <c r="AP197" s="66" t="str">
        <f t="shared" si="157"/>
        <v/>
      </c>
      <c r="AQ197" s="47" t="s">
        <v>0</v>
      </c>
      <c r="AR197" s="52" t="str">
        <f>IF(V197&lt;&gt;"NEMA","",IF(IFERROR(MATCH(U197,U$10:U196,0),0)&lt;&gt;0,"",U197))</f>
        <v/>
      </c>
      <c r="AS197" s="73" t="str">
        <f>IF(AR197="","",IFERROR(INDEX(klubAlias_id,MATCH(AR197,klubAlias_alias,0)),"NEMA"))</f>
        <v/>
      </c>
      <c r="AT197" s="31" t="str">
        <f>IF(OR(AS197="",AS197&lt;&gt;"NEMA"),"",MAX(AT$10:AT196)+1)</f>
        <v/>
      </c>
      <c r="AU197" s="66" t="str">
        <f>IF(OR(AS197="",AS197&lt;&gt;"NEMA"),"",INDEX(klub_id,MATCH(AR197,klub_naziv,0)))</f>
        <v/>
      </c>
      <c r="AV197" s="47" t="s">
        <v>0</v>
      </c>
      <c r="AW197" s="19" t="str">
        <f t="shared" si="158"/>
        <v/>
      </c>
      <c r="AX197" s="47" t="s">
        <v>0</v>
      </c>
      <c r="AY197" s="82" t="str">
        <f>IF(AK197&lt;&gt;"NEMA","",IF(IFERROR(MATCH(AJ197,AJ$10:AJ196,0),0)&lt;&gt;0,"",AJ197))</f>
        <v/>
      </c>
      <c r="AZ197" s="47" t="s">
        <v>0</v>
      </c>
      <c r="BA197" s="130"/>
      <c r="BB197" s="47" t="s">
        <v>0</v>
      </c>
      <c r="BC197" s="58" t="str">
        <f t="shared" si="159"/>
        <v/>
      </c>
      <c r="BD197" s="31" t="str">
        <f t="shared" si="160"/>
        <v/>
      </c>
      <c r="BE197" s="31" t="str">
        <f>IF(BD197="","",MAX(BE$10:BE196)+1)</f>
        <v/>
      </c>
      <c r="BF197" s="31" t="str">
        <f t="shared" si="161"/>
        <v/>
      </c>
      <c r="BG197" s="31" t="str">
        <f t="shared" si="162"/>
        <v/>
      </c>
      <c r="BH197" s="31" t="str">
        <f>IF(BA197="","",MAX(BH$10:BH196)+1)</f>
        <v/>
      </c>
      <c r="BI197" s="31" t="str">
        <f t="shared" si="163"/>
        <v/>
      </c>
      <c r="BJ197" s="66" t="str">
        <f t="shared" si="164"/>
        <v/>
      </c>
      <c r="BK197" s="47" t="s">
        <v>0</v>
      </c>
      <c r="BL197" s="19" t="str">
        <f t="shared" si="165"/>
        <v/>
      </c>
      <c r="BM197" s="47" t="s">
        <v>0</v>
      </c>
      <c r="BN197" s="151" t="str">
        <f>IF(AP197="","",IF(BA197="",IF(IFERROR(MATCH(AP197,natjecanje_noviKluboviAliasi,0),0)&gt;0,INDEX(natjecanje_kluboviAliasi,MATCH(AP197,natjecanje_noviKluboviAliasi,0)),AP197),BA197))</f>
        <v/>
      </c>
      <c r="BO197" s="47" t="s">
        <v>0</v>
      </c>
      <c r="BP197" s="58" t="str">
        <f t="shared" si="166"/>
        <v/>
      </c>
      <c r="BQ197" s="73" t="str">
        <f t="shared" si="167"/>
        <v/>
      </c>
      <c r="BR197" s="267" t="str">
        <f t="shared" si="168"/>
        <v/>
      </c>
      <c r="BS197" s="268" t="str">
        <f t="shared" si="169"/>
        <v/>
      </c>
      <c r="BT197" s="191" t="str">
        <f t="shared" si="170"/>
        <v/>
      </c>
      <c r="BU197" s="47" t="s">
        <v>0</v>
      </c>
      <c r="BV197" s="52" t="str">
        <f t="shared" si="171"/>
        <v/>
      </c>
      <c r="BW197" s="31" t="str">
        <f t="shared" si="172"/>
        <v/>
      </c>
      <c r="BX197" s="73" t="str">
        <f>IF(BW197="","",IFERROR(INDEX(imePrezime_id,MATCH(BV197&amp;" – "&amp;BW197,imePrezime_imePrezime,0)),"NEMA"))</f>
        <v/>
      </c>
      <c r="BY197" s="73" t="str">
        <f>IF(BX197&lt;&gt;"NEMA","",IFERROR(INDEX(imePrezimeAlias_imePrezimeId,MATCH(BV197&amp;" "&amp;BW197,imePrezimeAlias_alias,0)),"NEMA"))</f>
        <v/>
      </c>
      <c r="BZ197" s="31" t="str">
        <f>IF(BW197="","",IF(OR(BY197="",BY197="NEMA"),BV197,INDEX(imePrezime_ime,MATCH(BY197,imePrezime_id,0))))</f>
        <v/>
      </c>
      <c r="CA197" s="66" t="str">
        <f>IF(BW197="","",IF(OR(BY197="",BY197="NEMA"),BW197,INDEX(imePrezime_prezime,MATCH(BY197,imePrezime_id,0))))</f>
        <v/>
      </c>
      <c r="CB197" s="47" t="s">
        <v>0</v>
      </c>
      <c r="CC197" s="82" t="str">
        <f t="shared" si="173"/>
        <v/>
      </c>
      <c r="CD197" s="47" t="s">
        <v>0</v>
      </c>
      <c r="CE197" s="19" t="str">
        <f t="shared" si="174"/>
        <v/>
      </c>
      <c r="CF197" s="47" t="s">
        <v>0</v>
      </c>
      <c r="CG197" s="130"/>
      <c r="CH197" s="47" t="s">
        <v>0</v>
      </c>
      <c r="CI197" s="52" t="str">
        <f t="shared" si="175"/>
        <v/>
      </c>
      <c r="CJ197" s="73" t="str">
        <f>IF(CG197="","",MAX(CJ$10:CJ196)+1)</f>
        <v/>
      </c>
      <c r="CK197" s="53" t="str">
        <f t="shared" si="176"/>
        <v/>
      </c>
      <c r="CL197" s="47" t="s">
        <v>0</v>
      </c>
      <c r="CM197" s="19" t="str">
        <f t="shared" si="177"/>
        <v/>
      </c>
      <c r="CN197" s="47" t="s">
        <v>0</v>
      </c>
      <c r="CO197" s="108"/>
      <c r="CP197" s="110"/>
      <c r="CQ197" s="47"/>
      <c r="CR197" s="58" t="str">
        <f>IF(AND(BX197="NEMA",BY197="NEMA",OR(CG197="",CK197="NEMA")),MAX(CR$10:CR196)+1,"")</f>
        <v/>
      </c>
      <c r="CS197" s="53" t="str">
        <f t="shared" si="178"/>
        <v/>
      </c>
      <c r="CT197" t="s">
        <v>0</v>
      </c>
      <c r="CU197" s="133" t="str">
        <f>IF(O197="","",LEFT(INDEX(kategorija_oznaka,MATCH(Q197,kategorija_id,0)),1))</f>
        <v/>
      </c>
      <c r="CV197" t="s">
        <v>0</v>
      </c>
      <c r="CW197" s="52" t="str">
        <f>IF(CR197="","",IF(M197&lt;&gt;"CRO","","INSERT INTO osoba (id,reg_broj,oib,spol_id,dat_rodjenja) VALUES ("&amp;CR197&amp;",(SELECT max(os.reg_broj)+1 FROM osoba AS os),Null,'"&amp;CU197&amp;"',Null); INSERT INTO osoba_log (id,reg_broj,oib,spol_id,dat_rodjenja,dnevnik_id) SELECT id,reg_broj,oib,spol_id,dat_rodjenja,"&amp;dnevnik_id&amp;" FROM osoba WHERE id = "&amp;CR197&amp;";"))</f>
        <v/>
      </c>
      <c r="CX197" s="66" t="str">
        <f t="shared" si="179"/>
        <v/>
      </c>
      <c r="CY197" t="s">
        <v>0</v>
      </c>
      <c r="CZ197" s="19" t="str">
        <f t="shared" si="180"/>
        <v/>
      </c>
      <c r="DA197" s="47" t="s">
        <v>0</v>
      </c>
      <c r="DB197" s="52" t="str">
        <f t="shared" si="181"/>
        <v/>
      </c>
      <c r="DC197" s="66" t="str">
        <f t="shared" si="182"/>
        <v/>
      </c>
      <c r="DD197" s="47" t="s">
        <v>0</v>
      </c>
      <c r="DE197" s="52" t="str">
        <f t="shared" si="183"/>
        <v/>
      </c>
      <c r="DF197" s="53" t="str">
        <f>IF(DE197="","",IFERROR(MATCH(DE197,registar,0),"NEMA"))</f>
        <v/>
      </c>
      <c r="DG197" s="47" t="s">
        <v>0</v>
      </c>
      <c r="DH197" s="52" t="str">
        <f t="shared" si="184"/>
        <v/>
      </c>
      <c r="DI197" s="53" t="str">
        <f>IF(DH197="","",IFERROR(MATCH(DH197,imePrezime_imePrezimeKlub,0),"NEMA"))</f>
        <v/>
      </c>
      <c r="DJ197" s="47" t="s">
        <v>0</v>
      </c>
      <c r="DK197" s="52" t="str">
        <f t="shared" si="185"/>
        <v/>
      </c>
      <c r="DL197" s="53" t="str">
        <f>IF(DK197="","",IFERROR(MATCH(DK197,imePrezime_imePrezime,0),"NEMA"))</f>
        <v/>
      </c>
      <c r="DM197" s="47" t="s">
        <v>0</v>
      </c>
      <c r="DN197" s="58" t="str">
        <f t="shared" si="186"/>
        <v/>
      </c>
      <c r="DO197" s="53" t="str" cm="1">
        <f t="array" ref="DO197">IF(DN197&lt;&gt;"",INDEX(imePrezime_id,DN197,0),IF(CR197&lt;&gt;"",CR197,""))</f>
        <v/>
      </c>
      <c r="DP197" s="47" t="s">
        <v>0</v>
      </c>
      <c r="DQ197" s="58" t="str">
        <f t="shared" si="187"/>
        <v/>
      </c>
      <c r="DR197" s="73" t="str">
        <f>IF(BW197="","",IF(AJ197="",IF(IFERROR(INDEX(imePrezime_klub,MATCH(DO197,imePrezime_id,0)),"NEMA")="","klu",""),IF(OR(AND(AK197&lt;&gt;"",AK197&lt;&gt;"NEMA"),BI197&lt;&gt;""),"klu(ali)",IF(AND(AN197&lt;&gt;"",AN197&lt;&gt;AM197),"(raz-klu)","klu"))))</f>
        <v/>
      </c>
      <c r="DS197" s="73" t="str">
        <f t="shared" si="188"/>
        <v/>
      </c>
      <c r="DT197" s="73" t="str">
        <f t="shared" si="189"/>
        <v/>
      </c>
      <c r="DU197" s="66" t="str">
        <f t="shared" si="190"/>
        <v/>
      </c>
      <c r="DV197" s="47" t="s">
        <v>0</v>
      </c>
      <c r="DW197" s="58" t="str">
        <f>IF(BW197="","",MAX(DW$10:DW196)+1)</f>
        <v/>
      </c>
      <c r="DX197" s="73" t="str">
        <f t="shared" si="191"/>
        <v/>
      </c>
      <c r="DY197" s="73" t="str">
        <f t="shared" si="192"/>
        <v/>
      </c>
      <c r="DZ197" s="73" t="str">
        <f t="shared" si="193"/>
        <v/>
      </c>
      <c r="EA197" s="73" t="str">
        <f t="shared" si="194"/>
        <v/>
      </c>
      <c r="EB197" s="73" t="str">
        <f t="shared" si="195"/>
        <v/>
      </c>
      <c r="EC197" s="73" t="str">
        <f t="shared" si="196"/>
        <v/>
      </c>
      <c r="ED197" s="73" t="str">
        <f t="shared" si="197"/>
        <v/>
      </c>
      <c r="EE197" s="73" t="str">
        <f t="shared" si="198"/>
        <v/>
      </c>
      <c r="EF197" s="73" t="str">
        <f t="shared" si="199"/>
        <v/>
      </c>
      <c r="EG197" s="53" t="str">
        <f>IF(INDEX(natjecanjeKategorije_katAliasId,MATCH(Q197,natjecanjeKategorije_katRegId,0))="","",INDEX(natjecanjeKategorije_katAliasId,MATCH(Q197,natjecanjeKategorije_katRegId,0)))</f>
        <v/>
      </c>
      <c r="EH197" s="47" t="s">
        <v>0</v>
      </c>
      <c r="EI197" s="19" t="str">
        <f t="shared" si="200"/>
        <v/>
      </c>
      <c r="EJ197" s="47" t="s">
        <v>0</v>
      </c>
      <c r="EK197" s="19" t="str">
        <f t="shared" si="201"/>
        <v/>
      </c>
      <c r="EL197" s="47" t="s">
        <v>0</v>
      </c>
      <c r="EM197" s="208" t="str">
        <f t="shared" si="202"/>
        <v/>
      </c>
      <c r="EN197" s="47" t="s">
        <v>0</v>
      </c>
    </row>
    <row r="198" spans="1:144" x14ac:dyDescent="0.25">
      <c r="A198" t="s">
        <v>0</v>
      </c>
      <c r="B198" s="52" t="str">
        <f>IF(csv!F190="","",csv!T190)</f>
        <v/>
      </c>
      <c r="C198" s="31" t="s">
        <v>0</v>
      </c>
      <c r="D198" s="31" t="str">
        <f>IF(csv!F190="","",csv!F190)</f>
        <v/>
      </c>
      <c r="E198" s="31" t="str">
        <f>IF(csv!E190="","",csv!E190)</f>
        <v/>
      </c>
      <c r="F198" s="31" t="s">
        <v>0</v>
      </c>
      <c r="G198" s="73" t="str">
        <f>IF(csv!M190="","",csv!M190)</f>
        <v/>
      </c>
      <c r="H198" s="73" t="str">
        <f>IF(csv!N190="","",csv!N190)</f>
        <v/>
      </c>
      <c r="I198" s="31" t="s">
        <v>0</v>
      </c>
      <c r="J198" s="31" t="str">
        <f>IF(csv!P190="","",csv!P190)</f>
        <v/>
      </c>
      <c r="K198" s="31" t="str">
        <f>IF(csv!Q190="","",csv!Q190)</f>
        <v/>
      </c>
      <c r="L198" s="31" t="s">
        <v>0</v>
      </c>
      <c r="M198" s="66" t="str">
        <f>IF(csv!R190="","",csv!R190)</f>
        <v/>
      </c>
      <c r="N198" s="47" t="s">
        <v>0</v>
      </c>
      <c r="O198" s="52" t="str">
        <f t="shared" si="144"/>
        <v/>
      </c>
      <c r="P198" s="73" t="str">
        <f>IF(O198="","",IF(COUNTIF(O$10:O197,O198)=0,P197+1,P197))</f>
        <v/>
      </c>
      <c r="Q198" s="88" t="str">
        <f t="shared" si="145"/>
        <v/>
      </c>
      <c r="R198" s="89" t="str" cm="1">
        <f t="array" ref="R198">IF(S198="","",INDEX(natjecanjeStaze_naziv,MATCH(S198,natjecanjeStaze_stazaId,0)))</f>
        <v/>
      </c>
      <c r="S198" s="53" t="str">
        <f>IF(BW198="","",INDEX(natjecanjeStaze_stazaId,MATCH(O198,natjecanjeStaze_kategorija,0)))</f>
        <v/>
      </c>
      <c r="T198" s="47" t="s">
        <v>0</v>
      </c>
      <c r="U198" s="259" t="str">
        <f>IF(O198="","",INDEX(kategorija_oznaka,MATCH(Q198,kategorija_id,0)))</f>
        <v/>
      </c>
      <c r="V198" s="260" t="str">
        <f t="shared" si="146"/>
        <v/>
      </c>
      <c r="W198" s="47" t="s">
        <v>0</v>
      </c>
      <c r="X198" s="52" t="str">
        <f t="shared" si="147"/>
        <v/>
      </c>
      <c r="Y198" s="73" t="str">
        <f t="shared" si="148"/>
        <v/>
      </c>
      <c r="Z198" s="31" t="str">
        <f t="shared" si="149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50"/>
        <v/>
      </c>
      <c r="AF198" s="47" t="s">
        <v>0</v>
      </c>
      <c r="AG198" s="151" t="str">
        <f t="shared" si="151"/>
        <v/>
      </c>
      <c r="AH198" s="47" t="s">
        <v>0</v>
      </c>
      <c r="AI198" s="52" t="str">
        <f t="shared" si="152"/>
        <v/>
      </c>
      <c r="AJ198" s="31" t="str">
        <f t="shared" si="153"/>
        <v/>
      </c>
      <c r="AK198" s="73" t="str">
        <f t="shared" si="154"/>
        <v/>
      </c>
      <c r="AL198" s="73" t="str">
        <f t="shared" si="155"/>
        <v/>
      </c>
      <c r="AM198" s="31" t="str" cm="1">
        <f t="array" ref="AM198">IF(AK198="",""&amp;AJ198,IF(AK198="NEMA",AJ198,INDEX(klub_naziv,MATCH(INDEX(klubAlias_klubId,AK198),klub_id,0))))</f>
        <v/>
      </c>
      <c r="AN198" s="31" t="str" cm="1">
        <f t="array" ref="AN198">IFERROR(""&amp;INDEX(registarNatjecatelji,DL198,4),"")</f>
        <v/>
      </c>
      <c r="AO198" s="90" t="str">
        <f t="shared" si="156"/>
        <v/>
      </c>
      <c r="AP198" s="66" t="str">
        <f t="shared" si="157"/>
        <v/>
      </c>
      <c r="AQ198" s="47" t="s">
        <v>0</v>
      </c>
      <c r="AR198" s="52" t="str">
        <f>IF(V198&lt;&gt;"NEMA","",IF(IFERROR(MATCH(U198,U$10:U197,0),0)&lt;&gt;0,"",U198))</f>
        <v/>
      </c>
      <c r="AS198" s="73" t="str">
        <f>IF(AR198="","",IFERROR(INDEX(klubAlias_id,MATCH(AR198,klubAlias_alias,0)),"NEMA"))</f>
        <v/>
      </c>
      <c r="AT198" s="31" t="str">
        <f>IF(OR(AS198="",AS198&lt;&gt;"NEMA"),"",MAX(AT$10:AT197)+1)</f>
        <v/>
      </c>
      <c r="AU198" s="66" t="str">
        <f>IF(OR(AS198="",AS198&lt;&gt;"NEMA"),"",INDEX(klub_id,MATCH(AR198,klub_naziv,0)))</f>
        <v/>
      </c>
      <c r="AV198" s="47" t="s">
        <v>0</v>
      </c>
      <c r="AW198" s="19" t="str">
        <f t="shared" si="158"/>
        <v/>
      </c>
      <c r="AX198" s="47" t="s">
        <v>0</v>
      </c>
      <c r="AY198" s="82" t="str">
        <f>IF(AK198&lt;&gt;"NEMA","",IF(IFERROR(MATCH(AJ198,AJ$10:AJ197,0),0)&lt;&gt;0,"",AJ198))</f>
        <v/>
      </c>
      <c r="AZ198" s="47" t="s">
        <v>0</v>
      </c>
      <c r="BA198" s="130"/>
      <c r="BB198" s="47" t="s">
        <v>0</v>
      </c>
      <c r="BC198" s="58" t="str">
        <f t="shared" si="159"/>
        <v/>
      </c>
      <c r="BD198" s="31" t="str">
        <f t="shared" si="160"/>
        <v/>
      </c>
      <c r="BE198" s="31" t="str">
        <f>IF(BD198="","",MAX(BE$10:BE197)+1)</f>
        <v/>
      </c>
      <c r="BF198" s="31" t="str">
        <f t="shared" si="161"/>
        <v/>
      </c>
      <c r="BG198" s="31" t="str">
        <f t="shared" si="162"/>
        <v/>
      </c>
      <c r="BH198" s="31" t="str">
        <f>IF(BA198="","",MAX(BH$10:BH197)+1)</f>
        <v/>
      </c>
      <c r="BI198" s="31" t="str">
        <f t="shared" si="163"/>
        <v/>
      </c>
      <c r="BJ198" s="66" t="str">
        <f t="shared" si="164"/>
        <v/>
      </c>
      <c r="BK198" s="47" t="s">
        <v>0</v>
      </c>
      <c r="BL198" s="19" t="str">
        <f t="shared" si="165"/>
        <v/>
      </c>
      <c r="BM198" s="47" t="s">
        <v>0</v>
      </c>
      <c r="BN198" s="151" t="str">
        <f>IF(AP198="","",IF(BA198="",IF(IFERROR(MATCH(AP198,natjecanje_noviKluboviAliasi,0),0)&gt;0,INDEX(natjecanje_kluboviAliasi,MATCH(AP198,natjecanje_noviKluboviAliasi,0)),AP198),BA198))</f>
        <v/>
      </c>
      <c r="BO198" s="47" t="s">
        <v>0</v>
      </c>
      <c r="BP198" s="58" t="str">
        <f t="shared" si="166"/>
        <v/>
      </c>
      <c r="BQ198" s="73" t="str">
        <f t="shared" si="167"/>
        <v/>
      </c>
      <c r="BR198" s="267" t="str">
        <f t="shared" si="168"/>
        <v/>
      </c>
      <c r="BS198" s="268" t="str">
        <f t="shared" si="169"/>
        <v/>
      </c>
      <c r="BT198" s="191" t="str">
        <f t="shared" si="170"/>
        <v/>
      </c>
      <c r="BU198" s="47" t="s">
        <v>0</v>
      </c>
      <c r="BV198" s="52" t="str">
        <f t="shared" si="171"/>
        <v/>
      </c>
      <c r="BW198" s="31" t="str">
        <f t="shared" si="172"/>
        <v/>
      </c>
      <c r="BX198" s="73" t="str">
        <f>IF(BW198="","",IFERROR(INDEX(imePrezime_id,MATCH(BV198&amp;" – "&amp;BW198,imePrezime_imePrezime,0)),"NEMA"))</f>
        <v/>
      </c>
      <c r="BY198" s="73" t="str">
        <f>IF(BX198&lt;&gt;"NEMA","",IFERROR(INDEX(imePrezimeAlias_imePrezimeId,MATCH(BV198&amp;" "&amp;BW198,imePrezimeAlias_alias,0)),"NEMA"))</f>
        <v/>
      </c>
      <c r="BZ198" s="31" t="str">
        <f>IF(BW198="","",IF(OR(BY198="",BY198="NEMA"),BV198,INDEX(imePrezime_ime,MATCH(BY198,imePrezime_id,0))))</f>
        <v/>
      </c>
      <c r="CA198" s="66" t="str">
        <f>IF(BW198="","",IF(OR(BY198="",BY198="NEMA"),BW198,INDEX(imePrezime_prezime,MATCH(BY198,imePrezime_id,0))))</f>
        <v/>
      </c>
      <c r="CB198" s="47" t="s">
        <v>0</v>
      </c>
      <c r="CC198" s="82" t="str">
        <f t="shared" si="173"/>
        <v/>
      </c>
      <c r="CD198" s="47" t="s">
        <v>0</v>
      </c>
      <c r="CE198" s="19" t="str">
        <f t="shared" si="174"/>
        <v/>
      </c>
      <c r="CF198" s="47" t="s">
        <v>0</v>
      </c>
      <c r="CG198" s="130"/>
      <c r="CH198" s="47" t="s">
        <v>0</v>
      </c>
      <c r="CI198" s="52" t="str">
        <f t="shared" si="175"/>
        <v/>
      </c>
      <c r="CJ198" s="73" t="str">
        <f>IF(CG198="","",MAX(CJ$10:CJ197)+1)</f>
        <v/>
      </c>
      <c r="CK198" s="53" t="str">
        <f t="shared" si="176"/>
        <v/>
      </c>
      <c r="CL198" s="47" t="s">
        <v>0</v>
      </c>
      <c r="CM198" s="19" t="str">
        <f t="shared" si="177"/>
        <v/>
      </c>
      <c r="CN198" s="47" t="s">
        <v>0</v>
      </c>
      <c r="CO198" s="108"/>
      <c r="CP198" s="110"/>
      <c r="CQ198" s="47"/>
      <c r="CR198" s="58" t="str">
        <f>IF(AND(BX198="NEMA",BY198="NEMA",OR(CG198="",CK198="NEMA")),MAX(CR$10:CR197)+1,"")</f>
        <v/>
      </c>
      <c r="CS198" s="53" t="str">
        <f t="shared" si="178"/>
        <v/>
      </c>
      <c r="CT198" t="s">
        <v>0</v>
      </c>
      <c r="CU198" s="133" t="str">
        <f>IF(O198="","",LEFT(INDEX(kategorija_oznaka,MATCH(Q198,kategorija_id,0)),1))</f>
        <v/>
      </c>
      <c r="CV198" t="s">
        <v>0</v>
      </c>
      <c r="CW198" s="52" t="str">
        <f>IF(CR198="","",IF(M198&lt;&gt;"CRO","","INSERT INTO osoba (id,reg_broj,oib,spol_id,dat_rodjenja) VALUES ("&amp;CR198&amp;",(SELECT max(os.reg_broj)+1 FROM osoba AS os),Null,'"&amp;CU198&amp;"',Null); INSERT INTO osoba_log (id,reg_broj,oib,spol_id,dat_rodjenja,dnevnik_id) SELECT id,reg_broj,oib,spol_id,dat_rodjenja,"&amp;dnevnik_id&amp;" FROM osoba WHERE id = "&amp;CR198&amp;";"))</f>
        <v/>
      </c>
      <c r="CX198" s="66" t="str">
        <f t="shared" si="179"/>
        <v/>
      </c>
      <c r="CY198" t="s">
        <v>0</v>
      </c>
      <c r="CZ198" s="19" t="str">
        <f t="shared" si="180"/>
        <v/>
      </c>
      <c r="DA198" s="47" t="s">
        <v>0</v>
      </c>
      <c r="DB198" s="52" t="str">
        <f t="shared" si="181"/>
        <v/>
      </c>
      <c r="DC198" s="66" t="str">
        <f t="shared" si="182"/>
        <v/>
      </c>
      <c r="DD198" s="47" t="s">
        <v>0</v>
      </c>
      <c r="DE198" s="52" t="str">
        <f t="shared" si="183"/>
        <v/>
      </c>
      <c r="DF198" s="53" t="str">
        <f>IF(DE198="","",IFERROR(MATCH(DE198,registar,0),"NEMA"))</f>
        <v/>
      </c>
      <c r="DG198" s="47" t="s">
        <v>0</v>
      </c>
      <c r="DH198" s="52" t="str">
        <f t="shared" si="184"/>
        <v/>
      </c>
      <c r="DI198" s="53" t="str">
        <f>IF(DH198="","",IFERROR(MATCH(DH198,imePrezime_imePrezimeKlub,0),"NEMA"))</f>
        <v/>
      </c>
      <c r="DJ198" s="47" t="s">
        <v>0</v>
      </c>
      <c r="DK198" s="52" t="str">
        <f t="shared" si="185"/>
        <v/>
      </c>
      <c r="DL198" s="53" t="str">
        <f>IF(DK198="","",IFERROR(MATCH(DK198,imePrezime_imePrezime,0),"NEMA"))</f>
        <v/>
      </c>
      <c r="DM198" s="47" t="s">
        <v>0</v>
      </c>
      <c r="DN198" s="58" t="str">
        <f t="shared" si="186"/>
        <v/>
      </c>
      <c r="DO198" s="53" t="str" cm="1">
        <f t="array" ref="DO198">IF(DN198&lt;&gt;"",INDEX(imePrezime_id,DN198,0),IF(CR198&lt;&gt;"",CR198,""))</f>
        <v/>
      </c>
      <c r="DP198" s="47" t="s">
        <v>0</v>
      </c>
      <c r="DQ198" s="58" t="str">
        <f t="shared" si="187"/>
        <v/>
      </c>
      <c r="DR198" s="73" t="str">
        <f>IF(BW198="","",IF(AJ198="",IF(IFERROR(INDEX(imePrezime_klub,MATCH(DO198,imePrezime_id,0)),"NEMA")="","klu",""),IF(OR(AND(AK198&lt;&gt;"",AK198&lt;&gt;"NEMA"),BI198&lt;&gt;""),"klu(ali)",IF(AND(AN198&lt;&gt;"",AN198&lt;&gt;AM198),"(raz-klu)","klu"))))</f>
        <v/>
      </c>
      <c r="DS198" s="73" t="str">
        <f t="shared" si="188"/>
        <v/>
      </c>
      <c r="DT198" s="73" t="str">
        <f t="shared" si="189"/>
        <v/>
      </c>
      <c r="DU198" s="66" t="str">
        <f t="shared" si="190"/>
        <v/>
      </c>
      <c r="DV198" s="47" t="s">
        <v>0</v>
      </c>
      <c r="DW198" s="58" t="str">
        <f>IF(BW198="","",MAX(DW$10:DW197)+1)</f>
        <v/>
      </c>
      <c r="DX198" s="73" t="str">
        <f t="shared" si="191"/>
        <v/>
      </c>
      <c r="DY198" s="73" t="str">
        <f t="shared" si="192"/>
        <v/>
      </c>
      <c r="DZ198" s="73" t="str">
        <f t="shared" si="193"/>
        <v/>
      </c>
      <c r="EA198" s="73" t="str">
        <f t="shared" si="194"/>
        <v/>
      </c>
      <c r="EB198" s="73" t="str">
        <f t="shared" si="195"/>
        <v/>
      </c>
      <c r="EC198" s="73" t="str">
        <f t="shared" si="196"/>
        <v/>
      </c>
      <c r="ED198" s="73" t="str">
        <f t="shared" si="197"/>
        <v/>
      </c>
      <c r="EE198" s="73" t="str">
        <f t="shared" si="198"/>
        <v/>
      </c>
      <c r="EF198" s="73" t="str">
        <f t="shared" si="199"/>
        <v/>
      </c>
      <c r="EG198" s="53" t="str">
        <f>IF(INDEX(natjecanjeKategorije_katAliasId,MATCH(Q198,natjecanjeKategorije_katRegId,0))="","",INDEX(natjecanjeKategorije_katAliasId,MATCH(Q198,natjecanjeKategorije_katRegId,0)))</f>
        <v/>
      </c>
      <c r="EH198" s="47" t="s">
        <v>0</v>
      </c>
      <c r="EI198" s="19" t="str">
        <f t="shared" si="200"/>
        <v/>
      </c>
      <c r="EJ198" s="47" t="s">
        <v>0</v>
      </c>
      <c r="EK198" s="19" t="str">
        <f t="shared" si="201"/>
        <v/>
      </c>
      <c r="EL198" s="47" t="s">
        <v>0</v>
      </c>
      <c r="EM198" s="208" t="str">
        <f t="shared" si="202"/>
        <v/>
      </c>
      <c r="EN198" s="47" t="s">
        <v>0</v>
      </c>
    </row>
    <row r="199" spans="1:144" x14ac:dyDescent="0.25">
      <c r="A199" t="s">
        <v>0</v>
      </c>
      <c r="B199" s="52" t="str">
        <f>IF(csv!F191="","",csv!T191)</f>
        <v/>
      </c>
      <c r="C199" s="31" t="s">
        <v>0</v>
      </c>
      <c r="D199" s="31" t="str">
        <f>IF(csv!F191="","",csv!F191)</f>
        <v/>
      </c>
      <c r="E199" s="31" t="str">
        <f>IF(csv!E191="","",csv!E191)</f>
        <v/>
      </c>
      <c r="F199" s="31" t="s">
        <v>0</v>
      </c>
      <c r="G199" s="73" t="str">
        <f>IF(csv!M191="","",csv!M191)</f>
        <v/>
      </c>
      <c r="H199" s="73" t="str">
        <f>IF(csv!N191="","",csv!N191)</f>
        <v/>
      </c>
      <c r="I199" s="31" t="s">
        <v>0</v>
      </c>
      <c r="J199" s="31" t="str">
        <f>IF(csv!P191="","",csv!P191)</f>
        <v/>
      </c>
      <c r="K199" s="31" t="str">
        <f>IF(csv!Q191="","",csv!Q191)</f>
        <v/>
      </c>
      <c r="L199" s="31" t="s">
        <v>0</v>
      </c>
      <c r="M199" s="66" t="str">
        <f>IF(csv!R191="","",csv!R191)</f>
        <v/>
      </c>
      <c r="N199" s="47" t="s">
        <v>0</v>
      </c>
      <c r="O199" s="52" t="str">
        <f t="shared" si="144"/>
        <v/>
      </c>
      <c r="P199" s="73" t="str">
        <f>IF(O199="","",IF(COUNTIF(O$10:O198,O199)=0,P198+1,P198))</f>
        <v/>
      </c>
      <c r="Q199" s="88" t="str">
        <f t="shared" si="145"/>
        <v/>
      </c>
      <c r="R199" s="89" t="str" cm="1">
        <f t="array" ref="R199">IF(S199="","",INDEX(natjecanjeStaze_naziv,MATCH(S199,natjecanjeStaze_stazaId,0)))</f>
        <v/>
      </c>
      <c r="S199" s="53" t="str">
        <f>IF(BW199="","",INDEX(natjecanjeStaze_stazaId,MATCH(O199,natjecanjeStaze_kategorija,0)))</f>
        <v/>
      </c>
      <c r="T199" s="47" t="s">
        <v>0</v>
      </c>
      <c r="U199" s="259" t="str">
        <f>IF(O199="","",INDEX(kategorija_oznaka,MATCH(Q199,kategorija_id,0)))</f>
        <v/>
      </c>
      <c r="V199" s="260" t="str">
        <f t="shared" si="146"/>
        <v/>
      </c>
      <c r="W199" s="47" t="s">
        <v>0</v>
      </c>
      <c r="X199" s="52" t="str">
        <f t="shared" si="147"/>
        <v/>
      </c>
      <c r="Y199" s="73" t="str">
        <f t="shared" si="148"/>
        <v/>
      </c>
      <c r="Z199" s="31" t="str">
        <f t="shared" si="149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50"/>
        <v/>
      </c>
      <c r="AF199" s="47" t="s">
        <v>0</v>
      </c>
      <c r="AG199" s="151" t="str">
        <f t="shared" si="151"/>
        <v/>
      </c>
      <c r="AH199" s="47" t="s">
        <v>0</v>
      </c>
      <c r="AI199" s="52" t="str">
        <f t="shared" si="152"/>
        <v/>
      </c>
      <c r="AJ199" s="31" t="str">
        <f t="shared" si="153"/>
        <v/>
      </c>
      <c r="AK199" s="73" t="str">
        <f t="shared" si="154"/>
        <v/>
      </c>
      <c r="AL199" s="73" t="str">
        <f t="shared" si="155"/>
        <v/>
      </c>
      <c r="AM199" s="31" t="str" cm="1">
        <f t="array" ref="AM199">IF(AK199="",""&amp;AJ199,IF(AK199="NEMA",AJ199,INDEX(klub_naziv,MATCH(INDEX(klubAlias_klubId,AK199),klub_id,0))))</f>
        <v/>
      </c>
      <c r="AN199" s="31" t="str" cm="1">
        <f t="array" ref="AN199">IFERROR(""&amp;INDEX(registarNatjecatelji,DL199,4),"")</f>
        <v/>
      </c>
      <c r="AO199" s="90" t="str">
        <f t="shared" si="156"/>
        <v/>
      </c>
      <c r="AP199" s="66" t="str">
        <f t="shared" si="157"/>
        <v/>
      </c>
      <c r="AQ199" s="47" t="s">
        <v>0</v>
      </c>
      <c r="AR199" s="52" t="str">
        <f>IF(V199&lt;&gt;"NEMA","",IF(IFERROR(MATCH(U199,U$10:U198,0),0)&lt;&gt;0,"",U199))</f>
        <v/>
      </c>
      <c r="AS199" s="73" t="str">
        <f>IF(AR199="","",IFERROR(INDEX(klubAlias_id,MATCH(AR199,klubAlias_alias,0)),"NEMA"))</f>
        <v/>
      </c>
      <c r="AT199" s="31" t="str">
        <f>IF(OR(AS199="",AS199&lt;&gt;"NEMA"),"",MAX(AT$10:AT198)+1)</f>
        <v/>
      </c>
      <c r="AU199" s="66" t="str">
        <f>IF(OR(AS199="",AS199&lt;&gt;"NEMA"),"",INDEX(klub_id,MATCH(AR199,klub_naziv,0)))</f>
        <v/>
      </c>
      <c r="AV199" s="47" t="s">
        <v>0</v>
      </c>
      <c r="AW199" s="19" t="str">
        <f t="shared" si="158"/>
        <v/>
      </c>
      <c r="AX199" s="47" t="s">
        <v>0</v>
      </c>
      <c r="AY199" s="82" t="str">
        <f>IF(AK199&lt;&gt;"NEMA","",IF(IFERROR(MATCH(AJ199,AJ$10:AJ198,0),0)&lt;&gt;0,"",AJ199))</f>
        <v/>
      </c>
      <c r="AZ199" s="47" t="s">
        <v>0</v>
      </c>
      <c r="BA199" s="130"/>
      <c r="BB199" s="47" t="s">
        <v>0</v>
      </c>
      <c r="BC199" s="58" t="str">
        <f t="shared" si="159"/>
        <v/>
      </c>
      <c r="BD199" s="31" t="str">
        <f t="shared" si="160"/>
        <v/>
      </c>
      <c r="BE199" s="31" t="str">
        <f>IF(BD199="","",MAX(BE$10:BE198)+1)</f>
        <v/>
      </c>
      <c r="BF199" s="31" t="str">
        <f t="shared" si="161"/>
        <v/>
      </c>
      <c r="BG199" s="31" t="str">
        <f t="shared" si="162"/>
        <v/>
      </c>
      <c r="BH199" s="31" t="str">
        <f>IF(BA199="","",MAX(BH$10:BH198)+1)</f>
        <v/>
      </c>
      <c r="BI199" s="31" t="str">
        <f t="shared" si="163"/>
        <v/>
      </c>
      <c r="BJ199" s="66" t="str">
        <f t="shared" si="164"/>
        <v/>
      </c>
      <c r="BK199" s="47" t="s">
        <v>0</v>
      </c>
      <c r="BL199" s="19" t="str">
        <f t="shared" si="165"/>
        <v/>
      </c>
      <c r="BM199" s="47" t="s">
        <v>0</v>
      </c>
      <c r="BN199" s="151" t="str">
        <f>IF(AP199="","",IF(BA199="",IF(IFERROR(MATCH(AP199,natjecanje_noviKluboviAliasi,0),0)&gt;0,INDEX(natjecanje_kluboviAliasi,MATCH(AP199,natjecanje_noviKluboviAliasi,0)),AP199),BA199))</f>
        <v/>
      </c>
      <c r="BO199" s="47" t="s">
        <v>0</v>
      </c>
      <c r="BP199" s="58" t="str">
        <f t="shared" si="166"/>
        <v/>
      </c>
      <c r="BQ199" s="73" t="str">
        <f t="shared" si="167"/>
        <v/>
      </c>
      <c r="BR199" s="267" t="str">
        <f t="shared" si="168"/>
        <v/>
      </c>
      <c r="BS199" s="268" t="str">
        <f t="shared" si="169"/>
        <v/>
      </c>
      <c r="BT199" s="191" t="str">
        <f t="shared" si="170"/>
        <v/>
      </c>
      <c r="BU199" s="47" t="s">
        <v>0</v>
      </c>
      <c r="BV199" s="52" t="str">
        <f t="shared" si="171"/>
        <v/>
      </c>
      <c r="BW199" s="31" t="str">
        <f t="shared" si="172"/>
        <v/>
      </c>
      <c r="BX199" s="73" t="str">
        <f>IF(BW199="","",IFERROR(INDEX(imePrezime_id,MATCH(BV199&amp;" – "&amp;BW199,imePrezime_imePrezime,0)),"NEMA"))</f>
        <v/>
      </c>
      <c r="BY199" s="73" t="str">
        <f>IF(BX199&lt;&gt;"NEMA","",IFERROR(INDEX(imePrezimeAlias_imePrezimeId,MATCH(BV199&amp;" "&amp;BW199,imePrezimeAlias_alias,0)),"NEMA"))</f>
        <v/>
      </c>
      <c r="BZ199" s="31" t="str">
        <f>IF(BW199="","",IF(OR(BY199="",BY199="NEMA"),BV199,INDEX(imePrezime_ime,MATCH(BY199,imePrezime_id,0))))</f>
        <v/>
      </c>
      <c r="CA199" s="66" t="str">
        <f>IF(BW199="","",IF(OR(BY199="",BY199="NEMA"),BW199,INDEX(imePrezime_prezime,MATCH(BY199,imePrezime_id,0))))</f>
        <v/>
      </c>
      <c r="CB199" s="47" t="s">
        <v>0</v>
      </c>
      <c r="CC199" s="82" t="str">
        <f t="shared" si="173"/>
        <v/>
      </c>
      <c r="CD199" s="47" t="s">
        <v>0</v>
      </c>
      <c r="CE199" s="19" t="str">
        <f t="shared" si="174"/>
        <v/>
      </c>
      <c r="CF199" s="47" t="s">
        <v>0</v>
      </c>
      <c r="CG199" s="130"/>
      <c r="CH199" s="47" t="s">
        <v>0</v>
      </c>
      <c r="CI199" s="52" t="str">
        <f t="shared" si="175"/>
        <v/>
      </c>
      <c r="CJ199" s="73" t="str">
        <f>IF(CG199="","",MAX(CJ$10:CJ198)+1)</f>
        <v/>
      </c>
      <c r="CK199" s="53" t="str">
        <f t="shared" si="176"/>
        <v/>
      </c>
      <c r="CL199" s="47" t="s">
        <v>0</v>
      </c>
      <c r="CM199" s="19" t="str">
        <f t="shared" si="177"/>
        <v/>
      </c>
      <c r="CN199" s="47" t="s">
        <v>0</v>
      </c>
      <c r="CO199" s="108"/>
      <c r="CP199" s="110"/>
      <c r="CQ199" s="47"/>
      <c r="CR199" s="58" t="str">
        <f>IF(AND(BX199="NEMA",BY199="NEMA",OR(CG199="",CK199="NEMA")),MAX(CR$10:CR198)+1,"")</f>
        <v/>
      </c>
      <c r="CS199" s="53" t="str">
        <f t="shared" si="178"/>
        <v/>
      </c>
      <c r="CT199" t="s">
        <v>0</v>
      </c>
      <c r="CU199" s="133" t="str">
        <f>IF(O199="","",LEFT(INDEX(kategorija_oznaka,MATCH(Q199,kategorija_id,0)),1))</f>
        <v/>
      </c>
      <c r="CV199" t="s">
        <v>0</v>
      </c>
      <c r="CW199" s="52" t="str">
        <f>IF(CR199="","",IF(M199&lt;&gt;"CRO","","INSERT INTO osoba (id,reg_broj,oib,spol_id,dat_rodjenja) VALUES ("&amp;CR199&amp;",(SELECT max(os.reg_broj)+1 FROM osoba AS os),Null,'"&amp;CU199&amp;"',Null); INSERT INTO osoba_log (id,reg_broj,oib,spol_id,dat_rodjenja,dnevnik_id) SELECT id,reg_broj,oib,spol_id,dat_rodjenja,"&amp;dnevnik_id&amp;" FROM osoba WHERE id = "&amp;CR199&amp;";"))</f>
        <v/>
      </c>
      <c r="CX199" s="66" t="str">
        <f t="shared" si="179"/>
        <v/>
      </c>
      <c r="CY199" t="s">
        <v>0</v>
      </c>
      <c r="CZ199" s="19" t="str">
        <f t="shared" si="180"/>
        <v/>
      </c>
      <c r="DA199" s="47" t="s">
        <v>0</v>
      </c>
      <c r="DB199" s="52" t="str">
        <f t="shared" si="181"/>
        <v/>
      </c>
      <c r="DC199" s="66" t="str">
        <f t="shared" si="182"/>
        <v/>
      </c>
      <c r="DD199" s="47" t="s">
        <v>0</v>
      </c>
      <c r="DE199" s="52" t="str">
        <f t="shared" si="183"/>
        <v/>
      </c>
      <c r="DF199" s="53" t="str">
        <f>IF(DE199="","",IFERROR(MATCH(DE199,registar,0),"NEMA"))</f>
        <v/>
      </c>
      <c r="DG199" s="47" t="s">
        <v>0</v>
      </c>
      <c r="DH199" s="52" t="str">
        <f t="shared" si="184"/>
        <v/>
      </c>
      <c r="DI199" s="53" t="str">
        <f>IF(DH199="","",IFERROR(MATCH(DH199,imePrezime_imePrezimeKlub,0),"NEMA"))</f>
        <v/>
      </c>
      <c r="DJ199" s="47" t="s">
        <v>0</v>
      </c>
      <c r="DK199" s="52" t="str">
        <f t="shared" si="185"/>
        <v/>
      </c>
      <c r="DL199" s="53" t="str">
        <f>IF(DK199="","",IFERROR(MATCH(DK199,imePrezime_imePrezime,0),"NEMA"))</f>
        <v/>
      </c>
      <c r="DM199" s="47" t="s">
        <v>0</v>
      </c>
      <c r="DN199" s="58" t="str">
        <f t="shared" si="186"/>
        <v/>
      </c>
      <c r="DO199" s="53" t="str" cm="1">
        <f t="array" ref="DO199">IF(DN199&lt;&gt;"",INDEX(imePrezime_id,DN199,0),IF(CR199&lt;&gt;"",CR199,""))</f>
        <v/>
      </c>
      <c r="DP199" s="47" t="s">
        <v>0</v>
      </c>
      <c r="DQ199" s="58" t="str">
        <f t="shared" si="187"/>
        <v/>
      </c>
      <c r="DR199" s="73" t="str">
        <f>IF(BW199="","",IF(AJ199="",IF(IFERROR(INDEX(imePrezime_klub,MATCH(DO199,imePrezime_id,0)),"NEMA")="","klu",""),IF(OR(AND(AK199&lt;&gt;"",AK199&lt;&gt;"NEMA"),BI199&lt;&gt;""),"klu(ali)",IF(AND(AN199&lt;&gt;"",AN199&lt;&gt;AM199),"(raz-klu)","klu"))))</f>
        <v/>
      </c>
      <c r="DS199" s="73" t="str">
        <f t="shared" si="188"/>
        <v/>
      </c>
      <c r="DT199" s="73" t="str">
        <f t="shared" si="189"/>
        <v/>
      </c>
      <c r="DU199" s="66" t="str">
        <f t="shared" si="190"/>
        <v/>
      </c>
      <c r="DV199" s="47" t="s">
        <v>0</v>
      </c>
      <c r="DW199" s="58" t="str">
        <f>IF(BW199="","",MAX(DW$10:DW198)+1)</f>
        <v/>
      </c>
      <c r="DX199" s="73" t="str">
        <f t="shared" si="191"/>
        <v/>
      </c>
      <c r="DY199" s="73" t="str">
        <f t="shared" si="192"/>
        <v/>
      </c>
      <c r="DZ199" s="73" t="str">
        <f t="shared" si="193"/>
        <v/>
      </c>
      <c r="EA199" s="73" t="str">
        <f t="shared" si="194"/>
        <v/>
      </c>
      <c r="EB199" s="73" t="str">
        <f t="shared" si="195"/>
        <v/>
      </c>
      <c r="EC199" s="73" t="str">
        <f t="shared" si="196"/>
        <v/>
      </c>
      <c r="ED199" s="73" t="str">
        <f t="shared" si="197"/>
        <v/>
      </c>
      <c r="EE199" s="73" t="str">
        <f t="shared" si="198"/>
        <v/>
      </c>
      <c r="EF199" s="73" t="str">
        <f t="shared" si="199"/>
        <v/>
      </c>
      <c r="EG199" s="53" t="str">
        <f>IF(INDEX(natjecanjeKategorije_katAliasId,MATCH(Q199,natjecanjeKategorije_katRegId,0))="","",INDEX(natjecanjeKategorije_katAliasId,MATCH(Q199,natjecanjeKategorije_katRegId,0)))</f>
        <v/>
      </c>
      <c r="EH199" s="47" t="s">
        <v>0</v>
      </c>
      <c r="EI199" s="19" t="str">
        <f t="shared" si="200"/>
        <v/>
      </c>
      <c r="EJ199" s="47" t="s">
        <v>0</v>
      </c>
      <c r="EK199" s="19" t="str">
        <f t="shared" si="201"/>
        <v/>
      </c>
      <c r="EL199" s="47" t="s">
        <v>0</v>
      </c>
      <c r="EM199" s="208" t="str">
        <f t="shared" si="202"/>
        <v/>
      </c>
      <c r="EN199" s="47" t="s">
        <v>0</v>
      </c>
    </row>
    <row r="200" spans="1:144" x14ac:dyDescent="0.25">
      <c r="A200" t="s">
        <v>0</v>
      </c>
      <c r="B200" s="52" t="str">
        <f>IF(csv!F192="","",csv!T192)</f>
        <v/>
      </c>
      <c r="C200" s="31" t="s">
        <v>0</v>
      </c>
      <c r="D200" s="31" t="str">
        <f>IF(csv!F192="","",csv!F192)</f>
        <v/>
      </c>
      <c r="E200" s="31" t="str">
        <f>IF(csv!E192="","",csv!E192)</f>
        <v/>
      </c>
      <c r="F200" s="31" t="s">
        <v>0</v>
      </c>
      <c r="G200" s="73" t="str">
        <f>IF(csv!M192="","",csv!M192)</f>
        <v/>
      </c>
      <c r="H200" s="73" t="str">
        <f>IF(csv!N192="","",csv!N192)</f>
        <v/>
      </c>
      <c r="I200" s="31" t="s">
        <v>0</v>
      </c>
      <c r="J200" s="31" t="str">
        <f>IF(csv!P192="","",csv!P192)</f>
        <v/>
      </c>
      <c r="K200" s="31" t="str">
        <f>IF(csv!Q192="","",csv!Q192)</f>
        <v/>
      </c>
      <c r="L200" s="31" t="s">
        <v>0</v>
      </c>
      <c r="M200" s="66" t="str">
        <f>IF(csv!R192="","",csv!R192)</f>
        <v/>
      </c>
      <c r="N200" s="47" t="s">
        <v>0</v>
      </c>
      <c r="O200" s="52" t="str">
        <f t="shared" si="144"/>
        <v/>
      </c>
      <c r="P200" s="73" t="str">
        <f>IF(O200="","",IF(COUNTIF(O$10:O199,O200)=0,P199+1,P199))</f>
        <v/>
      </c>
      <c r="Q200" s="88" t="str">
        <f t="shared" si="145"/>
        <v/>
      </c>
      <c r="R200" s="89" t="str" cm="1">
        <f t="array" ref="R200">IF(S200="","",INDEX(natjecanjeStaze_naziv,MATCH(S200,natjecanjeStaze_stazaId,0)))</f>
        <v/>
      </c>
      <c r="S200" s="53" t="str">
        <f>IF(BW200="","",INDEX(natjecanjeStaze_stazaId,MATCH(O200,natjecanjeStaze_kategorija,0)))</f>
        <v/>
      </c>
      <c r="T200" s="47" t="s">
        <v>0</v>
      </c>
      <c r="U200" s="259" t="str">
        <f>IF(O200="","",INDEX(kategorija_oznaka,MATCH(Q200,kategorija_id,0)))</f>
        <v/>
      </c>
      <c r="V200" s="260" t="str">
        <f t="shared" si="146"/>
        <v/>
      </c>
      <c r="W200" s="47" t="s">
        <v>0</v>
      </c>
      <c r="X200" s="52" t="str">
        <f t="shared" si="147"/>
        <v/>
      </c>
      <c r="Y200" s="73" t="str">
        <f t="shared" si="148"/>
        <v/>
      </c>
      <c r="Z200" s="31" t="str">
        <f t="shared" si="149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50"/>
        <v/>
      </c>
      <c r="AF200" s="47" t="s">
        <v>0</v>
      </c>
      <c r="AG200" s="151" t="str">
        <f t="shared" si="151"/>
        <v/>
      </c>
      <c r="AH200" s="47" t="s">
        <v>0</v>
      </c>
      <c r="AI200" s="52" t="str">
        <f t="shared" si="152"/>
        <v/>
      </c>
      <c r="AJ200" s="31" t="str">
        <f t="shared" si="153"/>
        <v/>
      </c>
      <c r="AK200" s="73" t="str">
        <f t="shared" si="154"/>
        <v/>
      </c>
      <c r="AL200" s="73" t="str">
        <f t="shared" si="155"/>
        <v/>
      </c>
      <c r="AM200" s="31" t="str" cm="1">
        <f t="array" ref="AM200">IF(AK200="",""&amp;AJ200,IF(AK200="NEMA",AJ200,INDEX(klub_naziv,MATCH(INDEX(klubAlias_klubId,AK200),klub_id,0))))</f>
        <v/>
      </c>
      <c r="AN200" s="31" t="str" cm="1">
        <f t="array" ref="AN200">IFERROR(""&amp;INDEX(registarNatjecatelji,DL200,4),"")</f>
        <v/>
      </c>
      <c r="AO200" s="90" t="str">
        <f t="shared" si="156"/>
        <v/>
      </c>
      <c r="AP200" s="66" t="str">
        <f t="shared" si="157"/>
        <v/>
      </c>
      <c r="AQ200" s="47" t="s">
        <v>0</v>
      </c>
      <c r="AR200" s="52" t="str">
        <f>IF(V200&lt;&gt;"NEMA","",IF(IFERROR(MATCH(U200,U$10:U199,0),0)&lt;&gt;0,"",U200))</f>
        <v/>
      </c>
      <c r="AS200" s="73" t="str">
        <f>IF(AR200="","",IFERROR(INDEX(klubAlias_id,MATCH(AR200,klubAlias_alias,0)),"NEMA"))</f>
        <v/>
      </c>
      <c r="AT200" s="31" t="str">
        <f>IF(OR(AS200="",AS200&lt;&gt;"NEMA"),"",MAX(AT$10:AT199)+1)</f>
        <v/>
      </c>
      <c r="AU200" s="66" t="str">
        <f>IF(OR(AS200="",AS200&lt;&gt;"NEMA"),"",INDEX(klub_id,MATCH(AR200,klub_naziv,0)))</f>
        <v/>
      </c>
      <c r="AV200" s="47" t="s">
        <v>0</v>
      </c>
      <c r="AW200" s="19" t="str">
        <f t="shared" si="158"/>
        <v/>
      </c>
      <c r="AX200" s="47" t="s">
        <v>0</v>
      </c>
      <c r="AY200" s="82" t="str">
        <f>IF(AK200&lt;&gt;"NEMA","",IF(IFERROR(MATCH(AJ200,AJ$10:AJ199,0),0)&lt;&gt;0,"",AJ200))</f>
        <v/>
      </c>
      <c r="AZ200" s="47" t="s">
        <v>0</v>
      </c>
      <c r="BA200" s="130"/>
      <c r="BB200" s="47" t="s">
        <v>0</v>
      </c>
      <c r="BC200" s="58" t="str">
        <f t="shared" si="159"/>
        <v/>
      </c>
      <c r="BD200" s="31" t="str">
        <f t="shared" si="160"/>
        <v/>
      </c>
      <c r="BE200" s="31" t="str">
        <f>IF(BD200="","",MAX(BE$10:BE199)+1)</f>
        <v/>
      </c>
      <c r="BF200" s="31" t="str">
        <f t="shared" si="161"/>
        <v/>
      </c>
      <c r="BG200" s="31" t="str">
        <f t="shared" si="162"/>
        <v/>
      </c>
      <c r="BH200" s="31" t="str">
        <f>IF(BA200="","",MAX(BH$10:BH199)+1)</f>
        <v/>
      </c>
      <c r="BI200" s="31" t="str">
        <f t="shared" si="163"/>
        <v/>
      </c>
      <c r="BJ200" s="66" t="str">
        <f t="shared" si="164"/>
        <v/>
      </c>
      <c r="BK200" s="47" t="s">
        <v>0</v>
      </c>
      <c r="BL200" s="19" t="str">
        <f t="shared" si="165"/>
        <v/>
      </c>
      <c r="BM200" s="47" t="s">
        <v>0</v>
      </c>
      <c r="BN200" s="151" t="str">
        <f>IF(AP200="","",IF(BA200="",IF(IFERROR(MATCH(AP200,natjecanje_noviKluboviAliasi,0),0)&gt;0,INDEX(natjecanje_kluboviAliasi,MATCH(AP200,natjecanje_noviKluboviAliasi,0)),AP200),BA200))</f>
        <v/>
      </c>
      <c r="BO200" s="47" t="s">
        <v>0</v>
      </c>
      <c r="BP200" s="58" t="str">
        <f t="shared" si="166"/>
        <v/>
      </c>
      <c r="BQ200" s="73" t="str">
        <f t="shared" si="167"/>
        <v/>
      </c>
      <c r="BR200" s="267" t="str">
        <f t="shared" si="168"/>
        <v/>
      </c>
      <c r="BS200" s="268" t="str">
        <f t="shared" si="169"/>
        <v/>
      </c>
      <c r="BT200" s="191" t="str">
        <f t="shared" si="170"/>
        <v/>
      </c>
      <c r="BU200" s="47" t="s">
        <v>0</v>
      </c>
      <c r="BV200" s="52" t="str">
        <f t="shared" si="171"/>
        <v/>
      </c>
      <c r="BW200" s="31" t="str">
        <f t="shared" si="172"/>
        <v/>
      </c>
      <c r="BX200" s="73" t="str">
        <f>IF(BW200="","",IFERROR(INDEX(imePrezime_id,MATCH(BV200&amp;" – "&amp;BW200,imePrezime_imePrezime,0)),"NEMA"))</f>
        <v/>
      </c>
      <c r="BY200" s="73" t="str">
        <f>IF(BX200&lt;&gt;"NEMA","",IFERROR(INDEX(imePrezimeAlias_imePrezimeId,MATCH(BV200&amp;" "&amp;BW200,imePrezimeAlias_alias,0)),"NEMA"))</f>
        <v/>
      </c>
      <c r="BZ200" s="31" t="str">
        <f>IF(BW200="","",IF(OR(BY200="",BY200="NEMA"),BV200,INDEX(imePrezime_ime,MATCH(BY200,imePrezime_id,0))))</f>
        <v/>
      </c>
      <c r="CA200" s="66" t="str">
        <f>IF(BW200="","",IF(OR(BY200="",BY200="NEMA"),BW200,INDEX(imePrezime_prezime,MATCH(BY200,imePrezime_id,0))))</f>
        <v/>
      </c>
      <c r="CB200" s="47" t="s">
        <v>0</v>
      </c>
      <c r="CC200" s="82" t="str">
        <f t="shared" si="173"/>
        <v/>
      </c>
      <c r="CD200" s="47" t="s">
        <v>0</v>
      </c>
      <c r="CE200" s="19" t="str">
        <f t="shared" si="174"/>
        <v/>
      </c>
      <c r="CF200" s="47" t="s">
        <v>0</v>
      </c>
      <c r="CG200" s="130"/>
      <c r="CH200" s="47" t="s">
        <v>0</v>
      </c>
      <c r="CI200" s="52" t="str">
        <f t="shared" si="175"/>
        <v/>
      </c>
      <c r="CJ200" s="73" t="str">
        <f>IF(CG200="","",MAX(CJ$10:CJ199)+1)</f>
        <v/>
      </c>
      <c r="CK200" s="53" t="str">
        <f t="shared" si="176"/>
        <v/>
      </c>
      <c r="CL200" s="47" t="s">
        <v>0</v>
      </c>
      <c r="CM200" s="19" t="str">
        <f t="shared" si="177"/>
        <v/>
      </c>
      <c r="CN200" s="47" t="s">
        <v>0</v>
      </c>
      <c r="CO200" s="108"/>
      <c r="CP200" s="110"/>
      <c r="CQ200" s="47"/>
      <c r="CR200" s="58" t="str">
        <f>IF(AND(BX200="NEMA",BY200="NEMA",OR(CG200="",CK200="NEMA")),MAX(CR$10:CR199)+1,"")</f>
        <v/>
      </c>
      <c r="CS200" s="53" t="str">
        <f t="shared" si="178"/>
        <v/>
      </c>
      <c r="CT200" t="s">
        <v>0</v>
      </c>
      <c r="CU200" s="133" t="str">
        <f>IF(O200="","",LEFT(INDEX(kategorija_oznaka,MATCH(Q200,kategorija_id,0)),1))</f>
        <v/>
      </c>
      <c r="CV200" t="s">
        <v>0</v>
      </c>
      <c r="CW200" s="52" t="str">
        <f>IF(CR200="","",IF(M200&lt;&gt;"CRO","","INSERT INTO osoba (id,reg_broj,oib,spol_id,dat_rodjenja) VALUES ("&amp;CR200&amp;",(SELECT max(os.reg_broj)+1 FROM osoba AS os),Null,'"&amp;CU200&amp;"',Null); INSERT INTO osoba_log (id,reg_broj,oib,spol_id,dat_rodjenja,dnevnik_id) SELECT id,reg_broj,oib,spol_id,dat_rodjenja,"&amp;dnevnik_id&amp;" FROM osoba WHERE id = "&amp;CR200&amp;";"))</f>
        <v/>
      </c>
      <c r="CX200" s="66" t="str">
        <f t="shared" si="179"/>
        <v/>
      </c>
      <c r="CY200" t="s">
        <v>0</v>
      </c>
      <c r="CZ200" s="19" t="str">
        <f t="shared" si="180"/>
        <v/>
      </c>
      <c r="DA200" s="47" t="s">
        <v>0</v>
      </c>
      <c r="DB200" s="52" t="str">
        <f t="shared" si="181"/>
        <v/>
      </c>
      <c r="DC200" s="66" t="str">
        <f t="shared" si="182"/>
        <v/>
      </c>
      <c r="DD200" s="47" t="s">
        <v>0</v>
      </c>
      <c r="DE200" s="52" t="str">
        <f t="shared" si="183"/>
        <v/>
      </c>
      <c r="DF200" s="53" t="str">
        <f>IF(DE200="","",IFERROR(MATCH(DE200,registar,0),"NEMA"))</f>
        <v/>
      </c>
      <c r="DG200" s="47" t="s">
        <v>0</v>
      </c>
      <c r="DH200" s="52" t="str">
        <f t="shared" si="184"/>
        <v/>
      </c>
      <c r="DI200" s="53" t="str">
        <f>IF(DH200="","",IFERROR(MATCH(DH200,imePrezime_imePrezimeKlub,0),"NEMA"))</f>
        <v/>
      </c>
      <c r="DJ200" s="47" t="s">
        <v>0</v>
      </c>
      <c r="DK200" s="52" t="str">
        <f t="shared" si="185"/>
        <v/>
      </c>
      <c r="DL200" s="53" t="str">
        <f>IF(DK200="","",IFERROR(MATCH(DK200,imePrezime_imePrezime,0),"NEMA"))</f>
        <v/>
      </c>
      <c r="DM200" s="47" t="s">
        <v>0</v>
      </c>
      <c r="DN200" s="58" t="str">
        <f t="shared" si="186"/>
        <v/>
      </c>
      <c r="DO200" s="53" t="str" cm="1">
        <f t="array" ref="DO200">IF(DN200&lt;&gt;"",INDEX(imePrezime_id,DN200,0),IF(CR200&lt;&gt;"",CR200,""))</f>
        <v/>
      </c>
      <c r="DP200" s="47" t="s">
        <v>0</v>
      </c>
      <c r="DQ200" s="58" t="str">
        <f t="shared" si="187"/>
        <v/>
      </c>
      <c r="DR200" s="73" t="str">
        <f>IF(BW200="","",IF(AJ200="",IF(IFERROR(INDEX(imePrezime_klub,MATCH(DO200,imePrezime_id,0)),"NEMA")="","klu",""),IF(OR(AND(AK200&lt;&gt;"",AK200&lt;&gt;"NEMA"),BI200&lt;&gt;""),"klu(ali)",IF(AND(AN200&lt;&gt;"",AN200&lt;&gt;AM200),"(raz-klu)","klu"))))</f>
        <v/>
      </c>
      <c r="DS200" s="73" t="str">
        <f t="shared" si="188"/>
        <v/>
      </c>
      <c r="DT200" s="73" t="str">
        <f t="shared" si="189"/>
        <v/>
      </c>
      <c r="DU200" s="66" t="str">
        <f t="shared" si="190"/>
        <v/>
      </c>
      <c r="DV200" s="47" t="s">
        <v>0</v>
      </c>
      <c r="DW200" s="58" t="str">
        <f>IF(BW200="","",MAX(DW$10:DW199)+1)</f>
        <v/>
      </c>
      <c r="DX200" s="73" t="str">
        <f t="shared" si="191"/>
        <v/>
      </c>
      <c r="DY200" s="73" t="str">
        <f t="shared" si="192"/>
        <v/>
      </c>
      <c r="DZ200" s="73" t="str">
        <f t="shared" si="193"/>
        <v/>
      </c>
      <c r="EA200" s="73" t="str">
        <f t="shared" si="194"/>
        <v/>
      </c>
      <c r="EB200" s="73" t="str">
        <f t="shared" si="195"/>
        <v/>
      </c>
      <c r="EC200" s="73" t="str">
        <f t="shared" si="196"/>
        <v/>
      </c>
      <c r="ED200" s="73" t="str">
        <f t="shared" si="197"/>
        <v/>
      </c>
      <c r="EE200" s="73" t="str">
        <f t="shared" si="198"/>
        <v/>
      </c>
      <c r="EF200" s="73" t="str">
        <f t="shared" si="199"/>
        <v/>
      </c>
      <c r="EG200" s="53" t="str">
        <f>IF(INDEX(natjecanjeKategorije_katAliasId,MATCH(Q200,natjecanjeKategorije_katRegId,0))="","",INDEX(natjecanjeKategorije_katAliasId,MATCH(Q200,natjecanjeKategorije_katRegId,0)))</f>
        <v/>
      </c>
      <c r="EH200" s="47" t="s">
        <v>0</v>
      </c>
      <c r="EI200" s="19" t="str">
        <f t="shared" si="200"/>
        <v/>
      </c>
      <c r="EJ200" s="47" t="s">
        <v>0</v>
      </c>
      <c r="EK200" s="19" t="str">
        <f t="shared" si="201"/>
        <v/>
      </c>
      <c r="EL200" s="47" t="s">
        <v>0</v>
      </c>
      <c r="EM200" s="208" t="str">
        <f t="shared" si="202"/>
        <v/>
      </c>
      <c r="EN200" s="47" t="s">
        <v>0</v>
      </c>
    </row>
    <row r="201" spans="1:144" x14ac:dyDescent="0.25">
      <c r="A201" t="s">
        <v>0</v>
      </c>
      <c r="B201" s="52" t="str">
        <f>IF(csv!F193="","",csv!T193)</f>
        <v/>
      </c>
      <c r="C201" s="31" t="s">
        <v>0</v>
      </c>
      <c r="D201" s="31" t="str">
        <f>IF(csv!F193="","",csv!F193)</f>
        <v/>
      </c>
      <c r="E201" s="31" t="str">
        <f>IF(csv!E193="","",csv!E193)</f>
        <v/>
      </c>
      <c r="F201" s="31" t="s">
        <v>0</v>
      </c>
      <c r="G201" s="73" t="str">
        <f>IF(csv!M193="","",csv!M193)</f>
        <v/>
      </c>
      <c r="H201" s="73" t="str">
        <f>IF(csv!N193="","",csv!N193)</f>
        <v/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44"/>
        <v/>
      </c>
      <c r="P201" s="73" t="str">
        <f>IF(O201="","",IF(COUNTIF(O$10:O200,O201)=0,P200+1,P200))</f>
        <v/>
      </c>
      <c r="Q201" s="88" t="str">
        <f t="shared" si="145"/>
        <v/>
      </c>
      <c r="R201" s="89" t="str" cm="1">
        <f t="array" ref="R201">IF(S201="","",INDEX(natjecanjeStaze_naziv,MATCH(S201,natjecanjeStaze_stazaId,0)))</f>
        <v/>
      </c>
      <c r="S201" s="53" t="str">
        <f>IF(BW201="","",INDEX(natjecanjeStaze_stazaId,MATCH(O201,natjecanjeStaze_kategorija,0)))</f>
        <v/>
      </c>
      <c r="T201" s="47" t="s">
        <v>0</v>
      </c>
      <c r="U201" s="259" t="str">
        <f>IF(O201="","",INDEX(kategorija_oznaka,MATCH(Q201,kategorija_id,0)))</f>
        <v/>
      </c>
      <c r="V201" s="260" t="str">
        <f t="shared" si="146"/>
        <v/>
      </c>
      <c r="W201" s="47" t="s">
        <v>0</v>
      </c>
      <c r="X201" s="52" t="str">
        <f t="shared" si="147"/>
        <v/>
      </c>
      <c r="Y201" s="73" t="str">
        <f t="shared" si="148"/>
        <v/>
      </c>
      <c r="Z201" s="31" t="str">
        <f t="shared" si="149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50"/>
        <v/>
      </c>
      <c r="AF201" s="47" t="s">
        <v>0</v>
      </c>
      <c r="AG201" s="151" t="str">
        <f t="shared" si="151"/>
        <v/>
      </c>
      <c r="AH201" s="47" t="s">
        <v>0</v>
      </c>
      <c r="AI201" s="52" t="str">
        <f t="shared" si="152"/>
        <v/>
      </c>
      <c r="AJ201" s="31" t="str">
        <f t="shared" si="153"/>
        <v/>
      </c>
      <c r="AK201" s="73" t="str">
        <f t="shared" si="154"/>
        <v/>
      </c>
      <c r="AL201" s="73" t="str">
        <f t="shared" si="155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IFERROR(""&amp;INDEX(registarNatjecatelji,DL201,4),"")</f>
        <v/>
      </c>
      <c r="AO201" s="90" t="str">
        <f t="shared" si="156"/>
        <v/>
      </c>
      <c r="AP201" s="66" t="str">
        <f t="shared" si="157"/>
        <v/>
      </c>
      <c r="AQ201" s="47" t="s">
        <v>0</v>
      </c>
      <c r="AR201" s="52" t="str">
        <f>IF(V201&lt;&gt;"NEMA","",IF(IFERROR(MATCH(U201,U$10:U200,0),0)&lt;&gt;0,"",U201))</f>
        <v/>
      </c>
      <c r="AS201" s="73" t="str">
        <f>IF(AR201="","",IFERROR(INDEX(klubAlias_id,MATCH(AR201,klubAlias_alias,0)),"NEMA"))</f>
        <v/>
      </c>
      <c r="AT201" s="31" t="str">
        <f>IF(OR(AS201="",AS201&lt;&gt;"NEMA"),"",MAX(AT$10:AT200)+1)</f>
        <v/>
      </c>
      <c r="AU201" s="66" t="str">
        <f>IF(OR(AS201="",AS201&lt;&gt;"NEMA"),"",INDEX(klub_id,MATCH(AR201,klub_naziv,0)))</f>
        <v/>
      </c>
      <c r="AV201" s="47" t="s">
        <v>0</v>
      </c>
      <c r="AW201" s="19" t="str">
        <f t="shared" si="158"/>
        <v/>
      </c>
      <c r="AX201" s="47" t="s">
        <v>0</v>
      </c>
      <c r="AY201" s="82" t="str">
        <f>IF(AK201&lt;&gt;"NEMA","",IF(IFERROR(MATCH(AJ201,AJ$10:AJ200,0),0)&lt;&gt;0,"",AJ201))</f>
        <v/>
      </c>
      <c r="AZ201" s="47" t="s">
        <v>0</v>
      </c>
      <c r="BA201" s="130"/>
      <c r="BB201" s="47" t="s">
        <v>0</v>
      </c>
      <c r="BC201" s="58" t="str">
        <f t="shared" si="159"/>
        <v/>
      </c>
      <c r="BD201" s="31" t="str">
        <f t="shared" si="160"/>
        <v/>
      </c>
      <c r="BE201" s="31" t="str">
        <f>IF(BD201="","",MAX(BE$10:BE200)+1)</f>
        <v/>
      </c>
      <c r="BF201" s="31" t="str">
        <f t="shared" si="161"/>
        <v/>
      </c>
      <c r="BG201" s="31" t="str">
        <f t="shared" si="162"/>
        <v/>
      </c>
      <c r="BH201" s="31" t="str">
        <f>IF(BA201="","",MAX(BH$10:BH200)+1)</f>
        <v/>
      </c>
      <c r="BI201" s="31" t="str">
        <f t="shared" si="163"/>
        <v/>
      </c>
      <c r="BJ201" s="66" t="str">
        <f t="shared" si="164"/>
        <v/>
      </c>
      <c r="BK201" s="47" t="s">
        <v>0</v>
      </c>
      <c r="BL201" s="19" t="str">
        <f t="shared" si="165"/>
        <v/>
      </c>
      <c r="BM201" s="47" t="s">
        <v>0</v>
      </c>
      <c r="BN201" s="151" t="str">
        <f>IF(AP201="","",IF(BA201="",IF(IFERROR(MATCH(AP201,natjecanje_noviKluboviAliasi,0),0)&gt;0,INDEX(natjecanje_kluboviAliasi,MATCH(AP201,natjecanje_noviKluboviAliasi,0)),AP201),BA201))</f>
        <v/>
      </c>
      <c r="BO201" s="47" t="s">
        <v>0</v>
      </c>
      <c r="BP201" s="58" t="str">
        <f t="shared" si="166"/>
        <v/>
      </c>
      <c r="BQ201" s="73" t="str">
        <f t="shared" si="167"/>
        <v/>
      </c>
      <c r="BR201" s="267" t="str">
        <f t="shared" si="168"/>
        <v/>
      </c>
      <c r="BS201" s="268" t="str">
        <f t="shared" si="169"/>
        <v/>
      </c>
      <c r="BT201" s="191" t="str">
        <f t="shared" si="170"/>
        <v/>
      </c>
      <c r="BU201" s="47" t="s">
        <v>0</v>
      </c>
      <c r="BV201" s="52" t="str">
        <f t="shared" si="171"/>
        <v/>
      </c>
      <c r="BW201" s="31" t="str">
        <f t="shared" si="172"/>
        <v/>
      </c>
      <c r="BX201" s="73" t="str">
        <f>IF(BW201="","",IFERROR(INDEX(imePrezime_id,MATCH(BV201&amp;" – "&amp;BW201,imePrezime_imePrezime,0)),"NEMA"))</f>
        <v/>
      </c>
      <c r="BY201" s="73" t="str">
        <f>IF(BX201&lt;&gt;"NEMA","",IFERROR(INDEX(imePrezimeAlias_imePrezimeId,MATCH(BV201&amp;" "&amp;BW201,imePrezimeAlias_alias,0)),"NEMA"))</f>
        <v/>
      </c>
      <c r="BZ201" s="31" t="str">
        <f>IF(BW201="","",IF(OR(BY201="",BY201="NEMA"),BV201,INDEX(imePrezime_ime,MATCH(BY201,imePrezime_id,0))))</f>
        <v/>
      </c>
      <c r="CA201" s="66" t="str">
        <f>IF(BW201="","",IF(OR(BY201="",BY201="NEMA"),BW201,INDEX(imePrezime_prezime,MATCH(BY201,imePrezime_id,0))))</f>
        <v/>
      </c>
      <c r="CB201" s="47" t="s">
        <v>0</v>
      </c>
      <c r="CC201" s="82" t="str">
        <f t="shared" si="173"/>
        <v/>
      </c>
      <c r="CD201" s="47" t="s">
        <v>0</v>
      </c>
      <c r="CE201" s="19" t="str">
        <f t="shared" si="174"/>
        <v/>
      </c>
      <c r="CF201" s="47" t="s">
        <v>0</v>
      </c>
      <c r="CG201" s="130"/>
      <c r="CH201" s="47" t="s">
        <v>0</v>
      </c>
      <c r="CI201" s="52" t="str">
        <f t="shared" si="175"/>
        <v/>
      </c>
      <c r="CJ201" s="73" t="str">
        <f>IF(CG201="","",MAX(CJ$10:CJ200)+1)</f>
        <v/>
      </c>
      <c r="CK201" s="53" t="str">
        <f t="shared" si="176"/>
        <v/>
      </c>
      <c r="CL201" s="47" t="s">
        <v>0</v>
      </c>
      <c r="CM201" s="19" t="str">
        <f t="shared" si="177"/>
        <v/>
      </c>
      <c r="CN201" s="47" t="s">
        <v>0</v>
      </c>
      <c r="CO201" s="108"/>
      <c r="CP201" s="110"/>
      <c r="CQ201" s="47"/>
      <c r="CR201" s="58" t="str">
        <f>IF(AND(BX201="NEMA",BY201="NEMA",OR(CG201="",CK201="NEMA")),MAX(CR$10:CR200)+1,"")</f>
        <v/>
      </c>
      <c r="CS201" s="53" t="str">
        <f t="shared" si="178"/>
        <v/>
      </c>
      <c r="CT201" t="s">
        <v>0</v>
      </c>
      <c r="CU201" s="133" t="str">
        <f>IF(O201="","",LEFT(INDEX(kategorija_oznaka,MATCH(Q201,kategorija_id,0)),1))</f>
        <v/>
      </c>
      <c r="CV201" t="s">
        <v>0</v>
      </c>
      <c r="CW201" s="52" t="str">
        <f>IF(CR201="","",IF(M201&lt;&gt;"CRO","","INSERT INTO osoba (id,reg_broj,oib,spol_id,dat_rodjenja) VALUES ("&amp;CR201&amp;",(SELECT max(os.reg_broj)+1 FROM osoba AS os),Null,'"&amp;CU201&amp;"',Null); INSERT INTO osoba_log (id,reg_broj,oib,spol_id,dat_rodjenja,dnevnik_id) SELECT id,reg_broj,oib,spol_id,dat_rodjenja,"&amp;dnevnik_id&amp;" FROM osoba WHERE id = "&amp;CR201&amp;";"))</f>
        <v/>
      </c>
      <c r="CX201" s="66" t="str">
        <f t="shared" si="179"/>
        <v/>
      </c>
      <c r="CY201" t="s">
        <v>0</v>
      </c>
      <c r="CZ201" s="19" t="str">
        <f t="shared" si="180"/>
        <v/>
      </c>
      <c r="DA201" s="47" t="s">
        <v>0</v>
      </c>
      <c r="DB201" s="52" t="str">
        <f t="shared" si="181"/>
        <v/>
      </c>
      <c r="DC201" s="66" t="str">
        <f t="shared" si="182"/>
        <v/>
      </c>
      <c r="DD201" s="47" t="s">
        <v>0</v>
      </c>
      <c r="DE201" s="52" t="str">
        <f t="shared" si="183"/>
        <v/>
      </c>
      <c r="DF201" s="53" t="str">
        <f>IF(DE201="","",IFERROR(MATCH(DE201,registar,0),"NEMA"))</f>
        <v/>
      </c>
      <c r="DG201" s="47" t="s">
        <v>0</v>
      </c>
      <c r="DH201" s="52" t="str">
        <f t="shared" si="184"/>
        <v/>
      </c>
      <c r="DI201" s="53" t="str">
        <f>IF(DH201="","",IFERROR(MATCH(DH201,imePrezime_imePrezimeKlub,0),"NEMA"))</f>
        <v/>
      </c>
      <c r="DJ201" s="47" t="s">
        <v>0</v>
      </c>
      <c r="DK201" s="52" t="str">
        <f t="shared" si="185"/>
        <v/>
      </c>
      <c r="DL201" s="53" t="str">
        <f>IF(DK201="","",IFERROR(MATCH(DK201,imePrezime_imePrezime,0),"NEMA"))</f>
        <v/>
      </c>
      <c r="DM201" s="47" t="s">
        <v>0</v>
      </c>
      <c r="DN201" s="58" t="str">
        <f t="shared" si="186"/>
        <v/>
      </c>
      <c r="DO201" s="53" t="str" cm="1">
        <f t="array" ref="DO201">IF(DN201&lt;&gt;"",INDEX(imePrezime_id,DN201,0),IF(CR201&lt;&gt;"",CR201,""))</f>
        <v/>
      </c>
      <c r="DP201" s="47" t="s">
        <v>0</v>
      </c>
      <c r="DQ201" s="58" t="str">
        <f t="shared" si="187"/>
        <v/>
      </c>
      <c r="DR201" s="73" t="str">
        <f>IF(BW201="","",IF(AJ201="",IF(IFERROR(INDEX(imePrezime_klub,MATCH(DO201,imePrezime_id,0)),"NEMA")="","klu",""),IF(OR(AND(AK201&lt;&gt;"",AK201&lt;&gt;"NEMA"),BI201&lt;&gt;""),"klu(ali)",IF(AND(AN201&lt;&gt;"",AN201&lt;&gt;AM201),"(raz-klu)","klu"))))</f>
        <v/>
      </c>
      <c r="DS201" s="73" t="str">
        <f t="shared" si="188"/>
        <v/>
      </c>
      <c r="DT201" s="73" t="str">
        <f t="shared" si="189"/>
        <v/>
      </c>
      <c r="DU201" s="66" t="str">
        <f t="shared" si="190"/>
        <v/>
      </c>
      <c r="DV201" s="47" t="s">
        <v>0</v>
      </c>
      <c r="DW201" s="58" t="str">
        <f>IF(BW201="","",MAX(DW$10:DW200)+1)</f>
        <v/>
      </c>
      <c r="DX201" s="73" t="str">
        <f t="shared" si="191"/>
        <v/>
      </c>
      <c r="DY201" s="73" t="str">
        <f t="shared" si="192"/>
        <v/>
      </c>
      <c r="DZ201" s="73" t="str">
        <f t="shared" si="193"/>
        <v/>
      </c>
      <c r="EA201" s="73" t="str">
        <f t="shared" si="194"/>
        <v/>
      </c>
      <c r="EB201" s="73" t="str">
        <f t="shared" si="195"/>
        <v/>
      </c>
      <c r="EC201" s="73" t="str">
        <f t="shared" si="196"/>
        <v/>
      </c>
      <c r="ED201" s="73" t="str">
        <f t="shared" si="197"/>
        <v/>
      </c>
      <c r="EE201" s="73" t="str">
        <f t="shared" si="198"/>
        <v/>
      </c>
      <c r="EF201" s="73" t="str">
        <f t="shared" si="199"/>
        <v/>
      </c>
      <c r="EG201" s="53" t="str">
        <f>IF(INDEX(natjecanjeKategorije_katAliasId,MATCH(Q201,natjecanjeKategorije_katRegId,0))="","",INDEX(natjecanjeKategorije_katAliasId,MATCH(Q201,natjecanjeKategorije_katRegId,0)))</f>
        <v/>
      </c>
      <c r="EH201" s="47" t="s">
        <v>0</v>
      </c>
      <c r="EI201" s="19" t="str">
        <f t="shared" si="200"/>
        <v/>
      </c>
      <c r="EJ201" s="47" t="s">
        <v>0</v>
      </c>
      <c r="EK201" s="19" t="str">
        <f t="shared" si="201"/>
        <v/>
      </c>
      <c r="EL201" s="47" t="s">
        <v>0</v>
      </c>
      <c r="EM201" s="208" t="str">
        <f t="shared" si="202"/>
        <v/>
      </c>
      <c r="EN201" s="47" t="s">
        <v>0</v>
      </c>
    </row>
    <row r="202" spans="1:144" x14ac:dyDescent="0.25">
      <c r="A202" t="s">
        <v>0</v>
      </c>
      <c r="B202" s="52" t="str">
        <f>IF(csv!F194="","",csv!T194)</f>
        <v/>
      </c>
      <c r="C202" s="31" t="s">
        <v>0</v>
      </c>
      <c r="D202" s="31" t="str">
        <f>IF(csv!F194="","",csv!F194)</f>
        <v/>
      </c>
      <c r="E202" s="31" t="str">
        <f>IF(csv!E194="","",csv!E194)</f>
        <v/>
      </c>
      <c r="F202" s="31" t="s">
        <v>0</v>
      </c>
      <c r="G202" s="73" t="str">
        <f>IF(csv!M194="","",csv!M194)</f>
        <v/>
      </c>
      <c r="H202" s="73" t="str">
        <f>IF(csv!N194="","",csv!N194)</f>
        <v/>
      </c>
      <c r="I202" s="31" t="s">
        <v>0</v>
      </c>
      <c r="J202" s="31" t="str">
        <f>IF(csv!P194="","",csv!P194)</f>
        <v/>
      </c>
      <c r="K202" s="31" t="str">
        <f>IF(csv!Q194="","",csv!Q194)</f>
        <v/>
      </c>
      <c r="L202" s="31" t="s">
        <v>0</v>
      </c>
      <c r="M202" s="66" t="str">
        <f>IF(csv!R194="","",csv!R194)</f>
        <v/>
      </c>
      <c r="N202" s="47" t="s">
        <v>0</v>
      </c>
      <c r="O202" s="52" t="str">
        <f t="shared" si="144"/>
        <v/>
      </c>
      <c r="P202" s="73" t="str">
        <f>IF(O202="","",IF(COUNTIF(O$10:O201,O202)=0,P201+1,P201))</f>
        <v/>
      </c>
      <c r="Q202" s="88" t="str">
        <f t="shared" si="145"/>
        <v/>
      </c>
      <c r="R202" s="89" t="str" cm="1">
        <f t="array" ref="R202">IF(S202="","",INDEX(natjecanjeStaze_naziv,MATCH(S202,natjecanjeStaze_stazaId,0)))</f>
        <v/>
      </c>
      <c r="S202" s="53" t="str">
        <f>IF(BW202="","",INDEX(natjecanjeStaze_stazaId,MATCH(O202,natjecanjeStaze_kategorija,0)))</f>
        <v/>
      </c>
      <c r="T202" s="47" t="s">
        <v>0</v>
      </c>
      <c r="U202" s="259" t="str">
        <f>IF(O202="","",INDEX(kategorija_oznaka,MATCH(Q202,kategorija_id,0)))</f>
        <v/>
      </c>
      <c r="V202" s="260" t="str">
        <f t="shared" si="146"/>
        <v/>
      </c>
      <c r="W202" s="47" t="s">
        <v>0</v>
      </c>
      <c r="X202" s="52" t="str">
        <f t="shared" si="147"/>
        <v/>
      </c>
      <c r="Y202" s="73" t="str">
        <f t="shared" si="148"/>
        <v/>
      </c>
      <c r="Z202" s="31" t="str">
        <f t="shared" si="149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50"/>
        <v/>
      </c>
      <c r="AF202" s="47" t="s">
        <v>0</v>
      </c>
      <c r="AG202" s="151" t="str">
        <f t="shared" si="151"/>
        <v/>
      </c>
      <c r="AH202" s="47" t="s">
        <v>0</v>
      </c>
      <c r="AI202" s="52" t="str">
        <f t="shared" si="152"/>
        <v/>
      </c>
      <c r="AJ202" s="31" t="str">
        <f t="shared" si="153"/>
        <v/>
      </c>
      <c r="AK202" s="73" t="str">
        <f t="shared" si="154"/>
        <v/>
      </c>
      <c r="AL202" s="73" t="str">
        <f t="shared" si="155"/>
        <v/>
      </c>
      <c r="AM202" s="31" t="str" cm="1">
        <f t="array" ref="AM202">IF(AK202="",""&amp;AJ202,IF(AK202="NEMA",AJ202,INDEX(klub_naziv,MATCH(INDEX(klubAlias_klubId,AK202),klub_id,0))))</f>
        <v/>
      </c>
      <c r="AN202" s="31" t="str" cm="1">
        <f t="array" ref="AN202">IFERROR(""&amp;INDEX(registarNatjecatelji,DL202,4),"")</f>
        <v/>
      </c>
      <c r="AO202" s="90" t="str">
        <f t="shared" si="156"/>
        <v/>
      </c>
      <c r="AP202" s="66" t="str">
        <f t="shared" si="157"/>
        <v/>
      </c>
      <c r="AQ202" s="47" t="s">
        <v>0</v>
      </c>
      <c r="AR202" s="52" t="str">
        <f>IF(V202&lt;&gt;"NEMA","",IF(IFERROR(MATCH(U202,U$10:U201,0),0)&lt;&gt;0,"",U202))</f>
        <v/>
      </c>
      <c r="AS202" s="73" t="str">
        <f>IF(AR202="","",IFERROR(INDEX(klubAlias_id,MATCH(AR202,klubAlias_alias,0)),"NEMA"))</f>
        <v/>
      </c>
      <c r="AT202" s="31" t="str">
        <f>IF(OR(AS202="",AS202&lt;&gt;"NEMA"),"",MAX(AT$10:AT201)+1)</f>
        <v/>
      </c>
      <c r="AU202" s="66" t="str">
        <f>IF(OR(AS202="",AS202&lt;&gt;"NEMA"),"",INDEX(klub_id,MATCH(AR202,klub_naziv,0)))</f>
        <v/>
      </c>
      <c r="AV202" s="47" t="s">
        <v>0</v>
      </c>
      <c r="AW202" s="19" t="str">
        <f t="shared" si="158"/>
        <v/>
      </c>
      <c r="AX202" s="47" t="s">
        <v>0</v>
      </c>
      <c r="AY202" s="82" t="str">
        <f>IF(AK202&lt;&gt;"NEMA","",IF(IFERROR(MATCH(AJ202,AJ$10:AJ201,0),0)&lt;&gt;0,"",AJ202))</f>
        <v/>
      </c>
      <c r="AZ202" s="47" t="s">
        <v>0</v>
      </c>
      <c r="BA202" s="130"/>
      <c r="BB202" s="47" t="s">
        <v>0</v>
      </c>
      <c r="BC202" s="58" t="str">
        <f t="shared" si="159"/>
        <v/>
      </c>
      <c r="BD202" s="31" t="str">
        <f t="shared" si="160"/>
        <v/>
      </c>
      <c r="BE202" s="31" t="str">
        <f>IF(BD202="","",MAX(BE$10:BE201)+1)</f>
        <v/>
      </c>
      <c r="BF202" s="31" t="str">
        <f t="shared" si="161"/>
        <v/>
      </c>
      <c r="BG202" s="31" t="str">
        <f t="shared" si="162"/>
        <v/>
      </c>
      <c r="BH202" s="31" t="str">
        <f>IF(BA202="","",MAX(BH$10:BH201)+1)</f>
        <v/>
      </c>
      <c r="BI202" s="31" t="str">
        <f t="shared" si="163"/>
        <v/>
      </c>
      <c r="BJ202" s="66" t="str">
        <f t="shared" si="164"/>
        <v/>
      </c>
      <c r="BK202" s="47" t="s">
        <v>0</v>
      </c>
      <c r="BL202" s="19" t="str">
        <f t="shared" si="165"/>
        <v/>
      </c>
      <c r="BM202" s="47" t="s">
        <v>0</v>
      </c>
      <c r="BN202" s="151" t="str">
        <f>IF(AP202="","",IF(BA202="",IF(IFERROR(MATCH(AP202,natjecanje_noviKluboviAliasi,0),0)&gt;0,INDEX(natjecanje_kluboviAliasi,MATCH(AP202,natjecanje_noviKluboviAliasi,0)),AP202),BA202))</f>
        <v/>
      </c>
      <c r="BO202" s="47" t="s">
        <v>0</v>
      </c>
      <c r="BP202" s="58" t="str">
        <f t="shared" si="166"/>
        <v/>
      </c>
      <c r="BQ202" s="73" t="str">
        <f t="shared" si="167"/>
        <v/>
      </c>
      <c r="BR202" s="267" t="str">
        <f t="shared" si="168"/>
        <v/>
      </c>
      <c r="BS202" s="268" t="str">
        <f t="shared" si="169"/>
        <v/>
      </c>
      <c r="BT202" s="191" t="str">
        <f t="shared" si="170"/>
        <v/>
      </c>
      <c r="BU202" s="47" t="s">
        <v>0</v>
      </c>
      <c r="BV202" s="52" t="str">
        <f t="shared" si="171"/>
        <v/>
      </c>
      <c r="BW202" s="31" t="str">
        <f t="shared" si="172"/>
        <v/>
      </c>
      <c r="BX202" s="73" t="str">
        <f>IF(BW202="","",IFERROR(INDEX(imePrezime_id,MATCH(BV202&amp;" – "&amp;BW202,imePrezime_imePrezime,0)),"NEMA"))</f>
        <v/>
      </c>
      <c r="BY202" s="73" t="str">
        <f>IF(BX202&lt;&gt;"NEMA","",IFERROR(INDEX(imePrezimeAlias_imePrezimeId,MATCH(BV202&amp;" "&amp;BW202,imePrezimeAlias_alias,0)),"NEMA"))</f>
        <v/>
      </c>
      <c r="BZ202" s="31" t="str">
        <f>IF(BW202="","",IF(OR(BY202="",BY202="NEMA"),BV202,INDEX(imePrezime_ime,MATCH(BY202,imePrezime_id,0))))</f>
        <v/>
      </c>
      <c r="CA202" s="66" t="str">
        <f>IF(BW202="","",IF(OR(BY202="",BY202="NEMA"),BW202,INDEX(imePrezime_prezime,MATCH(BY202,imePrezime_id,0))))</f>
        <v/>
      </c>
      <c r="CB202" s="47" t="s">
        <v>0</v>
      </c>
      <c r="CC202" s="82" t="str">
        <f t="shared" si="173"/>
        <v/>
      </c>
      <c r="CD202" s="47" t="s">
        <v>0</v>
      </c>
      <c r="CE202" s="19" t="str">
        <f t="shared" si="174"/>
        <v/>
      </c>
      <c r="CF202" s="47" t="s">
        <v>0</v>
      </c>
      <c r="CG202" s="130"/>
      <c r="CH202" s="47" t="s">
        <v>0</v>
      </c>
      <c r="CI202" s="52" t="str">
        <f t="shared" si="175"/>
        <v/>
      </c>
      <c r="CJ202" s="73" t="str">
        <f>IF(CG202="","",MAX(CJ$10:CJ201)+1)</f>
        <v/>
      </c>
      <c r="CK202" s="53" t="str">
        <f t="shared" si="176"/>
        <v/>
      </c>
      <c r="CL202" s="47" t="s">
        <v>0</v>
      </c>
      <c r="CM202" s="19" t="str">
        <f t="shared" si="177"/>
        <v/>
      </c>
      <c r="CN202" s="47" t="s">
        <v>0</v>
      </c>
      <c r="CO202" s="108"/>
      <c r="CP202" s="110"/>
      <c r="CQ202" s="47"/>
      <c r="CR202" s="58" t="str">
        <f>IF(AND(BX202="NEMA",BY202="NEMA",OR(CG202="",CK202="NEMA")),MAX(CR$10:CR201)+1,"")</f>
        <v/>
      </c>
      <c r="CS202" s="53" t="str">
        <f t="shared" si="178"/>
        <v/>
      </c>
      <c r="CT202" t="s">
        <v>0</v>
      </c>
      <c r="CU202" s="133" t="str">
        <f>IF(O202="","",LEFT(INDEX(kategorija_oznaka,MATCH(Q202,kategorija_id,0)),1))</f>
        <v/>
      </c>
      <c r="CV202" t="s">
        <v>0</v>
      </c>
      <c r="CW202" s="52" t="str">
        <f>IF(CR202="","",IF(M202&lt;&gt;"CRO","","INSERT INTO osoba (id,reg_broj,oib,spol_id,dat_rodjenja) VALUES ("&amp;CR202&amp;",(SELECT max(os.reg_broj)+1 FROM osoba AS os),Null,'"&amp;CU202&amp;"',Null); INSERT INTO osoba_log (id,reg_broj,oib,spol_id,dat_rodjenja,dnevnik_id) SELECT id,reg_broj,oib,spol_id,dat_rodjenja,"&amp;dnevnik_id&amp;" FROM osoba WHERE id = "&amp;CR202&amp;";"))</f>
        <v/>
      </c>
      <c r="CX202" s="66" t="str">
        <f t="shared" si="179"/>
        <v/>
      </c>
      <c r="CY202" t="s">
        <v>0</v>
      </c>
      <c r="CZ202" s="19" t="str">
        <f t="shared" si="180"/>
        <v/>
      </c>
      <c r="DA202" s="47" t="s">
        <v>0</v>
      </c>
      <c r="DB202" s="52" t="str">
        <f t="shared" si="181"/>
        <v/>
      </c>
      <c r="DC202" s="66" t="str">
        <f t="shared" si="182"/>
        <v/>
      </c>
      <c r="DD202" s="47" t="s">
        <v>0</v>
      </c>
      <c r="DE202" s="52" t="str">
        <f t="shared" si="183"/>
        <v/>
      </c>
      <c r="DF202" s="53" t="str">
        <f>IF(DE202="","",IFERROR(MATCH(DE202,registar,0),"NEMA"))</f>
        <v/>
      </c>
      <c r="DG202" s="47" t="s">
        <v>0</v>
      </c>
      <c r="DH202" s="52" t="str">
        <f t="shared" si="184"/>
        <v/>
      </c>
      <c r="DI202" s="53" t="str">
        <f>IF(DH202="","",IFERROR(MATCH(DH202,imePrezime_imePrezimeKlub,0),"NEMA"))</f>
        <v/>
      </c>
      <c r="DJ202" s="47" t="s">
        <v>0</v>
      </c>
      <c r="DK202" s="52" t="str">
        <f t="shared" si="185"/>
        <v/>
      </c>
      <c r="DL202" s="53" t="str">
        <f>IF(DK202="","",IFERROR(MATCH(DK202,imePrezime_imePrezime,0),"NEMA"))</f>
        <v/>
      </c>
      <c r="DM202" s="47" t="s">
        <v>0</v>
      </c>
      <c r="DN202" s="58" t="str">
        <f t="shared" si="186"/>
        <v/>
      </c>
      <c r="DO202" s="53" t="str" cm="1">
        <f t="array" ref="DO202">IF(DN202&lt;&gt;"",INDEX(imePrezime_id,DN202,0),IF(CR202&lt;&gt;"",CR202,""))</f>
        <v/>
      </c>
      <c r="DP202" s="47" t="s">
        <v>0</v>
      </c>
      <c r="DQ202" s="58" t="str">
        <f t="shared" si="187"/>
        <v/>
      </c>
      <c r="DR202" s="73" t="str">
        <f>IF(BW202="","",IF(AJ202="",IF(IFERROR(INDEX(imePrezime_klub,MATCH(DO202,imePrezime_id,0)),"NEMA")="","klu",""),IF(OR(AND(AK202&lt;&gt;"",AK202&lt;&gt;"NEMA"),BI202&lt;&gt;""),"klu(ali)",IF(AND(AN202&lt;&gt;"",AN202&lt;&gt;AM202),"(raz-klu)","klu"))))</f>
        <v/>
      </c>
      <c r="DS202" s="73" t="str">
        <f t="shared" si="188"/>
        <v/>
      </c>
      <c r="DT202" s="73" t="str">
        <f t="shared" si="189"/>
        <v/>
      </c>
      <c r="DU202" s="66" t="str">
        <f t="shared" si="190"/>
        <v/>
      </c>
      <c r="DV202" s="47" t="s">
        <v>0</v>
      </c>
      <c r="DW202" s="58" t="str">
        <f>IF(BW202="","",MAX(DW$10:DW201)+1)</f>
        <v/>
      </c>
      <c r="DX202" s="73" t="str">
        <f t="shared" si="191"/>
        <v/>
      </c>
      <c r="DY202" s="73" t="str">
        <f t="shared" si="192"/>
        <v/>
      </c>
      <c r="DZ202" s="73" t="str">
        <f t="shared" si="193"/>
        <v/>
      </c>
      <c r="EA202" s="73" t="str">
        <f t="shared" si="194"/>
        <v/>
      </c>
      <c r="EB202" s="73" t="str">
        <f t="shared" si="195"/>
        <v/>
      </c>
      <c r="EC202" s="73" t="str">
        <f t="shared" si="196"/>
        <v/>
      </c>
      <c r="ED202" s="73" t="str">
        <f t="shared" si="197"/>
        <v/>
      </c>
      <c r="EE202" s="73" t="str">
        <f t="shared" si="198"/>
        <v/>
      </c>
      <c r="EF202" s="73" t="str">
        <f t="shared" si="199"/>
        <v/>
      </c>
      <c r="EG202" s="53" t="str">
        <f>IF(INDEX(natjecanjeKategorije_katAliasId,MATCH(Q202,natjecanjeKategorije_katRegId,0))="","",INDEX(natjecanjeKategorije_katAliasId,MATCH(Q202,natjecanjeKategorije_katRegId,0)))</f>
        <v/>
      </c>
      <c r="EH202" s="47" t="s">
        <v>0</v>
      </c>
      <c r="EI202" s="19" t="str">
        <f t="shared" si="200"/>
        <v/>
      </c>
      <c r="EJ202" s="47" t="s">
        <v>0</v>
      </c>
      <c r="EK202" s="19" t="str">
        <f t="shared" si="201"/>
        <v/>
      </c>
      <c r="EL202" s="47" t="s">
        <v>0</v>
      </c>
      <c r="EM202" s="208" t="str">
        <f t="shared" si="202"/>
        <v/>
      </c>
      <c r="EN202" s="47" t="s">
        <v>0</v>
      </c>
    </row>
    <row r="203" spans="1:144" x14ac:dyDescent="0.25">
      <c r="A203" t="s">
        <v>0</v>
      </c>
      <c r="B203" s="52" t="str">
        <f>IF(csv!F195="","",csv!T195)</f>
        <v/>
      </c>
      <c r="C203" s="31" t="s">
        <v>0</v>
      </c>
      <c r="D203" s="31" t="str">
        <f>IF(csv!F195="","",csv!F195)</f>
        <v/>
      </c>
      <c r="E203" s="31" t="str">
        <f>IF(csv!E195="","",csv!E195)</f>
        <v/>
      </c>
      <c r="F203" s="31" t="s">
        <v>0</v>
      </c>
      <c r="G203" s="73" t="str">
        <f>IF(csv!M195="","",csv!M195)</f>
        <v/>
      </c>
      <c r="H203" s="73" t="str">
        <f>IF(csv!N195="","",csv!N195)</f>
        <v/>
      </c>
      <c r="I203" s="31" t="s">
        <v>0</v>
      </c>
      <c r="J203" s="31" t="str">
        <f>IF(csv!P195="","",csv!P195)</f>
        <v/>
      </c>
      <c r="K203" s="31" t="str">
        <f>IF(csv!Q195="","",csv!Q195)</f>
        <v/>
      </c>
      <c r="L203" s="31" t="s">
        <v>0</v>
      </c>
      <c r="M203" s="66" t="str">
        <f>IF(csv!R195="","",csv!R195)</f>
        <v/>
      </c>
      <c r="N203" s="47" t="s">
        <v>0</v>
      </c>
      <c r="O203" s="52" t="str">
        <f t="shared" si="144"/>
        <v/>
      </c>
      <c r="P203" s="73" t="str">
        <f>IF(O203="","",IF(COUNTIF(O$10:O202,O203)=0,P202+1,P202))</f>
        <v/>
      </c>
      <c r="Q203" s="88" t="str">
        <f t="shared" si="145"/>
        <v/>
      </c>
      <c r="R203" s="89" t="str" cm="1">
        <f t="array" ref="R203">IF(S203="","",INDEX(natjecanjeStaze_naziv,MATCH(S203,natjecanjeStaze_stazaId,0)))</f>
        <v/>
      </c>
      <c r="S203" s="53" t="str">
        <f>IF(BW203="","",INDEX(natjecanjeStaze_stazaId,MATCH(O203,natjecanjeStaze_kategorija,0)))</f>
        <v/>
      </c>
      <c r="T203" s="47" t="s">
        <v>0</v>
      </c>
      <c r="U203" s="259" t="str">
        <f>IF(O203="","",INDEX(kategorija_oznaka,MATCH(Q203,kategorija_id,0)))</f>
        <v/>
      </c>
      <c r="V203" s="260" t="str">
        <f t="shared" si="146"/>
        <v/>
      </c>
      <c r="W203" s="47" t="s">
        <v>0</v>
      </c>
      <c r="X203" s="52" t="str">
        <f t="shared" si="147"/>
        <v/>
      </c>
      <c r="Y203" s="73" t="str">
        <f t="shared" si="148"/>
        <v/>
      </c>
      <c r="Z203" s="31" t="str">
        <f t="shared" si="149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50"/>
        <v/>
      </c>
      <c r="AF203" s="47" t="s">
        <v>0</v>
      </c>
      <c r="AG203" s="151" t="str">
        <f t="shared" si="151"/>
        <v/>
      </c>
      <c r="AH203" s="47" t="s">
        <v>0</v>
      </c>
      <c r="AI203" s="52" t="str">
        <f t="shared" si="152"/>
        <v/>
      </c>
      <c r="AJ203" s="31" t="str">
        <f t="shared" si="153"/>
        <v/>
      </c>
      <c r="AK203" s="73" t="str">
        <f t="shared" si="154"/>
        <v/>
      </c>
      <c r="AL203" s="73" t="str">
        <f t="shared" si="155"/>
        <v/>
      </c>
      <c r="AM203" s="31" t="str" cm="1">
        <f t="array" ref="AM203">IF(AK203="",""&amp;AJ203,IF(AK203="NEMA",AJ203,INDEX(klub_naziv,MATCH(INDEX(klubAlias_klubId,AK203),klub_id,0))))</f>
        <v/>
      </c>
      <c r="AN203" s="31" t="str" cm="1">
        <f t="array" ref="AN203">IFERROR(""&amp;INDEX(registarNatjecatelji,DL203,4),"")</f>
        <v/>
      </c>
      <c r="AO203" s="90" t="str">
        <f t="shared" si="156"/>
        <v/>
      </c>
      <c r="AP203" s="66" t="str">
        <f t="shared" si="157"/>
        <v/>
      </c>
      <c r="AQ203" s="47" t="s">
        <v>0</v>
      </c>
      <c r="AR203" s="52" t="str">
        <f>IF(V203&lt;&gt;"NEMA","",IF(IFERROR(MATCH(U203,U$10:U202,0),0)&lt;&gt;0,"",U203))</f>
        <v/>
      </c>
      <c r="AS203" s="73" t="str">
        <f>IF(AR203="","",IFERROR(INDEX(klubAlias_id,MATCH(AR203,klubAlias_alias,0)),"NEMA"))</f>
        <v/>
      </c>
      <c r="AT203" s="31" t="str">
        <f>IF(OR(AS203="",AS203&lt;&gt;"NEMA"),"",MAX(AT$10:AT202)+1)</f>
        <v/>
      </c>
      <c r="AU203" s="66" t="str">
        <f>IF(OR(AS203="",AS203&lt;&gt;"NEMA"),"",INDEX(klub_id,MATCH(AR203,klub_naziv,0)))</f>
        <v/>
      </c>
      <c r="AV203" s="47" t="s">
        <v>0</v>
      </c>
      <c r="AW203" s="19" t="str">
        <f t="shared" si="158"/>
        <v/>
      </c>
      <c r="AX203" s="47" t="s">
        <v>0</v>
      </c>
      <c r="AY203" s="82" t="str">
        <f>IF(AK203&lt;&gt;"NEMA","",IF(IFERROR(MATCH(AJ203,AJ$10:AJ202,0),0)&lt;&gt;0,"",AJ203))</f>
        <v/>
      </c>
      <c r="AZ203" s="47" t="s">
        <v>0</v>
      </c>
      <c r="BA203" s="130"/>
      <c r="BB203" s="47" t="s">
        <v>0</v>
      </c>
      <c r="BC203" s="58" t="str">
        <f t="shared" si="159"/>
        <v/>
      </c>
      <c r="BD203" s="31" t="str">
        <f t="shared" si="160"/>
        <v/>
      </c>
      <c r="BE203" s="31" t="str">
        <f>IF(BD203="","",MAX(BE$10:BE202)+1)</f>
        <v/>
      </c>
      <c r="BF203" s="31" t="str">
        <f t="shared" si="161"/>
        <v/>
      </c>
      <c r="BG203" s="31" t="str">
        <f t="shared" si="162"/>
        <v/>
      </c>
      <c r="BH203" s="31" t="str">
        <f>IF(BA203="","",MAX(BH$10:BH202)+1)</f>
        <v/>
      </c>
      <c r="BI203" s="31" t="str">
        <f t="shared" si="163"/>
        <v/>
      </c>
      <c r="BJ203" s="66" t="str">
        <f t="shared" si="164"/>
        <v/>
      </c>
      <c r="BK203" s="47" t="s">
        <v>0</v>
      </c>
      <c r="BL203" s="19" t="str">
        <f t="shared" si="165"/>
        <v/>
      </c>
      <c r="BM203" s="47" t="s">
        <v>0</v>
      </c>
      <c r="BN203" s="151" t="str">
        <f>IF(AP203="","",IF(BA203="",IF(IFERROR(MATCH(AP203,natjecanje_noviKluboviAliasi,0),0)&gt;0,INDEX(natjecanje_kluboviAliasi,MATCH(AP203,natjecanje_noviKluboviAliasi,0)),AP203),BA203))</f>
        <v/>
      </c>
      <c r="BO203" s="47" t="s">
        <v>0</v>
      </c>
      <c r="BP203" s="58" t="str">
        <f t="shared" si="166"/>
        <v/>
      </c>
      <c r="BQ203" s="73" t="str">
        <f t="shared" si="167"/>
        <v/>
      </c>
      <c r="BR203" s="267" t="str">
        <f t="shared" si="168"/>
        <v/>
      </c>
      <c r="BS203" s="268" t="str">
        <f t="shared" si="169"/>
        <v/>
      </c>
      <c r="BT203" s="191" t="str">
        <f t="shared" si="170"/>
        <v/>
      </c>
      <c r="BU203" s="47" t="s">
        <v>0</v>
      </c>
      <c r="BV203" s="52" t="str">
        <f t="shared" si="171"/>
        <v/>
      </c>
      <c r="BW203" s="31" t="str">
        <f t="shared" si="172"/>
        <v/>
      </c>
      <c r="BX203" s="73" t="str">
        <f>IF(BW203="","",IFERROR(INDEX(imePrezime_id,MATCH(BV203&amp;" – "&amp;BW203,imePrezime_imePrezime,0)),"NEMA"))</f>
        <v/>
      </c>
      <c r="BY203" s="73" t="str">
        <f>IF(BX203&lt;&gt;"NEMA","",IFERROR(INDEX(imePrezimeAlias_imePrezimeId,MATCH(BV203&amp;" "&amp;BW203,imePrezimeAlias_alias,0)),"NEMA"))</f>
        <v/>
      </c>
      <c r="BZ203" s="31" t="str">
        <f>IF(BW203="","",IF(OR(BY203="",BY203="NEMA"),BV203,INDEX(imePrezime_ime,MATCH(BY203,imePrezime_id,0))))</f>
        <v/>
      </c>
      <c r="CA203" s="66" t="str">
        <f>IF(BW203="","",IF(OR(BY203="",BY203="NEMA"),BW203,INDEX(imePrezime_prezime,MATCH(BY203,imePrezime_id,0))))</f>
        <v/>
      </c>
      <c r="CB203" s="47" t="s">
        <v>0</v>
      </c>
      <c r="CC203" s="82" t="str">
        <f t="shared" si="173"/>
        <v/>
      </c>
      <c r="CD203" s="47" t="s">
        <v>0</v>
      </c>
      <c r="CE203" s="19" t="str">
        <f t="shared" si="174"/>
        <v/>
      </c>
      <c r="CF203" s="47" t="s">
        <v>0</v>
      </c>
      <c r="CG203" s="130"/>
      <c r="CH203" s="47" t="s">
        <v>0</v>
      </c>
      <c r="CI203" s="52" t="str">
        <f t="shared" si="175"/>
        <v/>
      </c>
      <c r="CJ203" s="73" t="str">
        <f>IF(CG203="","",MAX(CJ$10:CJ202)+1)</f>
        <v/>
      </c>
      <c r="CK203" s="53" t="str">
        <f t="shared" si="176"/>
        <v/>
      </c>
      <c r="CL203" s="47" t="s">
        <v>0</v>
      </c>
      <c r="CM203" s="19" t="str">
        <f t="shared" si="177"/>
        <v/>
      </c>
      <c r="CN203" s="47" t="s">
        <v>0</v>
      </c>
      <c r="CO203" s="108"/>
      <c r="CP203" s="110"/>
      <c r="CQ203" s="47"/>
      <c r="CR203" s="58" t="str">
        <f>IF(AND(BX203="NEMA",BY203="NEMA",OR(CG203="",CK203="NEMA")),MAX(CR$10:CR202)+1,"")</f>
        <v/>
      </c>
      <c r="CS203" s="53" t="str">
        <f t="shared" si="178"/>
        <v/>
      </c>
      <c r="CT203" t="s">
        <v>0</v>
      </c>
      <c r="CU203" s="133" t="str">
        <f>IF(O203="","",LEFT(INDEX(kategorija_oznaka,MATCH(Q203,kategorija_id,0)),1))</f>
        <v/>
      </c>
      <c r="CV203" t="s">
        <v>0</v>
      </c>
      <c r="CW203" s="52" t="str">
        <f>IF(CR203="","",IF(M203&lt;&gt;"CRO","","INSERT INTO osoba (id,reg_broj,oib,spol_id,dat_rodjenja) VALUES ("&amp;CR203&amp;",(SELECT max(os.reg_broj)+1 FROM osoba AS os),Null,'"&amp;CU203&amp;"',Null); INSERT INTO osoba_log (id,reg_broj,oib,spol_id,dat_rodjenja,dnevnik_id) SELECT id,reg_broj,oib,spol_id,dat_rodjenja,"&amp;dnevnik_id&amp;" FROM osoba WHERE id = "&amp;CR203&amp;";"))</f>
        <v/>
      </c>
      <c r="CX203" s="66" t="str">
        <f t="shared" si="179"/>
        <v/>
      </c>
      <c r="CY203" t="s">
        <v>0</v>
      </c>
      <c r="CZ203" s="19" t="str">
        <f t="shared" si="180"/>
        <v/>
      </c>
      <c r="DA203" s="47" t="s">
        <v>0</v>
      </c>
      <c r="DB203" s="52" t="str">
        <f t="shared" si="181"/>
        <v/>
      </c>
      <c r="DC203" s="66" t="str">
        <f t="shared" si="182"/>
        <v/>
      </c>
      <c r="DD203" s="47" t="s">
        <v>0</v>
      </c>
      <c r="DE203" s="52" t="str">
        <f t="shared" si="183"/>
        <v/>
      </c>
      <c r="DF203" s="53" t="str">
        <f>IF(DE203="","",IFERROR(MATCH(DE203,registar,0),"NEMA"))</f>
        <v/>
      </c>
      <c r="DG203" s="47" t="s">
        <v>0</v>
      </c>
      <c r="DH203" s="52" t="str">
        <f t="shared" si="184"/>
        <v/>
      </c>
      <c r="DI203" s="53" t="str">
        <f>IF(DH203="","",IFERROR(MATCH(DH203,imePrezime_imePrezimeKlub,0),"NEMA"))</f>
        <v/>
      </c>
      <c r="DJ203" s="47" t="s">
        <v>0</v>
      </c>
      <c r="DK203" s="52" t="str">
        <f t="shared" si="185"/>
        <v/>
      </c>
      <c r="DL203" s="53" t="str">
        <f>IF(DK203="","",IFERROR(MATCH(DK203,imePrezime_imePrezime,0),"NEMA"))</f>
        <v/>
      </c>
      <c r="DM203" s="47" t="s">
        <v>0</v>
      </c>
      <c r="DN203" s="58" t="str">
        <f t="shared" si="186"/>
        <v/>
      </c>
      <c r="DO203" s="53" t="str" cm="1">
        <f t="array" ref="DO203">IF(DN203&lt;&gt;"",INDEX(imePrezime_id,DN203,0),IF(CR203&lt;&gt;"",CR203,""))</f>
        <v/>
      </c>
      <c r="DP203" s="47" t="s">
        <v>0</v>
      </c>
      <c r="DQ203" s="58" t="str">
        <f t="shared" si="187"/>
        <v/>
      </c>
      <c r="DR203" s="73" t="str">
        <f>IF(BW203="","",IF(AJ203="",IF(IFERROR(INDEX(imePrezime_klub,MATCH(DO203,imePrezime_id,0)),"NEMA")="","klu",""),IF(OR(AND(AK203&lt;&gt;"",AK203&lt;&gt;"NEMA"),BI203&lt;&gt;""),"klu(ali)",IF(AND(AN203&lt;&gt;"",AN203&lt;&gt;AM203),"(raz-klu)","klu"))))</f>
        <v/>
      </c>
      <c r="DS203" s="73" t="str">
        <f t="shared" si="188"/>
        <v/>
      </c>
      <c r="DT203" s="73" t="str">
        <f t="shared" si="189"/>
        <v/>
      </c>
      <c r="DU203" s="66" t="str">
        <f t="shared" si="190"/>
        <v/>
      </c>
      <c r="DV203" s="47" t="s">
        <v>0</v>
      </c>
      <c r="DW203" s="58" t="str">
        <f>IF(BW203="","",MAX(DW$10:DW202)+1)</f>
        <v/>
      </c>
      <c r="DX203" s="73" t="str">
        <f t="shared" si="191"/>
        <v/>
      </c>
      <c r="DY203" s="73" t="str">
        <f t="shared" si="192"/>
        <v/>
      </c>
      <c r="DZ203" s="73" t="str">
        <f t="shared" si="193"/>
        <v/>
      </c>
      <c r="EA203" s="73" t="str">
        <f t="shared" si="194"/>
        <v/>
      </c>
      <c r="EB203" s="73" t="str">
        <f t="shared" si="195"/>
        <v/>
      </c>
      <c r="EC203" s="73" t="str">
        <f t="shared" si="196"/>
        <v/>
      </c>
      <c r="ED203" s="73" t="str">
        <f t="shared" si="197"/>
        <v/>
      </c>
      <c r="EE203" s="73" t="str">
        <f t="shared" si="198"/>
        <v/>
      </c>
      <c r="EF203" s="73" t="str">
        <f t="shared" si="199"/>
        <v/>
      </c>
      <c r="EG203" s="53" t="str">
        <f>IF(INDEX(natjecanjeKategorije_katAliasId,MATCH(Q203,natjecanjeKategorije_katRegId,0))="","",INDEX(natjecanjeKategorije_katAliasId,MATCH(Q203,natjecanjeKategorije_katRegId,0)))</f>
        <v/>
      </c>
      <c r="EH203" s="47" t="s">
        <v>0</v>
      </c>
      <c r="EI203" s="19" t="str">
        <f t="shared" si="200"/>
        <v/>
      </c>
      <c r="EJ203" s="47" t="s">
        <v>0</v>
      </c>
      <c r="EK203" s="19" t="str">
        <f t="shared" si="201"/>
        <v/>
      </c>
      <c r="EL203" s="47" t="s">
        <v>0</v>
      </c>
      <c r="EM203" s="208" t="str">
        <f t="shared" si="202"/>
        <v/>
      </c>
      <c r="EN203" s="47" t="s">
        <v>0</v>
      </c>
    </row>
    <row r="204" spans="1:144" x14ac:dyDescent="0.25">
      <c r="A204" t="s">
        <v>0</v>
      </c>
      <c r="B204" s="52" t="str">
        <f>IF(csv!F196="","",csv!T196)</f>
        <v/>
      </c>
      <c r="C204" s="31" t="s">
        <v>0</v>
      </c>
      <c r="D204" s="31" t="str">
        <f>IF(csv!F196="","",csv!F196)</f>
        <v/>
      </c>
      <c r="E204" s="31" t="str">
        <f>IF(csv!E196="","",csv!E196)</f>
        <v/>
      </c>
      <c r="F204" s="31" t="s">
        <v>0</v>
      </c>
      <c r="G204" s="73" t="str">
        <f>IF(csv!M196="","",csv!M196)</f>
        <v/>
      </c>
      <c r="H204" s="73" t="str">
        <f>IF(csv!N196="","",csv!N196)</f>
        <v/>
      </c>
      <c r="I204" s="31" t="s">
        <v>0</v>
      </c>
      <c r="J204" s="31" t="str">
        <f>IF(csv!P196="","",csv!P196)</f>
        <v/>
      </c>
      <c r="K204" s="31" t="str">
        <f>IF(csv!Q196="","",csv!Q196)</f>
        <v/>
      </c>
      <c r="L204" s="31" t="s">
        <v>0</v>
      </c>
      <c r="M204" s="66" t="str">
        <f>IF(csv!R196="","",csv!R196)</f>
        <v/>
      </c>
      <c r="N204" s="47" t="s">
        <v>0</v>
      </c>
      <c r="O204" s="52" t="str">
        <f t="shared" ref="O204:O267" si="203">IF(B204="","",B204)</f>
        <v/>
      </c>
      <c r="P204" s="73" t="str">
        <f>IF(O204="","",IF(COUNTIF(O$10:O203,O204)=0,P203+1,P203))</f>
        <v/>
      </c>
      <c r="Q204" s="88" t="str">
        <f t="shared" ref="Q204:Q267" si="204">IF(O204="","",IFERROR(INDEX(kategorija_id,MATCH(O204,kategorija_oznaka,0)),IFERROR(INDEX(kategorijaAlias_id,MATCH(O204,kategorijaAlias_oznaka,0)),INDEX(natjecanjeKategorije_katRegId,MATCH(O204,natjecanjeKategorije_kategorija,0)))))</f>
        <v/>
      </c>
      <c r="R204" s="89" t="str" cm="1">
        <f t="array" ref="R204">IF(S204="","",INDEX(natjecanjeStaze_naziv,MATCH(S204,natjecanjeStaze_stazaId,0)))</f>
        <v/>
      </c>
      <c r="S204" s="53" t="str">
        <f>IF(BW204="","",INDEX(natjecanjeStaze_stazaId,MATCH(O204,natjecanjeStaze_kategorija,0)))</f>
        <v/>
      </c>
      <c r="T204" s="47" t="s">
        <v>0</v>
      </c>
      <c r="U204" s="259" t="str">
        <f>IF(O204="","",INDEX(kategorija_oznaka,MATCH(Q204,kategorija_id,0)))</f>
        <v/>
      </c>
      <c r="V204" s="260" t="str">
        <f t="shared" ref="V204:V267" si="205">IF(O204="","",INDEX(natjecanjeKategorija_stazaKatId,MATCH(Q204,natjecanjeKategorije_katRegId,0)))</f>
        <v/>
      </c>
      <c r="W204" s="47" t="s">
        <v>0</v>
      </c>
      <c r="X204" s="52" t="str">
        <f t="shared" ref="X204:X267" si="206">IF(M204="","",M204)</f>
        <v/>
      </c>
      <c r="Y204" s="73" t="str">
        <f t="shared" ref="Y204:Y267" si="207">IF(X204="","",IFERROR(INDEX(drzava_id,MATCH(X204,drzava_oznaka,0)),"NEMA"))</f>
        <v/>
      </c>
      <c r="Z204" s="31" t="str">
        <f t="shared" ref="Z204:Z267" si="208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09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10">IF(Y204="","",IF(Y204="NEMA",Z204,X204))</f>
        <v/>
      </c>
      <c r="AH204" s="47" t="s">
        <v>0</v>
      </c>
      <c r="AI204" s="52" t="str">
        <f t="shared" ref="AI204:AI267" si="211">IF(J204="","",J204)</f>
        <v/>
      </c>
      <c r="AJ204" s="31" t="str">
        <f t="shared" ref="AJ204:AJ267" si="212">IF(K204="","",K204)</f>
        <v/>
      </c>
      <c r="AK204" s="73" t="str">
        <f t="shared" ref="AK204:AK267" si="213">IF(AJ204="","",IF(IFERROR(MATCH(AJ204,klub_naziv,0),"")&lt;&gt;"","",IFERROR(MATCH(AJ204,klubAlias_alias,0),"NEMA")))</f>
        <v/>
      </c>
      <c r="AL204" s="73" t="str">
        <f t="shared" ref="AL204:AL267" si="214">IF(AK204="","",IF(AK204&lt;&gt;"NEMA","",IFERROR(INDEX(natjecanje_klubAliasId,MATCH(AJ204,natjecanje_noviKluboviAliasi,0)),"")))</f>
        <v/>
      </c>
      <c r="AM204" s="31" t="str" cm="1">
        <f t="array" ref="AM204">IF(AK204="",""&amp;AJ204,IF(AK204="NEMA",AJ204,INDEX(klub_naziv,MATCH(INDEX(klubAlias_klubId,AK204),klub_id,0))))</f>
        <v/>
      </c>
      <c r="AN204" s="31" t="str" cm="1">
        <f t="array" ref="AN204">IFERROR(""&amp;INDEX(registarNatjecatelji,DL204,4),"")</f>
        <v/>
      </c>
      <c r="AO204" s="90" t="str">
        <f t="shared" ref="AO204:AO267" si="215">IF(AM204=AN204,"",IF(AN204="","",1))</f>
        <v/>
      </c>
      <c r="AP204" s="66" t="str">
        <f t="shared" ref="AP204:AP267" si="216">IF(AND(AN204&lt;&gt;"",AN204&lt;&gt;AM204),AN204,""&amp;AM204)</f>
        <v/>
      </c>
      <c r="AQ204" s="47" t="s">
        <v>0</v>
      </c>
      <c r="AR204" s="52" t="str">
        <f>IF(V204&lt;&gt;"NEMA","",IF(IFERROR(MATCH(U204,U$10:U203,0),0)&lt;&gt;0,"",U204))</f>
        <v/>
      </c>
      <c r="AS204" s="73" t="str">
        <f>IF(AR204="","",IFERROR(INDEX(klubAlias_id,MATCH(AR204,klubAlias_alias,0)),"NEMA"))</f>
        <v/>
      </c>
      <c r="AT204" s="31" t="str">
        <f>IF(OR(AS204="",AS204&lt;&gt;"NEMA"),"",MAX(AT$10:AT203)+1)</f>
        <v/>
      </c>
      <c r="AU204" s="66" t="str">
        <f>IF(OR(AS204="",AS204&lt;&gt;"NEMA"),"",INDEX(klub_id,MATCH(AR204,klub_naziv,0)))</f>
        <v/>
      </c>
      <c r="AV204" s="47" t="s">
        <v>0</v>
      </c>
      <c r="AW204" s="19" t="str">
        <f t="shared" ref="AW204:AW267" si="217">IF(OR(AS204="",AS204&lt;&gt;"NEMA"),"","INSERT INTO klub_alias(id,alias,klub_id) VALUES ("&amp;AT204&amp;",'"&amp;AR204&amp;"',"&amp;AU204&amp;");")</f>
        <v/>
      </c>
      <c r="AX204" s="47" t="s">
        <v>0</v>
      </c>
      <c r="AY204" s="82" t="str">
        <f>IF(AK204&lt;&gt;"NEMA","",IF(IFERROR(MATCH(AJ204,AJ$10:AJ203,0),0)&lt;&gt;0,"",AJ204))</f>
        <v/>
      </c>
      <c r="AZ204" s="47" t="s">
        <v>0</v>
      </c>
      <c r="BA204" s="130"/>
      <c r="BB204" s="47" t="s">
        <v>0</v>
      </c>
      <c r="BC204" s="58" t="str">
        <f t="shared" ref="BC204:BC267" si="218">IF(BA204="","",IFERROR(INDEX(klub_id,MATCH(BA204,klub_naziv,0)),"NEMA"))</f>
        <v/>
      </c>
      <c r="BD204" s="31" t="str">
        <f t="shared" ref="BD204:BD267" si="219">IF(AY204="","",IF(BA204="",AY204,""))</f>
        <v/>
      </c>
      <c r="BE204" s="31" t="str">
        <f>IF(BD204="","",MAX(BE$10:BE203)+1)</f>
        <v/>
      </c>
      <c r="BF204" s="31" t="str">
        <f t="shared" ref="BF204:BF267" si="220">IF(BD204="","",IF(Y204="","",IF(Y204="NEMA",AA204,Y204)))</f>
        <v/>
      </c>
      <c r="BG204" s="31" t="str">
        <f t="shared" ref="BG204:BG267" si="221">IF(BD204="","","INSERT INTO klub(id,naziv,drzava_id,aktivan) VALUES ("&amp;BE204&amp;",'"&amp;BD204&amp;"',"&amp;BF204&amp;",1);")</f>
        <v/>
      </c>
      <c r="BH204" s="31" t="str">
        <f>IF(BA204="","",MAX(BH$10:BH203)+1)</f>
        <v/>
      </c>
      <c r="BI204" s="31" t="str">
        <f t="shared" ref="BI204:BI267" si="222">IF(BA204="","",IF(BE204="",INDEX(klub_id,MATCH(BA204,klub_naziv,0)),BE204))</f>
        <v/>
      </c>
      <c r="BJ204" s="66" t="str">
        <f t="shared" ref="BJ204:BJ267" si="223">IF(BA204="","","INSERT INTO klub_alias(id,alias,klub_id) VALUES ("&amp;BH204&amp;",'"&amp;AY204&amp;"',"&amp;BI204&amp;");")</f>
        <v/>
      </c>
      <c r="BK204" s="47" t="s">
        <v>0</v>
      </c>
      <c r="BL204" s="19" t="str">
        <f t="shared" ref="BL204:BL267" si="224">""&amp;BG204&amp;IF(AND(BG204&lt;&gt;"",BJ204&lt;&gt;""),"
","")&amp;BJ204</f>
        <v/>
      </c>
      <c r="BM204" s="47" t="s">
        <v>0</v>
      </c>
      <c r="BN204" s="151" t="str">
        <f>IF(AP204="","",IF(BA204="",IF(IFERROR(MATCH(AP204,natjecanje_noviKluboviAliasi,0),0)&gt;0,INDEX(natjecanje_kluboviAliasi,MATCH(AP204,natjecanje_noviKluboviAliasi,0)),AP204),BA204))</f>
        <v/>
      </c>
      <c r="BO204" s="47" t="s">
        <v>0</v>
      </c>
      <c r="BP204" s="58" t="str">
        <f t="shared" ref="BP204:BP267" si="225">IF(G204="","",G204)</f>
        <v/>
      </c>
      <c r="BQ204" s="73" t="str">
        <f t="shared" ref="BQ204:BQ267" si="226">IF(H204="","",H204)</f>
        <v/>
      </c>
      <c r="BR204" s="267" t="str">
        <f t="shared" ref="BR204:BR267" si="227">IF(BP204="","",IF(AND(65535&gt;=VALUE(LEFT(BP204,SEARCH(":",BP204)-1))*60+VALUE(RIGHT(BP204,2)),OR(BQ204="0",BQ204="1",BQ204="2",BQ204="3",BQ204="4")),"","GREŠKA"))</f>
        <v/>
      </c>
      <c r="BS204" s="268" t="str">
        <f t="shared" ref="BS204:BS267" si="228">IF(BP204="","",VALUE(LEFT(BP204,SEARCH(":",BP204)-1))*60+VALUE(RIGHT(BP204,2)))</f>
        <v/>
      </c>
      <c r="BT204" s="191" t="str">
        <f t="shared" ref="BT204:BT267" si="229">IF(DK204="","",IF(N(BS204)&gt;max_minuta*60,2,INDEX(statusRezultat_id,MATCH(VALUE(BQ204),statusRezultat_oEvent,0))))</f>
        <v/>
      </c>
      <c r="BU204" s="47" t="s">
        <v>0</v>
      </c>
      <c r="BV204" s="52" t="str">
        <f t="shared" ref="BV204:BV267" si="230">IF(D204="","",D204)</f>
        <v/>
      </c>
      <c r="BW204" s="31" t="str">
        <f t="shared" ref="BW204:BW267" si="231">IF(E204="","",E204)</f>
        <v/>
      </c>
      <c r="BX204" s="73" t="str">
        <f>IF(BW204="","",IFERROR(INDEX(imePrezime_id,MATCH(BV204&amp;" – "&amp;BW204,imePrezime_imePrezime,0)),"NEMA"))</f>
        <v/>
      </c>
      <c r="BY204" s="73" t="str">
        <f>IF(BX204&lt;&gt;"NEMA","",IFERROR(INDEX(imePrezimeAlias_imePrezimeId,MATCH(BV204&amp;" "&amp;BW204,imePrezimeAlias_alias,0)),"NEMA"))</f>
        <v/>
      </c>
      <c r="BZ204" s="31" t="str">
        <f>IF(BW204="","",IF(OR(BY204="",BY204="NEMA"),BV204,INDEX(imePrezime_ime,MATCH(BY204,imePrezime_id,0))))</f>
        <v/>
      </c>
      <c r="CA204" s="66" t="str">
        <f>IF(BW204="","",IF(OR(BY204="",BY204="NEMA"),BW204,INDEX(imePrezime_prezime,MATCH(BY204,imePrezime_id,0))))</f>
        <v/>
      </c>
      <c r="CB204" s="47" t="s">
        <v>0</v>
      </c>
      <c r="CC204" s="82" t="str">
        <f t="shared" ref="CC204:CC267" si="232">IF(OR(BW204="",BY204&lt;&gt;"NEMA"),"",BV204&amp;" "&amp;BW204)</f>
        <v/>
      </c>
      <c r="CD204" s="47" t="s">
        <v>0</v>
      </c>
      <c r="CE204" s="19" t="str">
        <f t="shared" ref="CE204:CE267" si="233">IF(OR(BX204&lt;&gt;"NEMA",BY204&lt;&gt;"NEMA"),"","SELECT '"&amp;BZ204&amp;" – "&amp;CA204&amp;"', ime, prezime FROM imeprezime WHERE ime LIKE '%"&amp;MID(BZ204,2,LEN(BZ204)-2)&amp;"%' Or prezime LIKE '%"&amp;MID(CA204,2,LEN(CA204)-2)&amp;"%' Or ime LIKE '%"&amp;MID(CA204,2,LEN(CA204)-2)&amp;"%' Or prezime LIKE '%"&amp;MID(BZ204,2,LEN(BZ204)-2)&amp;"%' ORDER BY ime, prezime;")</f>
        <v/>
      </c>
      <c r="CF204" s="47" t="s">
        <v>0</v>
      </c>
      <c r="CG204" s="130"/>
      <c r="CH204" s="47" t="s">
        <v>0</v>
      </c>
      <c r="CI204" s="52" t="str">
        <f t="shared" ref="CI204:CI267" si="234">IF(CG204="","",BV204&amp;" "&amp;BW204)</f>
        <v/>
      </c>
      <c r="CJ204" s="73" t="str">
        <f>IF(CG204="","",MAX(CJ$10:CJ203)+1)</f>
        <v/>
      </c>
      <c r="CK204" s="53" t="str">
        <f t="shared" ref="CK204:CK267" si="235">IF(CG204="","",IFERROR(INDEX(imePrezime_id,MATCH(IF(IFERROR(SEARCH("–",CG204),0)&lt;&gt;0,CG204,SUBSTITUTE(CG204," "," – ",1)),imePrezime_imePrezime,0)),"NEMA"))</f>
        <v/>
      </c>
      <c r="CL204" s="47" t="s">
        <v>0</v>
      </c>
      <c r="CM204" s="19" t="str">
        <f t="shared" ref="CM204:CM267" si="236">IF(CG204="","","INSERT INTO imeprezime_alias(id,alias,imeprezime_id) VALUES ("&amp;CJ204&amp;",'"&amp;CI204&amp;"',"&amp;IF(CK204="NEMA",CR204,CK204)&amp;");")</f>
        <v/>
      </c>
      <c r="CN204" s="47" t="s">
        <v>0</v>
      </c>
      <c r="CO204" s="108"/>
      <c r="CP204" s="110"/>
      <c r="CQ204" s="47"/>
      <c r="CR204" s="58" t="str">
        <f>IF(AND(BX204="NEMA",BY204="NEMA",OR(CG204="",CK204="NEMA")),MAX(CR$10:CR203)+1,"")</f>
        <v/>
      </c>
      <c r="CS204" s="53" t="str">
        <f t="shared" ref="CS204:CS267" si="237">IF(CR204="","",IF(CU204="O",1,""))</f>
        <v/>
      </c>
      <c r="CT204" t="s">
        <v>0</v>
      </c>
      <c r="CU204" s="133" t="str">
        <f>IF(O204="","",LEFT(INDEX(kategorija_oznaka,MATCH(Q204,kategorija_id,0)),1))</f>
        <v/>
      </c>
      <c r="CV204" t="s">
        <v>0</v>
      </c>
      <c r="CW204" s="52" t="str">
        <f>IF(CR204="","",IF(M204&lt;&gt;"CRO","","INSERT INTO osoba (id,reg_broj,oib,spol_id,dat_rodjenja) VALUES ("&amp;CR204&amp;",(SELECT max(os.reg_broj)+1 FROM osoba AS os),Null,'"&amp;CU204&amp;"',Null); INSERT INTO osoba_log (id,reg_broj,oib,spol_id,dat_rodjenja,dnevnik_id) SELECT id,reg_broj,oib,spol_id,dat_rodjenja,"&amp;dnevnik_id&amp;" FROM osoba WHERE id = "&amp;CR204&amp;";"))</f>
        <v/>
      </c>
      <c r="CX204" s="66" t="str">
        <f t="shared" ref="CX204:CX267" si="238">IF(CR204="","","INSERT INTO imeprezime (id,osoba_id,rbr,ime,prezime,klub_id,identitet_id,sintaksa_id,info,aktivno,dnevnik_id) VALUES ("&amp;CR204&amp;","&amp;IF(CW204="","Null",CR204)&amp;",1,'"&amp;IF(CO204&lt;&gt;"",CO204,BV204)&amp;"','"&amp;IF(CP204&lt;&gt;"",CP204,BW204)&amp;"',(SELECT id FROM klub WHERE naziv = '"&amp;BN204&amp;"'),Null,1,'',1,"&amp;dnevnik_id&amp;");")</f>
        <v/>
      </c>
      <c r="CY204" t="s">
        <v>0</v>
      </c>
      <c r="CZ204" s="19" t="str">
        <f t="shared" ref="CZ204:CZ267" si="239">IF(CW204="",CX204,CW204&amp;" "&amp;CX204)</f>
        <v/>
      </c>
      <c r="DA204" s="47" t="s">
        <v>0</v>
      </c>
      <c r="DB204" s="52" t="str">
        <f t="shared" ref="DB204:DB267" si="240">IF(BW204="","",IF(CK204="",BZ204,IF(CK204="NEMA",CO204,INDEX(imePrezime_ime,MATCH(CK204,imePrezime_id,0)))))</f>
        <v/>
      </c>
      <c r="DC204" s="66" t="str">
        <f t="shared" ref="DC204:DC267" si="241">IF(BW204="","",IF(CK204="",CA204,IF(CK204="NEMA",CP204,INDEX(imePrezime_prezime,MATCH(CK204,imePrezime_id,0)))))</f>
        <v/>
      </c>
      <c r="DD204" s="47" t="s">
        <v>0</v>
      </c>
      <c r="DE204" s="52" t="str">
        <f t="shared" ref="DE204:DE267" si="242">IF(BW204="","",DH204 &amp; IF(O204="",""," – " &amp; O204))</f>
        <v/>
      </c>
      <c r="DF204" s="53" t="str">
        <f>IF(DE204="","",IFERROR(MATCH(DE204,registar,0),"NEMA"))</f>
        <v/>
      </c>
      <c r="DG204" s="47" t="s">
        <v>0</v>
      </c>
      <c r="DH204" s="52" t="str">
        <f t="shared" ref="DH204:DH267" si="243">IF(BW204="","",DK204 &amp; IF(BN204="",""," – " &amp; BN204))</f>
        <v/>
      </c>
      <c r="DI204" s="53" t="str">
        <f>IF(DH204="","",IFERROR(MATCH(DH204,imePrezime_imePrezimeKlub,0),"NEMA"))</f>
        <v/>
      </c>
      <c r="DJ204" s="47" t="s">
        <v>0</v>
      </c>
      <c r="DK204" s="52" t="str">
        <f t="shared" ref="DK204:DK267" si="244">IF(DC204="","",DB204&amp;" – "&amp;DC204)</f>
        <v/>
      </c>
      <c r="DL204" s="53" t="str">
        <f>IF(DK204="","",IFERROR(MATCH(DK204,imePrezime_imePrezime,0),"NEMA"))</f>
        <v/>
      </c>
      <c r="DM204" s="47" t="s">
        <v>0</v>
      </c>
      <c r="DN204" s="58" t="str">
        <f t="shared" ref="DN204:DN267" si="245">IF(DF204="","",IF(DF204&lt;&gt;"NEMA",DF204,IF(DI204&lt;&gt;"NEMA",DI204,IF(DL204&lt;&gt;"NEMA",DL204,""))))</f>
        <v/>
      </c>
      <c r="DO204" s="53" t="str" cm="1">
        <f t="array" ref="DO204">IF(DN204&lt;&gt;"",INDEX(imePrezime_id,DN204,0),IF(CR204&lt;&gt;"",CR204,""))</f>
        <v/>
      </c>
      <c r="DP204" s="47" t="s">
        <v>0</v>
      </c>
      <c r="DQ204" s="58" t="str">
        <f t="shared" ref="DQ204:DQ267" si="246">IF(BW204="","",IF(CR204&lt;&gt;"","novo",IF(BY204="","imepre","imepre(ali)")))</f>
        <v/>
      </c>
      <c r="DR204" s="73" t="str">
        <f>IF(BW204="","",IF(AJ204="",IF(IFERROR(INDEX(imePrezime_klub,MATCH(DO204,imePrezime_id,0)),"NEMA")="","klu",""),IF(OR(AND(AK204&lt;&gt;"",AK204&lt;&gt;"NEMA"),BI204&lt;&gt;""),"klu(ali)",IF(AND(AN204&lt;&gt;"",AN204&lt;&gt;AM204),"(raz-klu)","klu"))))</f>
        <v/>
      </c>
      <c r="DS204" s="73" t="str">
        <f t="shared" ref="DS204:DS267" si="247">IF(BW204="","","kat"&amp;IF(AND(U204&lt;&gt;O204,O204&lt;&gt;"Open"),"(ali)",""))</f>
        <v/>
      </c>
      <c r="DT204" s="73" t="str">
        <f t="shared" ref="DT204:DT267" si="248">IF(OR(BR204&lt;&gt;"",BT204=2),"ot","")</f>
        <v/>
      </c>
      <c r="DU204" s="66" t="str">
        <f t="shared" ref="DU204:DU267" si="249">IF(BW204="","",DQ204&amp;IF(DQ204="novo","","-"&amp;DR204&amp;"-"&amp;DS204)&amp;IF(DT204="","","-"&amp;DT204))</f>
        <v/>
      </c>
      <c r="DV204" s="47" t="s">
        <v>0</v>
      </c>
      <c r="DW204" s="58" t="str">
        <f>IF(BW204="","",MAX(DW$10:DW203)+1)</f>
        <v/>
      </c>
      <c r="DX204" s="73" t="str">
        <f t="shared" ref="DX204:DX267" si="250">IF(BZ204="","",V204)</f>
        <v/>
      </c>
      <c r="DY204" s="73" t="str">
        <f t="shared" ref="DY204:DY267" si="251">IF(DO204="","",DO204)</f>
        <v/>
      </c>
      <c r="DZ204" s="73" t="str">
        <f t="shared" ref="DZ204:DZ267" si="252">IF(BS204="","",BS204)</f>
        <v/>
      </c>
      <c r="EA204" s="73" t="str">
        <f t="shared" ref="EA204:EA267" si="253">IF(BT204="","",BT204)</f>
        <v/>
      </c>
      <c r="EB204" s="73" t="str">
        <f t="shared" ref="EB204:EB267" si="254">IF(DK204="","",IF(trka_je_rangirana=0,0,IF(OR(DF204="",DF204="NEMA"),0,1)))</f>
        <v/>
      </c>
      <c r="EC204" s="73" t="str">
        <f t="shared" ref="EC204:EC267" si="255">IF(DW204="","",INDEX(uparivanje_id,MATCH(DU204,uparivanje_oznaka,0)))</f>
        <v/>
      </c>
      <c r="ED204" s="73" t="str">
        <f t="shared" ref="ED204:ED267" si="256">IF(BT204="","",BQ204)</f>
        <v/>
      </c>
      <c r="EE204" s="73" t="str">
        <f t="shared" ref="EE204:EE267" si="257">IF(OR(BY204="",BY204="NEMA"),CJ204,BY204)</f>
        <v/>
      </c>
      <c r="EF204" s="73" t="str">
        <f t="shared" ref="EF204:EF267" si="258">IF(AND(AK204&lt;&gt;"",AK204&lt;&gt;"NEMA"),AK204,IF(AL204&lt;&gt;"",AL204,IF(AND(AS204&lt;&gt;"",AS204&lt;&gt;"NEMA"),AS204,IF(AT204&lt;&gt;"",AT204,""))))</f>
        <v/>
      </c>
      <c r="EG204" s="53" t="str">
        <f>IF(INDEX(natjecanjeKategorije_katAliasId,MATCH(Q204,natjecanjeKategorije_katRegId,0))="","",INDEX(natjecanjeKategorije_katAliasId,MATCH(Q204,natjecanjeKategorije_katRegId,0)))</f>
        <v/>
      </c>
      <c r="EH204" s="47" t="s">
        <v>0</v>
      </c>
      <c r="EI204" s="19" t="str">
        <f t="shared" ref="EI204:EI267" si="259">IF(DX204="","","INSERT INTO rezultat(id,stazakategorija_id,imeprezime_id,vrijeme_sec,status_id,registracija,uparivanje_id,originalstatus_id,imeprezimealias_id,klubalias_id,kategorijaalias_id) VALUES ("&amp;DW204&amp;","&amp;DX204&amp;","&amp;DY204&amp;","&amp;IF(DZ204="","Null",DZ204)&amp;","&amp;EA204&amp;","&amp;EB204&amp;","&amp;EC204&amp;","&amp;ED204&amp;","&amp;IF(EE204="","Null",EE204)&amp;","&amp;IF(EF204="","Null",EF204)&amp;","&amp;IF(EG204="","Null",EG204)&amp;");")</f>
        <v/>
      </c>
      <c r="EJ204" s="47" t="s">
        <v>0</v>
      </c>
      <c r="EK204" s="19" t="str">
        <f t="shared" ref="EK204:EK267" si="260">IF(DX204="","",IF(EB204=1,"UPDATE
	registar
SET
	potvrda = 1
WHERE
	imeprezime_id="&amp;DY204&amp;"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"&amp;DX204&amp;")
                         		AND
                         	kategorija_liga.liga_id = "&amp;liga_id&amp;")
		AND
	datum_od &lt;= '"&amp;datum_natjecanja&amp;"'
    	AND
    datum_do is Null;",""))</f>
        <v/>
      </c>
      <c r="EL204" s="47" t="s">
        <v>0</v>
      </c>
      <c r="EM204" s="208" t="str">
        <f t="shared" ref="EM204:EM267" si="261">AE204&amp;IF(AW204="","","
")&amp;AW204&amp;IF(BL204="","","
")&amp;BL204&amp;IF(CZ204="","","
")&amp;CZ204&amp;IF(CM204="","","
")&amp;CM204&amp;IF(EI204="","","
")&amp;EI204&amp;IF(EK204="","","
")&amp;EK204</f>
        <v/>
      </c>
      <c r="EN204" s="47" t="s">
        <v>0</v>
      </c>
    </row>
    <row r="205" spans="1:144" x14ac:dyDescent="0.25">
      <c r="A205" t="s">
        <v>0</v>
      </c>
      <c r="B205" s="52" t="str">
        <f>IF(csv!F197="","",csv!T197)</f>
        <v/>
      </c>
      <c r="C205" s="31" t="s">
        <v>0</v>
      </c>
      <c r="D205" s="31" t="str">
        <f>IF(csv!F197="","",csv!F197)</f>
        <v/>
      </c>
      <c r="E205" s="31" t="str">
        <f>IF(csv!E197="","",csv!E197)</f>
        <v/>
      </c>
      <c r="F205" s="31" t="s">
        <v>0</v>
      </c>
      <c r="G205" s="73" t="str">
        <f>IF(csv!M197="","",csv!M197)</f>
        <v/>
      </c>
      <c r="H205" s="73" t="str">
        <f>IF(csv!N197="","",csv!N197)</f>
        <v/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03"/>
        <v/>
      </c>
      <c r="P205" s="73" t="str">
        <f>IF(O205="","",IF(COUNTIF(O$10:O204,O205)=0,P204+1,P204))</f>
        <v/>
      </c>
      <c r="Q205" s="88" t="str">
        <f t="shared" si="204"/>
        <v/>
      </c>
      <c r="R205" s="89" t="str" cm="1">
        <f t="array" ref="R205">IF(S205="","",INDEX(natjecanjeStaze_naziv,MATCH(S205,natjecanjeStaze_stazaId,0)))</f>
        <v/>
      </c>
      <c r="S205" s="53" t="str">
        <f>IF(BW205="","",INDEX(natjecanjeStaze_stazaId,MATCH(O205,natjecanjeStaze_kategorija,0)))</f>
        <v/>
      </c>
      <c r="T205" s="47" t="s">
        <v>0</v>
      </c>
      <c r="U205" s="259" t="str">
        <f>IF(O205="","",INDEX(kategorija_oznaka,MATCH(Q205,kategorija_id,0)))</f>
        <v/>
      </c>
      <c r="V205" s="260" t="str">
        <f t="shared" si="205"/>
        <v/>
      </c>
      <c r="W205" s="47" t="s">
        <v>0</v>
      </c>
      <c r="X205" s="52" t="str">
        <f t="shared" si="206"/>
        <v/>
      </c>
      <c r="Y205" s="73" t="str">
        <f t="shared" si="207"/>
        <v/>
      </c>
      <c r="Z205" s="31" t="str">
        <f t="shared" si="208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09"/>
        <v/>
      </c>
      <c r="AF205" s="47" t="s">
        <v>0</v>
      </c>
      <c r="AG205" s="151" t="str">
        <f t="shared" si="210"/>
        <v/>
      </c>
      <c r="AH205" s="47" t="s">
        <v>0</v>
      </c>
      <c r="AI205" s="52" t="str">
        <f t="shared" si="211"/>
        <v/>
      </c>
      <c r="AJ205" s="31" t="str">
        <f t="shared" si="212"/>
        <v/>
      </c>
      <c r="AK205" s="73" t="str">
        <f t="shared" si="213"/>
        <v/>
      </c>
      <c r="AL205" s="73" t="str">
        <f t="shared" si="214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IFERROR(""&amp;INDEX(registarNatjecatelji,DL205,4),"")</f>
        <v/>
      </c>
      <c r="AO205" s="90" t="str">
        <f t="shared" si="215"/>
        <v/>
      </c>
      <c r="AP205" s="66" t="str">
        <f t="shared" si="216"/>
        <v/>
      </c>
      <c r="AQ205" s="47" t="s">
        <v>0</v>
      </c>
      <c r="AR205" s="52" t="str">
        <f>IF(V205&lt;&gt;"NEMA","",IF(IFERROR(MATCH(U205,U$10:U204,0),0)&lt;&gt;0,"",U205))</f>
        <v/>
      </c>
      <c r="AS205" s="73" t="str">
        <f>IF(AR205="","",IFERROR(INDEX(klubAlias_id,MATCH(AR205,klubAlias_alias,0)),"NEMA"))</f>
        <v/>
      </c>
      <c r="AT205" s="31" t="str">
        <f>IF(OR(AS205="",AS205&lt;&gt;"NEMA"),"",MAX(AT$10:AT204)+1)</f>
        <v/>
      </c>
      <c r="AU205" s="66" t="str">
        <f>IF(OR(AS205="",AS205&lt;&gt;"NEMA"),"",INDEX(klub_id,MATCH(AR205,klub_naziv,0)))</f>
        <v/>
      </c>
      <c r="AV205" s="47" t="s">
        <v>0</v>
      </c>
      <c r="AW205" s="19" t="str">
        <f t="shared" si="217"/>
        <v/>
      </c>
      <c r="AX205" s="47" t="s">
        <v>0</v>
      </c>
      <c r="AY205" s="82" t="str">
        <f>IF(AK205&lt;&gt;"NEMA","",IF(IFERROR(MATCH(AJ205,AJ$10:AJ204,0),0)&lt;&gt;0,"",AJ205))</f>
        <v/>
      </c>
      <c r="AZ205" s="47" t="s">
        <v>0</v>
      </c>
      <c r="BA205" s="130"/>
      <c r="BB205" s="47" t="s">
        <v>0</v>
      </c>
      <c r="BC205" s="58" t="str">
        <f t="shared" si="218"/>
        <v/>
      </c>
      <c r="BD205" s="31" t="str">
        <f t="shared" si="219"/>
        <v/>
      </c>
      <c r="BE205" s="31" t="str">
        <f>IF(BD205="","",MAX(BE$10:BE204)+1)</f>
        <v/>
      </c>
      <c r="BF205" s="31" t="str">
        <f t="shared" si="220"/>
        <v/>
      </c>
      <c r="BG205" s="31" t="str">
        <f t="shared" si="221"/>
        <v/>
      </c>
      <c r="BH205" s="31" t="str">
        <f>IF(BA205="","",MAX(BH$10:BH204)+1)</f>
        <v/>
      </c>
      <c r="BI205" s="31" t="str">
        <f t="shared" si="222"/>
        <v/>
      </c>
      <c r="BJ205" s="66" t="str">
        <f t="shared" si="223"/>
        <v/>
      </c>
      <c r="BK205" s="47" t="s">
        <v>0</v>
      </c>
      <c r="BL205" s="19" t="str">
        <f t="shared" si="224"/>
        <v/>
      </c>
      <c r="BM205" s="47" t="s">
        <v>0</v>
      </c>
      <c r="BN205" s="151" t="str">
        <f>IF(AP205="","",IF(BA205="",IF(IFERROR(MATCH(AP205,natjecanje_noviKluboviAliasi,0),0)&gt;0,INDEX(natjecanje_kluboviAliasi,MATCH(AP205,natjecanje_noviKluboviAliasi,0)),AP205),BA205))</f>
        <v/>
      </c>
      <c r="BO205" s="47" t="s">
        <v>0</v>
      </c>
      <c r="BP205" s="58" t="str">
        <f t="shared" si="225"/>
        <v/>
      </c>
      <c r="BQ205" s="73" t="str">
        <f t="shared" si="226"/>
        <v/>
      </c>
      <c r="BR205" s="267" t="str">
        <f t="shared" si="227"/>
        <v/>
      </c>
      <c r="BS205" s="268" t="str">
        <f t="shared" si="228"/>
        <v/>
      </c>
      <c r="BT205" s="191" t="str">
        <f t="shared" si="229"/>
        <v/>
      </c>
      <c r="BU205" s="47" t="s">
        <v>0</v>
      </c>
      <c r="BV205" s="52" t="str">
        <f t="shared" si="230"/>
        <v/>
      </c>
      <c r="BW205" s="31" t="str">
        <f t="shared" si="231"/>
        <v/>
      </c>
      <c r="BX205" s="73" t="str">
        <f>IF(BW205="","",IFERROR(INDEX(imePrezime_id,MATCH(BV205&amp;" – "&amp;BW205,imePrezime_imePrezime,0)),"NEMA"))</f>
        <v/>
      </c>
      <c r="BY205" s="73" t="str">
        <f>IF(BX205&lt;&gt;"NEMA","",IFERROR(INDEX(imePrezimeAlias_imePrezimeId,MATCH(BV205&amp;" "&amp;BW205,imePrezimeAlias_alias,0)),"NEMA"))</f>
        <v/>
      </c>
      <c r="BZ205" s="31" t="str">
        <f>IF(BW205="","",IF(OR(BY205="",BY205="NEMA"),BV205,INDEX(imePrezime_ime,MATCH(BY205,imePrezime_id,0))))</f>
        <v/>
      </c>
      <c r="CA205" s="66" t="str">
        <f>IF(BW205="","",IF(OR(BY205="",BY205="NEMA"),BW205,INDEX(imePrezime_prezime,MATCH(BY205,imePrezime_id,0))))</f>
        <v/>
      </c>
      <c r="CB205" s="47" t="s">
        <v>0</v>
      </c>
      <c r="CC205" s="82" t="str">
        <f t="shared" si="232"/>
        <v/>
      </c>
      <c r="CD205" s="47" t="s">
        <v>0</v>
      </c>
      <c r="CE205" s="19" t="str">
        <f t="shared" si="233"/>
        <v/>
      </c>
      <c r="CF205" s="47" t="s">
        <v>0</v>
      </c>
      <c r="CG205" s="130"/>
      <c r="CH205" s="47" t="s">
        <v>0</v>
      </c>
      <c r="CI205" s="52" t="str">
        <f t="shared" si="234"/>
        <v/>
      </c>
      <c r="CJ205" s="73" t="str">
        <f>IF(CG205="","",MAX(CJ$10:CJ204)+1)</f>
        <v/>
      </c>
      <c r="CK205" s="53" t="str">
        <f t="shared" si="235"/>
        <v/>
      </c>
      <c r="CL205" s="47" t="s">
        <v>0</v>
      </c>
      <c r="CM205" s="19" t="str">
        <f t="shared" si="236"/>
        <v/>
      </c>
      <c r="CN205" s="47" t="s">
        <v>0</v>
      </c>
      <c r="CO205" s="108"/>
      <c r="CP205" s="110"/>
      <c r="CQ205" s="47"/>
      <c r="CR205" s="58" t="str">
        <f>IF(AND(BX205="NEMA",BY205="NEMA",OR(CG205="",CK205="NEMA")),MAX(CR$10:CR204)+1,"")</f>
        <v/>
      </c>
      <c r="CS205" s="53" t="str">
        <f t="shared" si="237"/>
        <v/>
      </c>
      <c r="CT205" t="s">
        <v>0</v>
      </c>
      <c r="CU205" s="133" t="str">
        <f>IF(O205="","",LEFT(INDEX(kategorija_oznaka,MATCH(Q205,kategorija_id,0)),1))</f>
        <v/>
      </c>
      <c r="CV205" t="s">
        <v>0</v>
      </c>
      <c r="CW205" s="52" t="str">
        <f>IF(CR205="","",IF(M205&lt;&gt;"CRO","","INSERT INTO osoba (id,reg_broj,oib,spol_id,dat_rodjenja) VALUES ("&amp;CR205&amp;",(SELECT max(os.reg_broj)+1 FROM osoba AS os),Null,'"&amp;CU205&amp;"',Null); INSERT INTO osoba_log (id,reg_broj,oib,spol_id,dat_rodjenja,dnevnik_id) SELECT id,reg_broj,oib,spol_id,dat_rodjenja,"&amp;dnevnik_id&amp;" FROM osoba WHERE id = "&amp;CR205&amp;";"))</f>
        <v/>
      </c>
      <c r="CX205" s="66" t="str">
        <f t="shared" si="238"/>
        <v/>
      </c>
      <c r="CY205" t="s">
        <v>0</v>
      </c>
      <c r="CZ205" s="19" t="str">
        <f t="shared" si="239"/>
        <v/>
      </c>
      <c r="DA205" s="47" t="s">
        <v>0</v>
      </c>
      <c r="DB205" s="52" t="str">
        <f t="shared" si="240"/>
        <v/>
      </c>
      <c r="DC205" s="66" t="str">
        <f t="shared" si="241"/>
        <v/>
      </c>
      <c r="DD205" s="47" t="s">
        <v>0</v>
      </c>
      <c r="DE205" s="52" t="str">
        <f t="shared" si="242"/>
        <v/>
      </c>
      <c r="DF205" s="53" t="str">
        <f>IF(DE205="","",IFERROR(MATCH(DE205,registar,0),"NEMA"))</f>
        <v/>
      </c>
      <c r="DG205" s="47" t="s">
        <v>0</v>
      </c>
      <c r="DH205" s="52" t="str">
        <f t="shared" si="243"/>
        <v/>
      </c>
      <c r="DI205" s="53" t="str">
        <f>IF(DH205="","",IFERROR(MATCH(DH205,imePrezime_imePrezimeKlub,0),"NEMA"))</f>
        <v/>
      </c>
      <c r="DJ205" s="47" t="s">
        <v>0</v>
      </c>
      <c r="DK205" s="52" t="str">
        <f t="shared" si="244"/>
        <v/>
      </c>
      <c r="DL205" s="53" t="str">
        <f>IF(DK205="","",IFERROR(MATCH(DK205,imePrezime_imePrezime,0),"NEMA"))</f>
        <v/>
      </c>
      <c r="DM205" s="47" t="s">
        <v>0</v>
      </c>
      <c r="DN205" s="58" t="str">
        <f t="shared" si="245"/>
        <v/>
      </c>
      <c r="DO205" s="53" t="str" cm="1">
        <f t="array" ref="DO205">IF(DN205&lt;&gt;"",INDEX(imePrezime_id,DN205,0),IF(CR205&lt;&gt;"",CR205,""))</f>
        <v/>
      </c>
      <c r="DP205" s="47" t="s">
        <v>0</v>
      </c>
      <c r="DQ205" s="58" t="str">
        <f t="shared" si="246"/>
        <v/>
      </c>
      <c r="DR205" s="73" t="str">
        <f>IF(BW205="","",IF(AJ205="",IF(IFERROR(INDEX(imePrezime_klub,MATCH(DO205,imePrezime_id,0)),"NEMA")="","klu",""),IF(OR(AND(AK205&lt;&gt;"",AK205&lt;&gt;"NEMA"),BI205&lt;&gt;""),"klu(ali)",IF(AND(AN205&lt;&gt;"",AN205&lt;&gt;AM205),"(raz-klu)","klu"))))</f>
        <v/>
      </c>
      <c r="DS205" s="73" t="str">
        <f t="shared" si="247"/>
        <v/>
      </c>
      <c r="DT205" s="73" t="str">
        <f t="shared" si="248"/>
        <v/>
      </c>
      <c r="DU205" s="66" t="str">
        <f t="shared" si="249"/>
        <v/>
      </c>
      <c r="DV205" s="47" t="s">
        <v>0</v>
      </c>
      <c r="DW205" s="58" t="str">
        <f>IF(BW205="","",MAX(DW$10:DW204)+1)</f>
        <v/>
      </c>
      <c r="DX205" s="73" t="str">
        <f t="shared" si="250"/>
        <v/>
      </c>
      <c r="DY205" s="73" t="str">
        <f t="shared" si="251"/>
        <v/>
      </c>
      <c r="DZ205" s="73" t="str">
        <f t="shared" si="252"/>
        <v/>
      </c>
      <c r="EA205" s="73" t="str">
        <f t="shared" si="253"/>
        <v/>
      </c>
      <c r="EB205" s="73" t="str">
        <f t="shared" si="254"/>
        <v/>
      </c>
      <c r="EC205" s="73" t="str">
        <f t="shared" si="255"/>
        <v/>
      </c>
      <c r="ED205" s="73" t="str">
        <f t="shared" si="256"/>
        <v/>
      </c>
      <c r="EE205" s="73" t="str">
        <f t="shared" si="257"/>
        <v/>
      </c>
      <c r="EF205" s="73" t="str">
        <f t="shared" si="258"/>
        <v/>
      </c>
      <c r="EG205" s="53" t="str">
        <f>IF(INDEX(natjecanjeKategorije_katAliasId,MATCH(Q205,natjecanjeKategorije_katRegId,0))="","",INDEX(natjecanjeKategorije_katAliasId,MATCH(Q205,natjecanjeKategorije_katRegId,0)))</f>
        <v/>
      </c>
      <c r="EH205" s="47" t="s">
        <v>0</v>
      </c>
      <c r="EI205" s="19" t="str">
        <f t="shared" si="259"/>
        <v/>
      </c>
      <c r="EJ205" s="47" t="s">
        <v>0</v>
      </c>
      <c r="EK205" s="19" t="str">
        <f t="shared" si="260"/>
        <v/>
      </c>
      <c r="EL205" s="47" t="s">
        <v>0</v>
      </c>
      <c r="EM205" s="208" t="str">
        <f t="shared" si="261"/>
        <v/>
      </c>
      <c r="EN205" s="47" t="s">
        <v>0</v>
      </c>
    </row>
    <row r="206" spans="1:144" x14ac:dyDescent="0.25">
      <c r="A206" t="s">
        <v>0</v>
      </c>
      <c r="B206" s="52" t="str">
        <f>IF(csv!F198="","",csv!T198)</f>
        <v/>
      </c>
      <c r="C206" s="31" t="s">
        <v>0</v>
      </c>
      <c r="D206" s="31" t="str">
        <f>IF(csv!F198="","",csv!F198)</f>
        <v/>
      </c>
      <c r="E206" s="31" t="str">
        <f>IF(csv!E198="","",csv!E198)</f>
        <v/>
      </c>
      <c r="F206" s="31" t="s">
        <v>0</v>
      </c>
      <c r="G206" s="73" t="str">
        <f>IF(csv!M198="","",csv!M198)</f>
        <v/>
      </c>
      <c r="H206" s="73" t="str">
        <f>IF(csv!N198="","",csv!N198)</f>
        <v/>
      </c>
      <c r="I206" s="31" t="s">
        <v>0</v>
      </c>
      <c r="J206" s="31" t="str">
        <f>IF(csv!P198="","",csv!P198)</f>
        <v/>
      </c>
      <c r="K206" s="31" t="str">
        <f>IF(csv!Q198="","",csv!Q198)</f>
        <v/>
      </c>
      <c r="L206" s="31" t="s">
        <v>0</v>
      </c>
      <c r="M206" s="66" t="str">
        <f>IF(csv!R198="","",csv!R198)</f>
        <v/>
      </c>
      <c r="N206" s="47" t="s">
        <v>0</v>
      </c>
      <c r="O206" s="52" t="str">
        <f t="shared" si="203"/>
        <v/>
      </c>
      <c r="P206" s="73" t="str">
        <f>IF(O206="","",IF(COUNTIF(O$10:O205,O206)=0,P205+1,P205))</f>
        <v/>
      </c>
      <c r="Q206" s="88" t="str">
        <f t="shared" si="204"/>
        <v/>
      </c>
      <c r="R206" s="89" t="str" cm="1">
        <f t="array" ref="R206">IF(S206="","",INDEX(natjecanjeStaze_naziv,MATCH(S206,natjecanjeStaze_stazaId,0)))</f>
        <v/>
      </c>
      <c r="S206" s="53" t="str">
        <f>IF(BW206="","",INDEX(natjecanjeStaze_stazaId,MATCH(O206,natjecanjeStaze_kategorija,0)))</f>
        <v/>
      </c>
      <c r="T206" s="47" t="s">
        <v>0</v>
      </c>
      <c r="U206" s="259" t="str">
        <f>IF(O206="","",INDEX(kategorija_oznaka,MATCH(Q206,kategorija_id,0)))</f>
        <v/>
      </c>
      <c r="V206" s="260" t="str">
        <f t="shared" si="205"/>
        <v/>
      </c>
      <c r="W206" s="47" t="s">
        <v>0</v>
      </c>
      <c r="X206" s="52" t="str">
        <f t="shared" si="206"/>
        <v/>
      </c>
      <c r="Y206" s="73" t="str">
        <f t="shared" si="207"/>
        <v/>
      </c>
      <c r="Z206" s="31" t="str">
        <f t="shared" si="208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09"/>
        <v/>
      </c>
      <c r="AF206" s="47" t="s">
        <v>0</v>
      </c>
      <c r="AG206" s="151" t="str">
        <f t="shared" si="210"/>
        <v/>
      </c>
      <c r="AH206" s="47" t="s">
        <v>0</v>
      </c>
      <c r="AI206" s="52" t="str">
        <f t="shared" si="211"/>
        <v/>
      </c>
      <c r="AJ206" s="31" t="str">
        <f t="shared" si="212"/>
        <v/>
      </c>
      <c r="AK206" s="73" t="str">
        <f t="shared" si="213"/>
        <v/>
      </c>
      <c r="AL206" s="73" t="str">
        <f t="shared" si="214"/>
        <v/>
      </c>
      <c r="AM206" s="31" t="str" cm="1">
        <f t="array" ref="AM206">IF(AK206="",""&amp;AJ206,IF(AK206="NEMA",AJ206,INDEX(klub_naziv,MATCH(INDEX(klubAlias_klubId,AK206),klub_id,0))))</f>
        <v/>
      </c>
      <c r="AN206" s="31" t="str" cm="1">
        <f t="array" ref="AN206">IFERROR(""&amp;INDEX(registarNatjecatelji,DL206,4),"")</f>
        <v/>
      </c>
      <c r="AO206" s="90" t="str">
        <f t="shared" si="215"/>
        <v/>
      </c>
      <c r="AP206" s="66" t="str">
        <f t="shared" si="216"/>
        <v/>
      </c>
      <c r="AQ206" s="47" t="s">
        <v>0</v>
      </c>
      <c r="AR206" s="52" t="str">
        <f>IF(V206&lt;&gt;"NEMA","",IF(IFERROR(MATCH(U206,U$10:U205,0),0)&lt;&gt;0,"",U206))</f>
        <v/>
      </c>
      <c r="AS206" s="73" t="str">
        <f>IF(AR206="","",IFERROR(INDEX(klubAlias_id,MATCH(AR206,klubAlias_alias,0)),"NEMA"))</f>
        <v/>
      </c>
      <c r="AT206" s="31" t="str">
        <f>IF(OR(AS206="",AS206&lt;&gt;"NEMA"),"",MAX(AT$10:AT205)+1)</f>
        <v/>
      </c>
      <c r="AU206" s="66" t="str">
        <f>IF(OR(AS206="",AS206&lt;&gt;"NEMA"),"",INDEX(klub_id,MATCH(AR206,klub_naziv,0)))</f>
        <v/>
      </c>
      <c r="AV206" s="47" t="s">
        <v>0</v>
      </c>
      <c r="AW206" s="19" t="str">
        <f t="shared" si="217"/>
        <v/>
      </c>
      <c r="AX206" s="47" t="s">
        <v>0</v>
      </c>
      <c r="AY206" s="82" t="str">
        <f>IF(AK206&lt;&gt;"NEMA","",IF(IFERROR(MATCH(AJ206,AJ$10:AJ205,0),0)&lt;&gt;0,"",AJ206))</f>
        <v/>
      </c>
      <c r="AZ206" s="47" t="s">
        <v>0</v>
      </c>
      <c r="BA206" s="130"/>
      <c r="BB206" s="47" t="s">
        <v>0</v>
      </c>
      <c r="BC206" s="58" t="str">
        <f t="shared" si="218"/>
        <v/>
      </c>
      <c r="BD206" s="31" t="str">
        <f t="shared" si="219"/>
        <v/>
      </c>
      <c r="BE206" s="31" t="str">
        <f>IF(BD206="","",MAX(BE$10:BE205)+1)</f>
        <v/>
      </c>
      <c r="BF206" s="31" t="str">
        <f t="shared" si="220"/>
        <v/>
      </c>
      <c r="BG206" s="31" t="str">
        <f t="shared" si="221"/>
        <v/>
      </c>
      <c r="BH206" s="31" t="str">
        <f>IF(BA206="","",MAX(BH$10:BH205)+1)</f>
        <v/>
      </c>
      <c r="BI206" s="31" t="str">
        <f t="shared" si="222"/>
        <v/>
      </c>
      <c r="BJ206" s="66" t="str">
        <f t="shared" si="223"/>
        <v/>
      </c>
      <c r="BK206" s="47" t="s">
        <v>0</v>
      </c>
      <c r="BL206" s="19" t="str">
        <f t="shared" si="224"/>
        <v/>
      </c>
      <c r="BM206" s="47" t="s">
        <v>0</v>
      </c>
      <c r="BN206" s="151" t="str">
        <f>IF(AP206="","",IF(BA206="",IF(IFERROR(MATCH(AP206,natjecanje_noviKluboviAliasi,0),0)&gt;0,INDEX(natjecanje_kluboviAliasi,MATCH(AP206,natjecanje_noviKluboviAliasi,0)),AP206),BA206))</f>
        <v/>
      </c>
      <c r="BO206" s="47" t="s">
        <v>0</v>
      </c>
      <c r="BP206" s="58" t="str">
        <f t="shared" si="225"/>
        <v/>
      </c>
      <c r="BQ206" s="73" t="str">
        <f t="shared" si="226"/>
        <v/>
      </c>
      <c r="BR206" s="267" t="str">
        <f t="shared" si="227"/>
        <v/>
      </c>
      <c r="BS206" s="268" t="str">
        <f t="shared" si="228"/>
        <v/>
      </c>
      <c r="BT206" s="191" t="str">
        <f t="shared" si="229"/>
        <v/>
      </c>
      <c r="BU206" s="47" t="s">
        <v>0</v>
      </c>
      <c r="BV206" s="52" t="str">
        <f t="shared" si="230"/>
        <v/>
      </c>
      <c r="BW206" s="31" t="str">
        <f t="shared" si="231"/>
        <v/>
      </c>
      <c r="BX206" s="73" t="str">
        <f>IF(BW206="","",IFERROR(INDEX(imePrezime_id,MATCH(BV206&amp;" – "&amp;BW206,imePrezime_imePrezime,0)),"NEMA"))</f>
        <v/>
      </c>
      <c r="BY206" s="73" t="str">
        <f>IF(BX206&lt;&gt;"NEMA","",IFERROR(INDEX(imePrezimeAlias_imePrezimeId,MATCH(BV206&amp;" "&amp;BW206,imePrezimeAlias_alias,0)),"NEMA"))</f>
        <v/>
      </c>
      <c r="BZ206" s="31" t="str">
        <f>IF(BW206="","",IF(OR(BY206="",BY206="NEMA"),BV206,INDEX(imePrezime_ime,MATCH(BY206,imePrezime_id,0))))</f>
        <v/>
      </c>
      <c r="CA206" s="66" t="str">
        <f>IF(BW206="","",IF(OR(BY206="",BY206="NEMA"),BW206,INDEX(imePrezime_prezime,MATCH(BY206,imePrezime_id,0))))</f>
        <v/>
      </c>
      <c r="CB206" s="47" t="s">
        <v>0</v>
      </c>
      <c r="CC206" s="82" t="str">
        <f t="shared" si="232"/>
        <v/>
      </c>
      <c r="CD206" s="47" t="s">
        <v>0</v>
      </c>
      <c r="CE206" s="19" t="str">
        <f t="shared" si="233"/>
        <v/>
      </c>
      <c r="CF206" s="47" t="s">
        <v>0</v>
      </c>
      <c r="CG206" s="130"/>
      <c r="CH206" s="47" t="s">
        <v>0</v>
      </c>
      <c r="CI206" s="52" t="str">
        <f t="shared" si="234"/>
        <v/>
      </c>
      <c r="CJ206" s="73" t="str">
        <f>IF(CG206="","",MAX(CJ$10:CJ205)+1)</f>
        <v/>
      </c>
      <c r="CK206" s="53" t="str">
        <f t="shared" si="235"/>
        <v/>
      </c>
      <c r="CL206" s="47" t="s">
        <v>0</v>
      </c>
      <c r="CM206" s="19" t="str">
        <f t="shared" si="236"/>
        <v/>
      </c>
      <c r="CN206" s="47" t="s">
        <v>0</v>
      </c>
      <c r="CO206" s="108"/>
      <c r="CP206" s="110"/>
      <c r="CQ206" s="47"/>
      <c r="CR206" s="58" t="str">
        <f>IF(AND(BX206="NEMA",BY206="NEMA",OR(CG206="",CK206="NEMA")),MAX(CR$10:CR205)+1,"")</f>
        <v/>
      </c>
      <c r="CS206" s="53" t="str">
        <f t="shared" si="237"/>
        <v/>
      </c>
      <c r="CT206" t="s">
        <v>0</v>
      </c>
      <c r="CU206" s="133" t="str">
        <f>IF(O206="","",LEFT(INDEX(kategorija_oznaka,MATCH(Q206,kategorija_id,0)),1))</f>
        <v/>
      </c>
      <c r="CV206" t="s">
        <v>0</v>
      </c>
      <c r="CW206" s="52" t="str">
        <f>IF(CR206="","",IF(M206&lt;&gt;"CRO","","INSERT INTO osoba (id,reg_broj,oib,spol_id,dat_rodjenja) VALUES ("&amp;CR206&amp;",(SELECT max(os.reg_broj)+1 FROM osoba AS os),Null,'"&amp;CU206&amp;"',Null); INSERT INTO osoba_log (id,reg_broj,oib,spol_id,dat_rodjenja,dnevnik_id) SELECT id,reg_broj,oib,spol_id,dat_rodjenja,"&amp;dnevnik_id&amp;" FROM osoba WHERE id = "&amp;CR206&amp;";"))</f>
        <v/>
      </c>
      <c r="CX206" s="66" t="str">
        <f t="shared" si="238"/>
        <v/>
      </c>
      <c r="CY206" t="s">
        <v>0</v>
      </c>
      <c r="CZ206" s="19" t="str">
        <f t="shared" si="239"/>
        <v/>
      </c>
      <c r="DA206" s="47" t="s">
        <v>0</v>
      </c>
      <c r="DB206" s="52" t="str">
        <f t="shared" si="240"/>
        <v/>
      </c>
      <c r="DC206" s="66" t="str">
        <f t="shared" si="241"/>
        <v/>
      </c>
      <c r="DD206" s="47" t="s">
        <v>0</v>
      </c>
      <c r="DE206" s="52" t="str">
        <f t="shared" si="242"/>
        <v/>
      </c>
      <c r="DF206" s="53" t="str">
        <f>IF(DE206="","",IFERROR(MATCH(DE206,registar,0),"NEMA"))</f>
        <v/>
      </c>
      <c r="DG206" s="47" t="s">
        <v>0</v>
      </c>
      <c r="DH206" s="52" t="str">
        <f t="shared" si="243"/>
        <v/>
      </c>
      <c r="DI206" s="53" t="str">
        <f>IF(DH206="","",IFERROR(MATCH(DH206,imePrezime_imePrezimeKlub,0),"NEMA"))</f>
        <v/>
      </c>
      <c r="DJ206" s="47" t="s">
        <v>0</v>
      </c>
      <c r="DK206" s="52" t="str">
        <f t="shared" si="244"/>
        <v/>
      </c>
      <c r="DL206" s="53" t="str">
        <f>IF(DK206="","",IFERROR(MATCH(DK206,imePrezime_imePrezime,0),"NEMA"))</f>
        <v/>
      </c>
      <c r="DM206" s="47" t="s">
        <v>0</v>
      </c>
      <c r="DN206" s="58" t="str">
        <f t="shared" si="245"/>
        <v/>
      </c>
      <c r="DO206" s="53" t="str" cm="1">
        <f t="array" ref="DO206">IF(DN206&lt;&gt;"",INDEX(imePrezime_id,DN206,0),IF(CR206&lt;&gt;"",CR206,""))</f>
        <v/>
      </c>
      <c r="DP206" s="47" t="s">
        <v>0</v>
      </c>
      <c r="DQ206" s="58" t="str">
        <f t="shared" si="246"/>
        <v/>
      </c>
      <c r="DR206" s="73" t="str">
        <f>IF(BW206="","",IF(AJ206="",IF(IFERROR(INDEX(imePrezime_klub,MATCH(DO206,imePrezime_id,0)),"NEMA")="","klu",""),IF(OR(AND(AK206&lt;&gt;"",AK206&lt;&gt;"NEMA"),BI206&lt;&gt;""),"klu(ali)",IF(AND(AN206&lt;&gt;"",AN206&lt;&gt;AM206),"(raz-klu)","klu"))))</f>
        <v/>
      </c>
      <c r="DS206" s="73" t="str">
        <f t="shared" si="247"/>
        <v/>
      </c>
      <c r="DT206" s="73" t="str">
        <f t="shared" si="248"/>
        <v/>
      </c>
      <c r="DU206" s="66" t="str">
        <f t="shared" si="249"/>
        <v/>
      </c>
      <c r="DV206" s="47" t="s">
        <v>0</v>
      </c>
      <c r="DW206" s="58" t="str">
        <f>IF(BW206="","",MAX(DW$10:DW205)+1)</f>
        <v/>
      </c>
      <c r="DX206" s="73" t="str">
        <f t="shared" si="250"/>
        <v/>
      </c>
      <c r="DY206" s="73" t="str">
        <f t="shared" si="251"/>
        <v/>
      </c>
      <c r="DZ206" s="73" t="str">
        <f t="shared" si="252"/>
        <v/>
      </c>
      <c r="EA206" s="73" t="str">
        <f t="shared" si="253"/>
        <v/>
      </c>
      <c r="EB206" s="73" t="str">
        <f t="shared" si="254"/>
        <v/>
      </c>
      <c r="EC206" s="73" t="str">
        <f t="shared" si="255"/>
        <v/>
      </c>
      <c r="ED206" s="73" t="str">
        <f t="shared" si="256"/>
        <v/>
      </c>
      <c r="EE206" s="73" t="str">
        <f t="shared" si="257"/>
        <v/>
      </c>
      <c r="EF206" s="73" t="str">
        <f t="shared" si="258"/>
        <v/>
      </c>
      <c r="EG206" s="53" t="str">
        <f>IF(INDEX(natjecanjeKategorije_katAliasId,MATCH(Q206,natjecanjeKategorije_katRegId,0))="","",INDEX(natjecanjeKategorije_katAliasId,MATCH(Q206,natjecanjeKategorije_katRegId,0)))</f>
        <v/>
      </c>
      <c r="EH206" s="47" t="s">
        <v>0</v>
      </c>
      <c r="EI206" s="19" t="str">
        <f t="shared" si="259"/>
        <v/>
      </c>
      <c r="EJ206" s="47" t="s">
        <v>0</v>
      </c>
      <c r="EK206" s="19" t="str">
        <f t="shared" si="260"/>
        <v/>
      </c>
      <c r="EL206" s="47" t="s">
        <v>0</v>
      </c>
      <c r="EM206" s="208" t="str">
        <f t="shared" si="261"/>
        <v/>
      </c>
      <c r="EN206" s="47" t="s">
        <v>0</v>
      </c>
    </row>
    <row r="207" spans="1:144" x14ac:dyDescent="0.25">
      <c r="A207" t="s">
        <v>0</v>
      </c>
      <c r="B207" s="52" t="str">
        <f>IF(csv!F199="","",csv!T199)</f>
        <v/>
      </c>
      <c r="C207" s="31" t="s">
        <v>0</v>
      </c>
      <c r="D207" s="31" t="str">
        <f>IF(csv!F199="","",csv!F199)</f>
        <v/>
      </c>
      <c r="E207" s="31" t="str">
        <f>IF(csv!E199="","",csv!E199)</f>
        <v/>
      </c>
      <c r="F207" s="31" t="s">
        <v>0</v>
      </c>
      <c r="G207" s="73" t="str">
        <f>IF(csv!M199="","",csv!M199)</f>
        <v/>
      </c>
      <c r="H207" s="73" t="str">
        <f>IF(csv!N199="","",csv!N199)</f>
        <v/>
      </c>
      <c r="I207" s="31" t="s">
        <v>0</v>
      </c>
      <c r="J207" s="31" t="str">
        <f>IF(csv!P199="","",csv!P199)</f>
        <v/>
      </c>
      <c r="K207" s="31" t="str">
        <f>IF(csv!Q199="","",csv!Q199)</f>
        <v/>
      </c>
      <c r="L207" s="31" t="s">
        <v>0</v>
      </c>
      <c r="M207" s="66" t="str">
        <f>IF(csv!R199="","",csv!R199)</f>
        <v/>
      </c>
      <c r="N207" s="47" t="s">
        <v>0</v>
      </c>
      <c r="O207" s="52" t="str">
        <f t="shared" si="203"/>
        <v/>
      </c>
      <c r="P207" s="73" t="str">
        <f>IF(O207="","",IF(COUNTIF(O$10:O206,O207)=0,P206+1,P206))</f>
        <v/>
      </c>
      <c r="Q207" s="88" t="str">
        <f t="shared" si="204"/>
        <v/>
      </c>
      <c r="R207" s="89" t="str" cm="1">
        <f t="array" ref="R207">IF(S207="","",INDEX(natjecanjeStaze_naziv,MATCH(S207,natjecanjeStaze_stazaId,0)))</f>
        <v/>
      </c>
      <c r="S207" s="53" t="str">
        <f>IF(BW207="","",INDEX(natjecanjeStaze_stazaId,MATCH(O207,natjecanjeStaze_kategorija,0)))</f>
        <v/>
      </c>
      <c r="T207" s="47" t="s">
        <v>0</v>
      </c>
      <c r="U207" s="259" t="str">
        <f>IF(O207="","",INDEX(kategorija_oznaka,MATCH(Q207,kategorija_id,0)))</f>
        <v/>
      </c>
      <c r="V207" s="260" t="str">
        <f t="shared" si="205"/>
        <v/>
      </c>
      <c r="W207" s="47" t="s">
        <v>0</v>
      </c>
      <c r="X207" s="52" t="str">
        <f t="shared" si="206"/>
        <v/>
      </c>
      <c r="Y207" s="73" t="str">
        <f t="shared" si="207"/>
        <v/>
      </c>
      <c r="Z207" s="31" t="str">
        <f t="shared" si="208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09"/>
        <v/>
      </c>
      <c r="AF207" s="47" t="s">
        <v>0</v>
      </c>
      <c r="AG207" s="151" t="str">
        <f t="shared" si="210"/>
        <v/>
      </c>
      <c r="AH207" s="47" t="s">
        <v>0</v>
      </c>
      <c r="AI207" s="52" t="str">
        <f t="shared" si="211"/>
        <v/>
      </c>
      <c r="AJ207" s="31" t="str">
        <f t="shared" si="212"/>
        <v/>
      </c>
      <c r="AK207" s="73" t="str">
        <f t="shared" si="213"/>
        <v/>
      </c>
      <c r="AL207" s="73" t="str">
        <f t="shared" si="214"/>
        <v/>
      </c>
      <c r="AM207" s="31" t="str" cm="1">
        <f t="array" ref="AM207">IF(AK207="",""&amp;AJ207,IF(AK207="NEMA",AJ207,INDEX(klub_naziv,MATCH(INDEX(klubAlias_klubId,AK207),klub_id,0))))</f>
        <v/>
      </c>
      <c r="AN207" s="31" t="str" cm="1">
        <f t="array" ref="AN207">IFERROR(""&amp;INDEX(registarNatjecatelji,DL207,4),"")</f>
        <v/>
      </c>
      <c r="AO207" s="90" t="str">
        <f t="shared" si="215"/>
        <v/>
      </c>
      <c r="AP207" s="66" t="str">
        <f t="shared" si="216"/>
        <v/>
      </c>
      <c r="AQ207" s="47" t="s">
        <v>0</v>
      </c>
      <c r="AR207" s="52" t="str">
        <f>IF(V207&lt;&gt;"NEMA","",IF(IFERROR(MATCH(U207,U$10:U206,0),0)&lt;&gt;0,"",U207))</f>
        <v/>
      </c>
      <c r="AS207" s="73" t="str">
        <f>IF(AR207="","",IFERROR(INDEX(klubAlias_id,MATCH(AR207,klubAlias_alias,0)),"NEMA"))</f>
        <v/>
      </c>
      <c r="AT207" s="31" t="str">
        <f>IF(OR(AS207="",AS207&lt;&gt;"NEMA"),"",MAX(AT$10:AT206)+1)</f>
        <v/>
      </c>
      <c r="AU207" s="66" t="str">
        <f>IF(OR(AS207="",AS207&lt;&gt;"NEMA"),"",INDEX(klub_id,MATCH(AR207,klub_naziv,0)))</f>
        <v/>
      </c>
      <c r="AV207" s="47" t="s">
        <v>0</v>
      </c>
      <c r="AW207" s="19" t="str">
        <f t="shared" si="217"/>
        <v/>
      </c>
      <c r="AX207" s="47" t="s">
        <v>0</v>
      </c>
      <c r="AY207" s="82" t="str">
        <f>IF(AK207&lt;&gt;"NEMA","",IF(IFERROR(MATCH(AJ207,AJ$10:AJ206,0),0)&lt;&gt;0,"",AJ207))</f>
        <v/>
      </c>
      <c r="AZ207" s="47" t="s">
        <v>0</v>
      </c>
      <c r="BA207" s="130"/>
      <c r="BB207" s="47" t="s">
        <v>0</v>
      </c>
      <c r="BC207" s="58" t="str">
        <f t="shared" si="218"/>
        <v/>
      </c>
      <c r="BD207" s="31" t="str">
        <f t="shared" si="219"/>
        <v/>
      </c>
      <c r="BE207" s="31" t="str">
        <f>IF(BD207="","",MAX(BE$10:BE206)+1)</f>
        <v/>
      </c>
      <c r="BF207" s="31" t="str">
        <f t="shared" si="220"/>
        <v/>
      </c>
      <c r="BG207" s="31" t="str">
        <f t="shared" si="221"/>
        <v/>
      </c>
      <c r="BH207" s="31" t="str">
        <f>IF(BA207="","",MAX(BH$10:BH206)+1)</f>
        <v/>
      </c>
      <c r="BI207" s="31" t="str">
        <f t="shared" si="222"/>
        <v/>
      </c>
      <c r="BJ207" s="66" t="str">
        <f t="shared" si="223"/>
        <v/>
      </c>
      <c r="BK207" s="47" t="s">
        <v>0</v>
      </c>
      <c r="BL207" s="19" t="str">
        <f t="shared" si="224"/>
        <v/>
      </c>
      <c r="BM207" s="47" t="s">
        <v>0</v>
      </c>
      <c r="BN207" s="151" t="str">
        <f>IF(AP207="","",IF(BA207="",IF(IFERROR(MATCH(AP207,natjecanje_noviKluboviAliasi,0),0)&gt;0,INDEX(natjecanje_kluboviAliasi,MATCH(AP207,natjecanje_noviKluboviAliasi,0)),AP207),BA207))</f>
        <v/>
      </c>
      <c r="BO207" s="47" t="s">
        <v>0</v>
      </c>
      <c r="BP207" s="58" t="str">
        <f t="shared" si="225"/>
        <v/>
      </c>
      <c r="BQ207" s="73" t="str">
        <f t="shared" si="226"/>
        <v/>
      </c>
      <c r="BR207" s="267" t="str">
        <f t="shared" si="227"/>
        <v/>
      </c>
      <c r="BS207" s="268" t="str">
        <f t="shared" si="228"/>
        <v/>
      </c>
      <c r="BT207" s="191" t="str">
        <f t="shared" si="229"/>
        <v/>
      </c>
      <c r="BU207" s="47" t="s">
        <v>0</v>
      </c>
      <c r="BV207" s="52" t="str">
        <f t="shared" si="230"/>
        <v/>
      </c>
      <c r="BW207" s="31" t="str">
        <f t="shared" si="231"/>
        <v/>
      </c>
      <c r="BX207" s="73" t="str">
        <f>IF(BW207="","",IFERROR(INDEX(imePrezime_id,MATCH(BV207&amp;" – "&amp;BW207,imePrezime_imePrezime,0)),"NEMA"))</f>
        <v/>
      </c>
      <c r="BY207" s="73" t="str">
        <f>IF(BX207&lt;&gt;"NEMA","",IFERROR(INDEX(imePrezimeAlias_imePrezimeId,MATCH(BV207&amp;" "&amp;BW207,imePrezimeAlias_alias,0)),"NEMA"))</f>
        <v/>
      </c>
      <c r="BZ207" s="31" t="str">
        <f>IF(BW207="","",IF(OR(BY207="",BY207="NEMA"),BV207,INDEX(imePrezime_ime,MATCH(BY207,imePrezime_id,0))))</f>
        <v/>
      </c>
      <c r="CA207" s="66" t="str">
        <f>IF(BW207="","",IF(OR(BY207="",BY207="NEMA"),BW207,INDEX(imePrezime_prezime,MATCH(BY207,imePrezime_id,0))))</f>
        <v/>
      </c>
      <c r="CB207" s="47" t="s">
        <v>0</v>
      </c>
      <c r="CC207" s="82" t="str">
        <f t="shared" si="232"/>
        <v/>
      </c>
      <c r="CD207" s="47" t="s">
        <v>0</v>
      </c>
      <c r="CE207" s="19" t="str">
        <f t="shared" si="233"/>
        <v/>
      </c>
      <c r="CF207" s="47" t="s">
        <v>0</v>
      </c>
      <c r="CG207" s="130"/>
      <c r="CH207" s="47" t="s">
        <v>0</v>
      </c>
      <c r="CI207" s="52" t="str">
        <f t="shared" si="234"/>
        <v/>
      </c>
      <c r="CJ207" s="73" t="str">
        <f>IF(CG207="","",MAX(CJ$10:CJ206)+1)</f>
        <v/>
      </c>
      <c r="CK207" s="53" t="str">
        <f t="shared" si="235"/>
        <v/>
      </c>
      <c r="CL207" s="47" t="s">
        <v>0</v>
      </c>
      <c r="CM207" s="19" t="str">
        <f t="shared" si="236"/>
        <v/>
      </c>
      <c r="CN207" s="47" t="s">
        <v>0</v>
      </c>
      <c r="CO207" s="108"/>
      <c r="CP207" s="110"/>
      <c r="CQ207" s="47"/>
      <c r="CR207" s="58" t="str">
        <f>IF(AND(BX207="NEMA",BY207="NEMA",OR(CG207="",CK207="NEMA")),MAX(CR$10:CR206)+1,"")</f>
        <v/>
      </c>
      <c r="CS207" s="53" t="str">
        <f t="shared" si="237"/>
        <v/>
      </c>
      <c r="CT207" t="s">
        <v>0</v>
      </c>
      <c r="CU207" s="133" t="str">
        <f>IF(O207="","",LEFT(INDEX(kategorija_oznaka,MATCH(Q207,kategorija_id,0)),1))</f>
        <v/>
      </c>
      <c r="CV207" t="s">
        <v>0</v>
      </c>
      <c r="CW207" s="52" t="str">
        <f>IF(CR207="","",IF(M207&lt;&gt;"CRO","","INSERT INTO osoba (id,reg_broj,oib,spol_id,dat_rodjenja) VALUES ("&amp;CR207&amp;",(SELECT max(os.reg_broj)+1 FROM osoba AS os),Null,'"&amp;CU207&amp;"',Null); INSERT INTO osoba_log (id,reg_broj,oib,spol_id,dat_rodjenja,dnevnik_id) SELECT id,reg_broj,oib,spol_id,dat_rodjenja,"&amp;dnevnik_id&amp;" FROM osoba WHERE id = "&amp;CR207&amp;";"))</f>
        <v/>
      </c>
      <c r="CX207" s="66" t="str">
        <f t="shared" si="238"/>
        <v/>
      </c>
      <c r="CY207" t="s">
        <v>0</v>
      </c>
      <c r="CZ207" s="19" t="str">
        <f t="shared" si="239"/>
        <v/>
      </c>
      <c r="DA207" s="47" t="s">
        <v>0</v>
      </c>
      <c r="DB207" s="52" t="str">
        <f t="shared" si="240"/>
        <v/>
      </c>
      <c r="DC207" s="66" t="str">
        <f t="shared" si="241"/>
        <v/>
      </c>
      <c r="DD207" s="47" t="s">
        <v>0</v>
      </c>
      <c r="DE207" s="52" t="str">
        <f t="shared" si="242"/>
        <v/>
      </c>
      <c r="DF207" s="53" t="str">
        <f>IF(DE207="","",IFERROR(MATCH(DE207,registar,0),"NEMA"))</f>
        <v/>
      </c>
      <c r="DG207" s="47" t="s">
        <v>0</v>
      </c>
      <c r="DH207" s="52" t="str">
        <f t="shared" si="243"/>
        <v/>
      </c>
      <c r="DI207" s="53" t="str">
        <f>IF(DH207="","",IFERROR(MATCH(DH207,imePrezime_imePrezimeKlub,0),"NEMA"))</f>
        <v/>
      </c>
      <c r="DJ207" s="47" t="s">
        <v>0</v>
      </c>
      <c r="DK207" s="52" t="str">
        <f t="shared" si="244"/>
        <v/>
      </c>
      <c r="DL207" s="53" t="str">
        <f>IF(DK207="","",IFERROR(MATCH(DK207,imePrezime_imePrezime,0),"NEMA"))</f>
        <v/>
      </c>
      <c r="DM207" s="47" t="s">
        <v>0</v>
      </c>
      <c r="DN207" s="58" t="str">
        <f t="shared" si="245"/>
        <v/>
      </c>
      <c r="DO207" s="53" t="str" cm="1">
        <f t="array" ref="DO207">IF(DN207&lt;&gt;"",INDEX(imePrezime_id,DN207,0),IF(CR207&lt;&gt;"",CR207,""))</f>
        <v/>
      </c>
      <c r="DP207" s="47" t="s">
        <v>0</v>
      </c>
      <c r="DQ207" s="58" t="str">
        <f t="shared" si="246"/>
        <v/>
      </c>
      <c r="DR207" s="73" t="str">
        <f>IF(BW207="","",IF(AJ207="",IF(IFERROR(INDEX(imePrezime_klub,MATCH(DO207,imePrezime_id,0)),"NEMA")="","klu",""),IF(OR(AND(AK207&lt;&gt;"",AK207&lt;&gt;"NEMA"),BI207&lt;&gt;""),"klu(ali)",IF(AND(AN207&lt;&gt;"",AN207&lt;&gt;AM207),"(raz-klu)","klu"))))</f>
        <v/>
      </c>
      <c r="DS207" s="73" t="str">
        <f t="shared" si="247"/>
        <v/>
      </c>
      <c r="DT207" s="73" t="str">
        <f t="shared" si="248"/>
        <v/>
      </c>
      <c r="DU207" s="66" t="str">
        <f t="shared" si="249"/>
        <v/>
      </c>
      <c r="DV207" s="47" t="s">
        <v>0</v>
      </c>
      <c r="DW207" s="58" t="str">
        <f>IF(BW207="","",MAX(DW$10:DW206)+1)</f>
        <v/>
      </c>
      <c r="DX207" s="73" t="str">
        <f t="shared" si="250"/>
        <v/>
      </c>
      <c r="DY207" s="73" t="str">
        <f t="shared" si="251"/>
        <v/>
      </c>
      <c r="DZ207" s="73" t="str">
        <f t="shared" si="252"/>
        <v/>
      </c>
      <c r="EA207" s="73" t="str">
        <f t="shared" si="253"/>
        <v/>
      </c>
      <c r="EB207" s="73" t="str">
        <f t="shared" si="254"/>
        <v/>
      </c>
      <c r="EC207" s="73" t="str">
        <f t="shared" si="255"/>
        <v/>
      </c>
      <c r="ED207" s="73" t="str">
        <f t="shared" si="256"/>
        <v/>
      </c>
      <c r="EE207" s="73" t="str">
        <f t="shared" si="257"/>
        <v/>
      </c>
      <c r="EF207" s="73" t="str">
        <f t="shared" si="258"/>
        <v/>
      </c>
      <c r="EG207" s="53" t="str">
        <f>IF(INDEX(natjecanjeKategorije_katAliasId,MATCH(Q207,natjecanjeKategorije_katRegId,0))="","",INDEX(natjecanjeKategorije_katAliasId,MATCH(Q207,natjecanjeKategorije_katRegId,0)))</f>
        <v/>
      </c>
      <c r="EH207" s="47" t="s">
        <v>0</v>
      </c>
      <c r="EI207" s="19" t="str">
        <f t="shared" si="259"/>
        <v/>
      </c>
      <c r="EJ207" s="47" t="s">
        <v>0</v>
      </c>
      <c r="EK207" s="19" t="str">
        <f t="shared" si="260"/>
        <v/>
      </c>
      <c r="EL207" s="47" t="s">
        <v>0</v>
      </c>
      <c r="EM207" s="208" t="str">
        <f t="shared" si="261"/>
        <v/>
      </c>
      <c r="EN207" s="47" t="s">
        <v>0</v>
      </c>
    </row>
    <row r="208" spans="1:144" x14ac:dyDescent="0.25">
      <c r="A208" t="s">
        <v>0</v>
      </c>
      <c r="B208" s="52" t="str">
        <f>IF(csv!F200="","",csv!T200)</f>
        <v/>
      </c>
      <c r="C208" s="31" t="s">
        <v>0</v>
      </c>
      <c r="D208" s="31" t="str">
        <f>IF(csv!F200="","",csv!F200)</f>
        <v/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/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03"/>
        <v/>
      </c>
      <c r="P208" s="73" t="str">
        <f>IF(O208="","",IF(COUNTIF(O$10:O207,O208)=0,P207+1,P207))</f>
        <v/>
      </c>
      <c r="Q208" s="88" t="str">
        <f t="shared" si="204"/>
        <v/>
      </c>
      <c r="R208" s="89" t="str" cm="1">
        <f t="array" ref="R208">IF(S208="","",INDEX(natjecanjeStaze_naziv,MATCH(S208,natjecanjeStaze_stazaId,0)))</f>
        <v/>
      </c>
      <c r="S208" s="53" t="str">
        <f>IF(BW208="","",INDEX(natjecanjeStaze_stazaId,MATCH(O208,natjecanjeStaze_kategorija,0)))</f>
        <v/>
      </c>
      <c r="T208" s="47" t="s">
        <v>0</v>
      </c>
      <c r="U208" s="259" t="str">
        <f>IF(O208="","",INDEX(kategorija_oznaka,MATCH(Q208,kategorija_id,0)))</f>
        <v/>
      </c>
      <c r="V208" s="260" t="str">
        <f t="shared" si="205"/>
        <v/>
      </c>
      <c r="W208" s="47" t="s">
        <v>0</v>
      </c>
      <c r="X208" s="52" t="str">
        <f t="shared" si="206"/>
        <v/>
      </c>
      <c r="Y208" s="73" t="str">
        <f t="shared" si="207"/>
        <v/>
      </c>
      <c r="Z208" s="31" t="str">
        <f t="shared" si="208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09"/>
        <v/>
      </c>
      <c r="AF208" s="47" t="s">
        <v>0</v>
      </c>
      <c r="AG208" s="151" t="str">
        <f t="shared" si="210"/>
        <v/>
      </c>
      <c r="AH208" s="47" t="s">
        <v>0</v>
      </c>
      <c r="AI208" s="52" t="str">
        <f t="shared" si="211"/>
        <v/>
      </c>
      <c r="AJ208" s="31" t="str">
        <f t="shared" si="212"/>
        <v/>
      </c>
      <c r="AK208" s="73" t="str">
        <f t="shared" si="213"/>
        <v/>
      </c>
      <c r="AL208" s="73" t="str">
        <f t="shared" si="214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IFERROR(""&amp;INDEX(registarNatjecatelji,DL208,4),"")</f>
        <v/>
      </c>
      <c r="AO208" s="90" t="str">
        <f t="shared" si="215"/>
        <v/>
      </c>
      <c r="AP208" s="66" t="str">
        <f t="shared" si="216"/>
        <v/>
      </c>
      <c r="AQ208" s="47" t="s">
        <v>0</v>
      </c>
      <c r="AR208" s="52" t="str">
        <f>IF(V208&lt;&gt;"NEMA","",IF(IFERROR(MATCH(U208,U$10:U207,0),0)&lt;&gt;0,"",U208))</f>
        <v/>
      </c>
      <c r="AS208" s="73" t="str">
        <f>IF(AR208="","",IFERROR(INDEX(klubAlias_id,MATCH(AR208,klubAlias_alias,0)),"NEMA"))</f>
        <v/>
      </c>
      <c r="AT208" s="31" t="str">
        <f>IF(OR(AS208="",AS208&lt;&gt;"NEMA"),"",MAX(AT$10:AT207)+1)</f>
        <v/>
      </c>
      <c r="AU208" s="66" t="str">
        <f>IF(OR(AS208="",AS208&lt;&gt;"NEMA"),"",INDEX(klub_id,MATCH(AR208,klub_naziv,0)))</f>
        <v/>
      </c>
      <c r="AV208" s="47" t="s">
        <v>0</v>
      </c>
      <c r="AW208" s="19" t="str">
        <f t="shared" si="217"/>
        <v/>
      </c>
      <c r="AX208" s="47" t="s">
        <v>0</v>
      </c>
      <c r="AY208" s="82" t="str">
        <f>IF(AK208&lt;&gt;"NEMA","",IF(IFERROR(MATCH(AJ208,AJ$10:AJ207,0),0)&lt;&gt;0,"",AJ208))</f>
        <v/>
      </c>
      <c r="AZ208" s="47" t="s">
        <v>0</v>
      </c>
      <c r="BA208" s="130"/>
      <c r="BB208" s="47" t="s">
        <v>0</v>
      </c>
      <c r="BC208" s="58" t="str">
        <f t="shared" si="218"/>
        <v/>
      </c>
      <c r="BD208" s="31" t="str">
        <f t="shared" si="219"/>
        <v/>
      </c>
      <c r="BE208" s="31" t="str">
        <f>IF(BD208="","",MAX(BE$10:BE207)+1)</f>
        <v/>
      </c>
      <c r="BF208" s="31" t="str">
        <f t="shared" si="220"/>
        <v/>
      </c>
      <c r="BG208" s="31" t="str">
        <f t="shared" si="221"/>
        <v/>
      </c>
      <c r="BH208" s="31" t="str">
        <f>IF(BA208="","",MAX(BH$10:BH207)+1)</f>
        <v/>
      </c>
      <c r="BI208" s="31" t="str">
        <f t="shared" si="222"/>
        <v/>
      </c>
      <c r="BJ208" s="66" t="str">
        <f t="shared" si="223"/>
        <v/>
      </c>
      <c r="BK208" s="47" t="s">
        <v>0</v>
      </c>
      <c r="BL208" s="19" t="str">
        <f t="shared" si="224"/>
        <v/>
      </c>
      <c r="BM208" s="47" t="s">
        <v>0</v>
      </c>
      <c r="BN208" s="151" t="str">
        <f>IF(AP208="","",IF(BA208="",IF(IFERROR(MATCH(AP208,natjecanje_noviKluboviAliasi,0),0)&gt;0,INDEX(natjecanje_kluboviAliasi,MATCH(AP208,natjecanje_noviKluboviAliasi,0)),AP208),BA208))</f>
        <v/>
      </c>
      <c r="BO208" s="47" t="s">
        <v>0</v>
      </c>
      <c r="BP208" s="58" t="str">
        <f t="shared" si="225"/>
        <v/>
      </c>
      <c r="BQ208" s="73" t="str">
        <f t="shared" si="226"/>
        <v/>
      </c>
      <c r="BR208" s="267" t="str">
        <f t="shared" si="227"/>
        <v/>
      </c>
      <c r="BS208" s="268" t="str">
        <f t="shared" si="228"/>
        <v/>
      </c>
      <c r="BT208" s="191" t="str">
        <f t="shared" si="229"/>
        <v/>
      </c>
      <c r="BU208" s="47" t="s">
        <v>0</v>
      </c>
      <c r="BV208" s="52" t="str">
        <f t="shared" si="230"/>
        <v/>
      </c>
      <c r="BW208" s="31" t="str">
        <f t="shared" si="231"/>
        <v/>
      </c>
      <c r="BX208" s="73" t="str">
        <f>IF(BW208="","",IFERROR(INDEX(imePrezime_id,MATCH(BV208&amp;" – "&amp;BW208,imePrezime_imePrezime,0)),"NEMA"))</f>
        <v/>
      </c>
      <c r="BY208" s="73" t="str">
        <f>IF(BX208&lt;&gt;"NEMA","",IFERROR(INDEX(imePrezimeAlias_imePrezimeId,MATCH(BV208&amp;" "&amp;BW208,imePrezimeAlias_alias,0)),"NEMA"))</f>
        <v/>
      </c>
      <c r="BZ208" s="31" t="str">
        <f>IF(BW208="","",IF(OR(BY208="",BY208="NEMA"),BV208,INDEX(imePrezime_ime,MATCH(BY208,imePrezime_id,0))))</f>
        <v/>
      </c>
      <c r="CA208" s="66" t="str">
        <f>IF(BW208="","",IF(OR(BY208="",BY208="NEMA"),BW208,INDEX(imePrezime_prezime,MATCH(BY208,imePrezime_id,0))))</f>
        <v/>
      </c>
      <c r="CB208" s="47" t="s">
        <v>0</v>
      </c>
      <c r="CC208" s="82" t="str">
        <f t="shared" si="232"/>
        <v/>
      </c>
      <c r="CD208" s="47" t="s">
        <v>0</v>
      </c>
      <c r="CE208" s="19" t="str">
        <f t="shared" si="233"/>
        <v/>
      </c>
      <c r="CF208" s="47" t="s">
        <v>0</v>
      </c>
      <c r="CG208" s="130"/>
      <c r="CH208" s="47" t="s">
        <v>0</v>
      </c>
      <c r="CI208" s="52" t="str">
        <f t="shared" si="234"/>
        <v/>
      </c>
      <c r="CJ208" s="73" t="str">
        <f>IF(CG208="","",MAX(CJ$10:CJ207)+1)</f>
        <v/>
      </c>
      <c r="CK208" s="53" t="str">
        <f t="shared" si="235"/>
        <v/>
      </c>
      <c r="CL208" s="47" t="s">
        <v>0</v>
      </c>
      <c r="CM208" s="19" t="str">
        <f t="shared" si="236"/>
        <v/>
      </c>
      <c r="CN208" s="47" t="s">
        <v>0</v>
      </c>
      <c r="CO208" s="108"/>
      <c r="CP208" s="110"/>
      <c r="CQ208" s="47"/>
      <c r="CR208" s="58" t="str">
        <f>IF(AND(BX208="NEMA",BY208="NEMA",OR(CG208="",CK208="NEMA")),MAX(CR$10:CR207)+1,"")</f>
        <v/>
      </c>
      <c r="CS208" s="53" t="str">
        <f t="shared" si="237"/>
        <v/>
      </c>
      <c r="CT208" t="s">
        <v>0</v>
      </c>
      <c r="CU208" s="133" t="str">
        <f>IF(O208="","",LEFT(INDEX(kategorija_oznaka,MATCH(Q208,kategorija_id,0)),1))</f>
        <v/>
      </c>
      <c r="CV208" t="s">
        <v>0</v>
      </c>
      <c r="CW208" s="52" t="str">
        <f>IF(CR208="","",IF(M208&lt;&gt;"CRO","","INSERT INTO osoba (id,reg_broj,oib,spol_id,dat_rodjenja) VALUES ("&amp;CR208&amp;",(SELECT max(os.reg_broj)+1 FROM osoba AS os),Null,'"&amp;CU208&amp;"',Null); INSERT INTO osoba_log (id,reg_broj,oib,spol_id,dat_rodjenja,dnevnik_id) SELECT id,reg_broj,oib,spol_id,dat_rodjenja,"&amp;dnevnik_id&amp;" FROM osoba WHERE id = "&amp;CR208&amp;";"))</f>
        <v/>
      </c>
      <c r="CX208" s="66" t="str">
        <f t="shared" si="238"/>
        <v/>
      </c>
      <c r="CY208" t="s">
        <v>0</v>
      </c>
      <c r="CZ208" s="19" t="str">
        <f t="shared" si="239"/>
        <v/>
      </c>
      <c r="DA208" s="47" t="s">
        <v>0</v>
      </c>
      <c r="DB208" s="52" t="str">
        <f t="shared" si="240"/>
        <v/>
      </c>
      <c r="DC208" s="66" t="str">
        <f t="shared" si="241"/>
        <v/>
      </c>
      <c r="DD208" s="47" t="s">
        <v>0</v>
      </c>
      <c r="DE208" s="52" t="str">
        <f t="shared" si="242"/>
        <v/>
      </c>
      <c r="DF208" s="53" t="str">
        <f>IF(DE208="","",IFERROR(MATCH(DE208,registar,0),"NEMA"))</f>
        <v/>
      </c>
      <c r="DG208" s="47" t="s">
        <v>0</v>
      </c>
      <c r="DH208" s="52" t="str">
        <f t="shared" si="243"/>
        <v/>
      </c>
      <c r="DI208" s="53" t="str">
        <f>IF(DH208="","",IFERROR(MATCH(DH208,imePrezime_imePrezimeKlub,0),"NEMA"))</f>
        <v/>
      </c>
      <c r="DJ208" s="47" t="s">
        <v>0</v>
      </c>
      <c r="DK208" s="52" t="str">
        <f t="shared" si="244"/>
        <v/>
      </c>
      <c r="DL208" s="53" t="str">
        <f>IF(DK208="","",IFERROR(MATCH(DK208,imePrezime_imePrezime,0),"NEMA"))</f>
        <v/>
      </c>
      <c r="DM208" s="47" t="s">
        <v>0</v>
      </c>
      <c r="DN208" s="58" t="str">
        <f t="shared" si="245"/>
        <v/>
      </c>
      <c r="DO208" s="53" t="str" cm="1">
        <f t="array" ref="DO208">IF(DN208&lt;&gt;"",INDEX(imePrezime_id,DN208,0),IF(CR208&lt;&gt;"",CR208,""))</f>
        <v/>
      </c>
      <c r="DP208" s="47" t="s">
        <v>0</v>
      </c>
      <c r="DQ208" s="58" t="str">
        <f t="shared" si="246"/>
        <v/>
      </c>
      <c r="DR208" s="73" t="str">
        <f>IF(BW208="","",IF(AJ208="",IF(IFERROR(INDEX(imePrezime_klub,MATCH(DO208,imePrezime_id,0)),"NEMA")="","klu",""),IF(OR(AND(AK208&lt;&gt;"",AK208&lt;&gt;"NEMA"),BI208&lt;&gt;""),"klu(ali)",IF(AND(AN208&lt;&gt;"",AN208&lt;&gt;AM208),"(raz-klu)","klu"))))</f>
        <v/>
      </c>
      <c r="DS208" s="73" t="str">
        <f t="shared" si="247"/>
        <v/>
      </c>
      <c r="DT208" s="73" t="str">
        <f t="shared" si="248"/>
        <v/>
      </c>
      <c r="DU208" s="66" t="str">
        <f t="shared" si="249"/>
        <v/>
      </c>
      <c r="DV208" s="47" t="s">
        <v>0</v>
      </c>
      <c r="DW208" s="58" t="str">
        <f>IF(BW208="","",MAX(DW$10:DW207)+1)</f>
        <v/>
      </c>
      <c r="DX208" s="73" t="str">
        <f t="shared" si="250"/>
        <v/>
      </c>
      <c r="DY208" s="73" t="str">
        <f t="shared" si="251"/>
        <v/>
      </c>
      <c r="DZ208" s="73" t="str">
        <f t="shared" si="252"/>
        <v/>
      </c>
      <c r="EA208" s="73" t="str">
        <f t="shared" si="253"/>
        <v/>
      </c>
      <c r="EB208" s="73" t="str">
        <f t="shared" si="254"/>
        <v/>
      </c>
      <c r="EC208" s="73" t="str">
        <f t="shared" si="255"/>
        <v/>
      </c>
      <c r="ED208" s="73" t="str">
        <f t="shared" si="256"/>
        <v/>
      </c>
      <c r="EE208" s="73" t="str">
        <f t="shared" si="257"/>
        <v/>
      </c>
      <c r="EF208" s="73" t="str">
        <f t="shared" si="258"/>
        <v/>
      </c>
      <c r="EG208" s="53" t="str">
        <f>IF(INDEX(natjecanjeKategorije_katAliasId,MATCH(Q208,natjecanjeKategorije_katRegId,0))="","",INDEX(natjecanjeKategorije_katAliasId,MATCH(Q208,natjecanjeKategorije_katRegId,0)))</f>
        <v/>
      </c>
      <c r="EH208" s="47" t="s">
        <v>0</v>
      </c>
      <c r="EI208" s="19" t="str">
        <f t="shared" si="259"/>
        <v/>
      </c>
      <c r="EJ208" s="47" t="s">
        <v>0</v>
      </c>
      <c r="EK208" s="19" t="str">
        <f t="shared" si="260"/>
        <v/>
      </c>
      <c r="EL208" s="47" t="s">
        <v>0</v>
      </c>
      <c r="EM208" s="208" t="str">
        <f t="shared" si="261"/>
        <v/>
      </c>
      <c r="EN208" s="47" t="s">
        <v>0</v>
      </c>
    </row>
    <row r="209" spans="1:144" x14ac:dyDescent="0.25">
      <c r="A209" t="s">
        <v>0</v>
      </c>
      <c r="B209" s="52" t="str">
        <f>IF(csv!F201="","",csv!T201)</f>
        <v/>
      </c>
      <c r="C209" s="31" t="s">
        <v>0</v>
      </c>
      <c r="D209" s="31" t="str">
        <f>IF(csv!F201="","",csv!F201)</f>
        <v/>
      </c>
      <c r="E209" s="31" t="str">
        <f>IF(csv!E201="","",csv!E201)</f>
        <v/>
      </c>
      <c r="F209" s="31" t="s">
        <v>0</v>
      </c>
      <c r="G209" s="73" t="str">
        <f>IF(csv!M201="","",csv!M201)</f>
        <v/>
      </c>
      <c r="H209" s="73" t="str">
        <f>IF(csv!N201="","",csv!N201)</f>
        <v/>
      </c>
      <c r="I209" s="31" t="s">
        <v>0</v>
      </c>
      <c r="J209" s="31" t="str">
        <f>IF(csv!P201="","",csv!P201)</f>
        <v/>
      </c>
      <c r="K209" s="31" t="str">
        <f>IF(csv!Q201="","",csv!Q201)</f>
        <v/>
      </c>
      <c r="L209" s="31" t="s">
        <v>0</v>
      </c>
      <c r="M209" s="66" t="str">
        <f>IF(csv!R201="","",csv!R201)</f>
        <v/>
      </c>
      <c r="N209" s="47" t="s">
        <v>0</v>
      </c>
      <c r="O209" s="52" t="str">
        <f t="shared" si="203"/>
        <v/>
      </c>
      <c r="P209" s="73" t="str">
        <f>IF(O209="","",IF(COUNTIF(O$10:O208,O209)=0,P208+1,P208))</f>
        <v/>
      </c>
      <c r="Q209" s="88" t="str">
        <f t="shared" si="204"/>
        <v/>
      </c>
      <c r="R209" s="89" t="str" cm="1">
        <f t="array" ref="R209">IF(S209="","",INDEX(natjecanjeStaze_naziv,MATCH(S209,natjecanjeStaze_stazaId,0)))</f>
        <v/>
      </c>
      <c r="S209" s="53" t="str">
        <f>IF(BW209="","",INDEX(natjecanjeStaze_stazaId,MATCH(O209,natjecanjeStaze_kategorija,0)))</f>
        <v/>
      </c>
      <c r="T209" s="47" t="s">
        <v>0</v>
      </c>
      <c r="U209" s="259" t="str">
        <f>IF(O209="","",INDEX(kategorija_oznaka,MATCH(Q209,kategorija_id,0)))</f>
        <v/>
      </c>
      <c r="V209" s="260" t="str">
        <f t="shared" si="205"/>
        <v/>
      </c>
      <c r="W209" s="47" t="s">
        <v>0</v>
      </c>
      <c r="X209" s="52" t="str">
        <f t="shared" si="206"/>
        <v/>
      </c>
      <c r="Y209" s="73" t="str">
        <f t="shared" si="207"/>
        <v/>
      </c>
      <c r="Z209" s="31" t="str">
        <f t="shared" si="208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09"/>
        <v/>
      </c>
      <c r="AF209" s="47" t="s">
        <v>0</v>
      </c>
      <c r="AG209" s="151" t="str">
        <f t="shared" si="210"/>
        <v/>
      </c>
      <c r="AH209" s="47" t="s">
        <v>0</v>
      </c>
      <c r="AI209" s="52" t="str">
        <f t="shared" si="211"/>
        <v/>
      </c>
      <c r="AJ209" s="31" t="str">
        <f t="shared" si="212"/>
        <v/>
      </c>
      <c r="AK209" s="73" t="str">
        <f t="shared" si="213"/>
        <v/>
      </c>
      <c r="AL209" s="73" t="str">
        <f t="shared" si="214"/>
        <v/>
      </c>
      <c r="AM209" s="31" t="str" cm="1">
        <f t="array" ref="AM209">IF(AK209="",""&amp;AJ209,IF(AK209="NEMA",AJ209,INDEX(klub_naziv,MATCH(INDEX(klubAlias_klubId,AK209),klub_id,0))))</f>
        <v/>
      </c>
      <c r="AN209" s="31" t="str" cm="1">
        <f t="array" ref="AN209">IFERROR(""&amp;INDEX(registarNatjecatelji,DL209,4),"")</f>
        <v/>
      </c>
      <c r="AO209" s="90" t="str">
        <f t="shared" si="215"/>
        <v/>
      </c>
      <c r="AP209" s="66" t="str">
        <f t="shared" si="216"/>
        <v/>
      </c>
      <c r="AQ209" s="47" t="s">
        <v>0</v>
      </c>
      <c r="AR209" s="52" t="str">
        <f>IF(V209&lt;&gt;"NEMA","",IF(IFERROR(MATCH(U209,U$10:U208,0),0)&lt;&gt;0,"",U209))</f>
        <v/>
      </c>
      <c r="AS209" s="73" t="str">
        <f>IF(AR209="","",IFERROR(INDEX(klubAlias_id,MATCH(AR209,klubAlias_alias,0)),"NEMA"))</f>
        <v/>
      </c>
      <c r="AT209" s="31" t="str">
        <f>IF(OR(AS209="",AS209&lt;&gt;"NEMA"),"",MAX(AT$10:AT208)+1)</f>
        <v/>
      </c>
      <c r="AU209" s="66" t="str">
        <f>IF(OR(AS209="",AS209&lt;&gt;"NEMA"),"",INDEX(klub_id,MATCH(AR209,klub_naziv,0)))</f>
        <v/>
      </c>
      <c r="AV209" s="47" t="s">
        <v>0</v>
      </c>
      <c r="AW209" s="19" t="str">
        <f t="shared" si="217"/>
        <v/>
      </c>
      <c r="AX209" s="47" t="s">
        <v>0</v>
      </c>
      <c r="AY209" s="82" t="str">
        <f>IF(AK209&lt;&gt;"NEMA","",IF(IFERROR(MATCH(AJ209,AJ$10:AJ208,0),0)&lt;&gt;0,"",AJ209))</f>
        <v/>
      </c>
      <c r="AZ209" s="47" t="s">
        <v>0</v>
      </c>
      <c r="BA209" s="130"/>
      <c r="BB209" s="47" t="s">
        <v>0</v>
      </c>
      <c r="BC209" s="58" t="str">
        <f t="shared" si="218"/>
        <v/>
      </c>
      <c r="BD209" s="31" t="str">
        <f t="shared" si="219"/>
        <v/>
      </c>
      <c r="BE209" s="31" t="str">
        <f>IF(BD209="","",MAX(BE$10:BE208)+1)</f>
        <v/>
      </c>
      <c r="BF209" s="31" t="str">
        <f t="shared" si="220"/>
        <v/>
      </c>
      <c r="BG209" s="31" t="str">
        <f t="shared" si="221"/>
        <v/>
      </c>
      <c r="BH209" s="31" t="str">
        <f>IF(BA209="","",MAX(BH$10:BH208)+1)</f>
        <v/>
      </c>
      <c r="BI209" s="31" t="str">
        <f t="shared" si="222"/>
        <v/>
      </c>
      <c r="BJ209" s="66" t="str">
        <f t="shared" si="223"/>
        <v/>
      </c>
      <c r="BK209" s="47" t="s">
        <v>0</v>
      </c>
      <c r="BL209" s="19" t="str">
        <f t="shared" si="224"/>
        <v/>
      </c>
      <c r="BM209" s="47" t="s">
        <v>0</v>
      </c>
      <c r="BN209" s="151" t="str">
        <f>IF(AP209="","",IF(BA209="",IF(IFERROR(MATCH(AP209,natjecanje_noviKluboviAliasi,0),0)&gt;0,INDEX(natjecanje_kluboviAliasi,MATCH(AP209,natjecanje_noviKluboviAliasi,0)),AP209),BA209))</f>
        <v/>
      </c>
      <c r="BO209" s="47" t="s">
        <v>0</v>
      </c>
      <c r="BP209" s="58" t="str">
        <f t="shared" si="225"/>
        <v/>
      </c>
      <c r="BQ209" s="73" t="str">
        <f t="shared" si="226"/>
        <v/>
      </c>
      <c r="BR209" s="267" t="str">
        <f t="shared" si="227"/>
        <v/>
      </c>
      <c r="BS209" s="268" t="str">
        <f t="shared" si="228"/>
        <v/>
      </c>
      <c r="BT209" s="191" t="str">
        <f t="shared" si="229"/>
        <v/>
      </c>
      <c r="BU209" s="47" t="s">
        <v>0</v>
      </c>
      <c r="BV209" s="52" t="str">
        <f t="shared" si="230"/>
        <v/>
      </c>
      <c r="BW209" s="31" t="str">
        <f t="shared" si="231"/>
        <v/>
      </c>
      <c r="BX209" s="73" t="str">
        <f>IF(BW209="","",IFERROR(INDEX(imePrezime_id,MATCH(BV209&amp;" – "&amp;BW209,imePrezime_imePrezime,0)),"NEMA"))</f>
        <v/>
      </c>
      <c r="BY209" s="73" t="str">
        <f>IF(BX209&lt;&gt;"NEMA","",IFERROR(INDEX(imePrezimeAlias_imePrezimeId,MATCH(BV209&amp;" "&amp;BW209,imePrezimeAlias_alias,0)),"NEMA"))</f>
        <v/>
      </c>
      <c r="BZ209" s="31" t="str">
        <f>IF(BW209="","",IF(OR(BY209="",BY209="NEMA"),BV209,INDEX(imePrezime_ime,MATCH(BY209,imePrezime_id,0))))</f>
        <v/>
      </c>
      <c r="CA209" s="66" t="str">
        <f>IF(BW209="","",IF(OR(BY209="",BY209="NEMA"),BW209,INDEX(imePrezime_prezime,MATCH(BY209,imePrezime_id,0))))</f>
        <v/>
      </c>
      <c r="CB209" s="47" t="s">
        <v>0</v>
      </c>
      <c r="CC209" s="82" t="str">
        <f t="shared" si="232"/>
        <v/>
      </c>
      <c r="CD209" s="47" t="s">
        <v>0</v>
      </c>
      <c r="CE209" s="19" t="str">
        <f t="shared" si="233"/>
        <v/>
      </c>
      <c r="CF209" s="47" t="s">
        <v>0</v>
      </c>
      <c r="CG209" s="130"/>
      <c r="CH209" s="47" t="s">
        <v>0</v>
      </c>
      <c r="CI209" s="52" t="str">
        <f t="shared" si="234"/>
        <v/>
      </c>
      <c r="CJ209" s="73" t="str">
        <f>IF(CG209="","",MAX(CJ$10:CJ208)+1)</f>
        <v/>
      </c>
      <c r="CK209" s="53" t="str">
        <f t="shared" si="235"/>
        <v/>
      </c>
      <c r="CL209" s="47" t="s">
        <v>0</v>
      </c>
      <c r="CM209" s="19" t="str">
        <f t="shared" si="236"/>
        <v/>
      </c>
      <c r="CN209" s="47" t="s">
        <v>0</v>
      </c>
      <c r="CO209" s="108"/>
      <c r="CP209" s="110"/>
      <c r="CQ209" s="47"/>
      <c r="CR209" s="58" t="str">
        <f>IF(AND(BX209="NEMA",BY209="NEMA",OR(CG209="",CK209="NEMA")),MAX(CR$10:CR208)+1,"")</f>
        <v/>
      </c>
      <c r="CS209" s="53" t="str">
        <f t="shared" si="237"/>
        <v/>
      </c>
      <c r="CT209" t="s">
        <v>0</v>
      </c>
      <c r="CU209" s="133" t="str">
        <f>IF(O209="","",LEFT(INDEX(kategorija_oznaka,MATCH(Q209,kategorija_id,0)),1))</f>
        <v/>
      </c>
      <c r="CV209" t="s">
        <v>0</v>
      </c>
      <c r="CW209" s="52" t="str">
        <f>IF(CR209="","",IF(M209&lt;&gt;"CRO","","INSERT INTO osoba (id,reg_broj,oib,spol_id,dat_rodjenja) VALUES ("&amp;CR209&amp;",(SELECT max(os.reg_broj)+1 FROM osoba AS os),Null,'"&amp;CU209&amp;"',Null); INSERT INTO osoba_log (id,reg_broj,oib,spol_id,dat_rodjenja,dnevnik_id) SELECT id,reg_broj,oib,spol_id,dat_rodjenja,"&amp;dnevnik_id&amp;" FROM osoba WHERE id = "&amp;CR209&amp;";"))</f>
        <v/>
      </c>
      <c r="CX209" s="66" t="str">
        <f t="shared" si="238"/>
        <v/>
      </c>
      <c r="CY209" t="s">
        <v>0</v>
      </c>
      <c r="CZ209" s="19" t="str">
        <f t="shared" si="239"/>
        <v/>
      </c>
      <c r="DA209" s="47" t="s">
        <v>0</v>
      </c>
      <c r="DB209" s="52" t="str">
        <f t="shared" si="240"/>
        <v/>
      </c>
      <c r="DC209" s="66" t="str">
        <f t="shared" si="241"/>
        <v/>
      </c>
      <c r="DD209" s="47" t="s">
        <v>0</v>
      </c>
      <c r="DE209" s="52" t="str">
        <f t="shared" si="242"/>
        <v/>
      </c>
      <c r="DF209" s="53" t="str">
        <f>IF(DE209="","",IFERROR(MATCH(DE209,registar,0),"NEMA"))</f>
        <v/>
      </c>
      <c r="DG209" s="47" t="s">
        <v>0</v>
      </c>
      <c r="DH209" s="52" t="str">
        <f t="shared" si="243"/>
        <v/>
      </c>
      <c r="DI209" s="53" t="str">
        <f>IF(DH209="","",IFERROR(MATCH(DH209,imePrezime_imePrezimeKlub,0),"NEMA"))</f>
        <v/>
      </c>
      <c r="DJ209" s="47" t="s">
        <v>0</v>
      </c>
      <c r="DK209" s="52" t="str">
        <f t="shared" si="244"/>
        <v/>
      </c>
      <c r="DL209" s="53" t="str">
        <f>IF(DK209="","",IFERROR(MATCH(DK209,imePrezime_imePrezime,0),"NEMA"))</f>
        <v/>
      </c>
      <c r="DM209" s="47" t="s">
        <v>0</v>
      </c>
      <c r="DN209" s="58" t="str">
        <f t="shared" si="245"/>
        <v/>
      </c>
      <c r="DO209" s="53" t="str" cm="1">
        <f t="array" ref="DO209">IF(DN209&lt;&gt;"",INDEX(imePrezime_id,DN209,0),IF(CR209&lt;&gt;"",CR209,""))</f>
        <v/>
      </c>
      <c r="DP209" s="47" t="s">
        <v>0</v>
      </c>
      <c r="DQ209" s="58" t="str">
        <f t="shared" si="246"/>
        <v/>
      </c>
      <c r="DR209" s="73" t="str">
        <f>IF(BW209="","",IF(AJ209="",IF(IFERROR(INDEX(imePrezime_klub,MATCH(DO209,imePrezime_id,0)),"NEMA")="","klu",""),IF(OR(AND(AK209&lt;&gt;"",AK209&lt;&gt;"NEMA"),BI209&lt;&gt;""),"klu(ali)",IF(AND(AN209&lt;&gt;"",AN209&lt;&gt;AM209),"(raz-klu)","klu"))))</f>
        <v/>
      </c>
      <c r="DS209" s="73" t="str">
        <f t="shared" si="247"/>
        <v/>
      </c>
      <c r="DT209" s="73" t="str">
        <f t="shared" si="248"/>
        <v/>
      </c>
      <c r="DU209" s="66" t="str">
        <f t="shared" si="249"/>
        <v/>
      </c>
      <c r="DV209" s="47" t="s">
        <v>0</v>
      </c>
      <c r="DW209" s="58" t="str">
        <f>IF(BW209="","",MAX(DW$10:DW208)+1)</f>
        <v/>
      </c>
      <c r="DX209" s="73" t="str">
        <f t="shared" si="250"/>
        <v/>
      </c>
      <c r="DY209" s="73" t="str">
        <f t="shared" si="251"/>
        <v/>
      </c>
      <c r="DZ209" s="73" t="str">
        <f t="shared" si="252"/>
        <v/>
      </c>
      <c r="EA209" s="73" t="str">
        <f t="shared" si="253"/>
        <v/>
      </c>
      <c r="EB209" s="73" t="str">
        <f t="shared" si="254"/>
        <v/>
      </c>
      <c r="EC209" s="73" t="str">
        <f t="shared" si="255"/>
        <v/>
      </c>
      <c r="ED209" s="73" t="str">
        <f t="shared" si="256"/>
        <v/>
      </c>
      <c r="EE209" s="73" t="str">
        <f t="shared" si="257"/>
        <v/>
      </c>
      <c r="EF209" s="73" t="str">
        <f t="shared" si="258"/>
        <v/>
      </c>
      <c r="EG209" s="53" t="str">
        <f>IF(INDEX(natjecanjeKategorije_katAliasId,MATCH(Q209,natjecanjeKategorije_katRegId,0))="","",INDEX(natjecanjeKategorije_katAliasId,MATCH(Q209,natjecanjeKategorije_katRegId,0)))</f>
        <v/>
      </c>
      <c r="EH209" s="47" t="s">
        <v>0</v>
      </c>
      <c r="EI209" s="19" t="str">
        <f t="shared" si="259"/>
        <v/>
      </c>
      <c r="EJ209" s="47" t="s">
        <v>0</v>
      </c>
      <c r="EK209" s="19" t="str">
        <f t="shared" si="260"/>
        <v/>
      </c>
      <c r="EL209" s="47" t="s">
        <v>0</v>
      </c>
      <c r="EM209" s="208" t="str">
        <f t="shared" si="261"/>
        <v/>
      </c>
      <c r="EN209" s="47" t="s">
        <v>0</v>
      </c>
    </row>
    <row r="210" spans="1:144" x14ac:dyDescent="0.25">
      <c r="A210" t="s">
        <v>0</v>
      </c>
      <c r="B210" s="52" t="str">
        <f>IF(csv!F202="","",csv!T202)</f>
        <v/>
      </c>
      <c r="C210" s="31" t="s">
        <v>0</v>
      </c>
      <c r="D210" s="31" t="str">
        <f>IF(csv!F202="","",csv!F202)</f>
        <v/>
      </c>
      <c r="E210" s="31" t="str">
        <f>IF(csv!E202="","",csv!E202)</f>
        <v/>
      </c>
      <c r="F210" s="31" t="s">
        <v>0</v>
      </c>
      <c r="G210" s="73" t="str">
        <f>IF(csv!M202="","",csv!M202)</f>
        <v/>
      </c>
      <c r="H210" s="73" t="str">
        <f>IF(csv!N202="","",csv!N202)</f>
        <v/>
      </c>
      <c r="I210" s="31" t="s">
        <v>0</v>
      </c>
      <c r="J210" s="31" t="str">
        <f>IF(csv!P202="","",csv!P202)</f>
        <v/>
      </c>
      <c r="K210" s="31" t="str">
        <f>IF(csv!Q202="","",csv!Q202)</f>
        <v/>
      </c>
      <c r="L210" s="31" t="s">
        <v>0</v>
      </c>
      <c r="M210" s="66" t="str">
        <f>IF(csv!R202="","",csv!R202)</f>
        <v/>
      </c>
      <c r="N210" s="47" t="s">
        <v>0</v>
      </c>
      <c r="O210" s="52" t="str">
        <f t="shared" si="203"/>
        <v/>
      </c>
      <c r="P210" s="73" t="str">
        <f>IF(O210="","",IF(COUNTIF(O$10:O209,O210)=0,P209+1,P209))</f>
        <v/>
      </c>
      <c r="Q210" s="88" t="str">
        <f t="shared" si="204"/>
        <v/>
      </c>
      <c r="R210" s="89" t="str" cm="1">
        <f t="array" ref="R210">IF(S210="","",INDEX(natjecanjeStaze_naziv,MATCH(S210,natjecanjeStaze_stazaId,0)))</f>
        <v/>
      </c>
      <c r="S210" s="53" t="str">
        <f>IF(BW210="","",INDEX(natjecanjeStaze_stazaId,MATCH(O210,natjecanjeStaze_kategorija,0)))</f>
        <v/>
      </c>
      <c r="T210" s="47" t="s">
        <v>0</v>
      </c>
      <c r="U210" s="259" t="str">
        <f>IF(O210="","",INDEX(kategorija_oznaka,MATCH(Q210,kategorija_id,0)))</f>
        <v/>
      </c>
      <c r="V210" s="260" t="str">
        <f t="shared" si="205"/>
        <v/>
      </c>
      <c r="W210" s="47" t="s">
        <v>0</v>
      </c>
      <c r="X210" s="52" t="str">
        <f t="shared" si="206"/>
        <v/>
      </c>
      <c r="Y210" s="73" t="str">
        <f t="shared" si="207"/>
        <v/>
      </c>
      <c r="Z210" s="31" t="str">
        <f t="shared" si="208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09"/>
        <v/>
      </c>
      <c r="AF210" s="47" t="s">
        <v>0</v>
      </c>
      <c r="AG210" s="151" t="str">
        <f t="shared" si="210"/>
        <v/>
      </c>
      <c r="AH210" s="47" t="s">
        <v>0</v>
      </c>
      <c r="AI210" s="52" t="str">
        <f t="shared" si="211"/>
        <v/>
      </c>
      <c r="AJ210" s="31" t="str">
        <f t="shared" si="212"/>
        <v/>
      </c>
      <c r="AK210" s="73" t="str">
        <f t="shared" si="213"/>
        <v/>
      </c>
      <c r="AL210" s="73" t="str">
        <f t="shared" si="214"/>
        <v/>
      </c>
      <c r="AM210" s="31" t="str" cm="1">
        <f t="array" ref="AM210">IF(AK210="",""&amp;AJ210,IF(AK210="NEMA",AJ210,INDEX(klub_naziv,MATCH(INDEX(klubAlias_klubId,AK210),klub_id,0))))</f>
        <v/>
      </c>
      <c r="AN210" s="31" t="str" cm="1">
        <f t="array" ref="AN210">IFERROR(""&amp;INDEX(registarNatjecatelji,DL210,4),"")</f>
        <v/>
      </c>
      <c r="AO210" s="90" t="str">
        <f t="shared" si="215"/>
        <v/>
      </c>
      <c r="AP210" s="66" t="str">
        <f t="shared" si="216"/>
        <v/>
      </c>
      <c r="AQ210" s="47" t="s">
        <v>0</v>
      </c>
      <c r="AR210" s="52" t="str">
        <f>IF(V210&lt;&gt;"NEMA","",IF(IFERROR(MATCH(U210,U$10:U209,0),0)&lt;&gt;0,"",U210))</f>
        <v/>
      </c>
      <c r="AS210" s="73" t="str">
        <f>IF(AR210="","",IFERROR(INDEX(klubAlias_id,MATCH(AR210,klubAlias_alias,0)),"NEMA"))</f>
        <v/>
      </c>
      <c r="AT210" s="31" t="str">
        <f>IF(OR(AS210="",AS210&lt;&gt;"NEMA"),"",MAX(AT$10:AT209)+1)</f>
        <v/>
      </c>
      <c r="AU210" s="66" t="str">
        <f>IF(OR(AS210="",AS210&lt;&gt;"NEMA"),"",INDEX(klub_id,MATCH(AR210,klub_naziv,0)))</f>
        <v/>
      </c>
      <c r="AV210" s="47" t="s">
        <v>0</v>
      </c>
      <c r="AW210" s="19" t="str">
        <f t="shared" si="217"/>
        <v/>
      </c>
      <c r="AX210" s="47" t="s">
        <v>0</v>
      </c>
      <c r="AY210" s="82" t="str">
        <f>IF(AK210&lt;&gt;"NEMA","",IF(IFERROR(MATCH(AJ210,AJ$10:AJ209,0),0)&lt;&gt;0,"",AJ210))</f>
        <v/>
      </c>
      <c r="AZ210" s="47" t="s">
        <v>0</v>
      </c>
      <c r="BA210" s="130"/>
      <c r="BB210" s="47" t="s">
        <v>0</v>
      </c>
      <c r="BC210" s="58" t="str">
        <f t="shared" si="218"/>
        <v/>
      </c>
      <c r="BD210" s="31" t="str">
        <f t="shared" si="219"/>
        <v/>
      </c>
      <c r="BE210" s="31" t="str">
        <f>IF(BD210="","",MAX(BE$10:BE209)+1)</f>
        <v/>
      </c>
      <c r="BF210" s="31" t="str">
        <f t="shared" si="220"/>
        <v/>
      </c>
      <c r="BG210" s="31" t="str">
        <f t="shared" si="221"/>
        <v/>
      </c>
      <c r="BH210" s="31" t="str">
        <f>IF(BA210="","",MAX(BH$10:BH209)+1)</f>
        <v/>
      </c>
      <c r="BI210" s="31" t="str">
        <f t="shared" si="222"/>
        <v/>
      </c>
      <c r="BJ210" s="66" t="str">
        <f t="shared" si="223"/>
        <v/>
      </c>
      <c r="BK210" s="47" t="s">
        <v>0</v>
      </c>
      <c r="BL210" s="19" t="str">
        <f t="shared" si="224"/>
        <v/>
      </c>
      <c r="BM210" s="47" t="s">
        <v>0</v>
      </c>
      <c r="BN210" s="151" t="str">
        <f>IF(AP210="","",IF(BA210="",IF(IFERROR(MATCH(AP210,natjecanje_noviKluboviAliasi,0),0)&gt;0,INDEX(natjecanje_kluboviAliasi,MATCH(AP210,natjecanje_noviKluboviAliasi,0)),AP210),BA210))</f>
        <v/>
      </c>
      <c r="BO210" s="47" t="s">
        <v>0</v>
      </c>
      <c r="BP210" s="58" t="str">
        <f t="shared" si="225"/>
        <v/>
      </c>
      <c r="BQ210" s="73" t="str">
        <f t="shared" si="226"/>
        <v/>
      </c>
      <c r="BR210" s="267" t="str">
        <f t="shared" si="227"/>
        <v/>
      </c>
      <c r="BS210" s="268" t="str">
        <f t="shared" si="228"/>
        <v/>
      </c>
      <c r="BT210" s="191" t="str">
        <f t="shared" si="229"/>
        <v/>
      </c>
      <c r="BU210" s="47" t="s">
        <v>0</v>
      </c>
      <c r="BV210" s="52" t="str">
        <f t="shared" si="230"/>
        <v/>
      </c>
      <c r="BW210" s="31" t="str">
        <f t="shared" si="231"/>
        <v/>
      </c>
      <c r="BX210" s="73" t="str">
        <f>IF(BW210="","",IFERROR(INDEX(imePrezime_id,MATCH(BV210&amp;" – "&amp;BW210,imePrezime_imePrezime,0)),"NEMA"))</f>
        <v/>
      </c>
      <c r="BY210" s="73" t="str">
        <f>IF(BX210&lt;&gt;"NEMA","",IFERROR(INDEX(imePrezimeAlias_imePrezimeId,MATCH(BV210&amp;" "&amp;BW210,imePrezimeAlias_alias,0)),"NEMA"))</f>
        <v/>
      </c>
      <c r="BZ210" s="31" t="str">
        <f>IF(BW210="","",IF(OR(BY210="",BY210="NEMA"),BV210,INDEX(imePrezime_ime,MATCH(BY210,imePrezime_id,0))))</f>
        <v/>
      </c>
      <c r="CA210" s="66" t="str">
        <f>IF(BW210="","",IF(OR(BY210="",BY210="NEMA"),BW210,INDEX(imePrezime_prezime,MATCH(BY210,imePrezime_id,0))))</f>
        <v/>
      </c>
      <c r="CB210" s="47" t="s">
        <v>0</v>
      </c>
      <c r="CC210" s="82" t="str">
        <f t="shared" si="232"/>
        <v/>
      </c>
      <c r="CD210" s="47" t="s">
        <v>0</v>
      </c>
      <c r="CE210" s="19" t="str">
        <f t="shared" si="233"/>
        <v/>
      </c>
      <c r="CF210" s="47" t="s">
        <v>0</v>
      </c>
      <c r="CG210" s="130"/>
      <c r="CH210" s="47" t="s">
        <v>0</v>
      </c>
      <c r="CI210" s="52" t="str">
        <f t="shared" si="234"/>
        <v/>
      </c>
      <c r="CJ210" s="73" t="str">
        <f>IF(CG210="","",MAX(CJ$10:CJ209)+1)</f>
        <v/>
      </c>
      <c r="CK210" s="53" t="str">
        <f t="shared" si="235"/>
        <v/>
      </c>
      <c r="CL210" s="47" t="s">
        <v>0</v>
      </c>
      <c r="CM210" s="19" t="str">
        <f t="shared" si="236"/>
        <v/>
      </c>
      <c r="CN210" s="47" t="s">
        <v>0</v>
      </c>
      <c r="CO210" s="108"/>
      <c r="CP210" s="110"/>
      <c r="CQ210" s="47"/>
      <c r="CR210" s="58" t="str">
        <f>IF(AND(BX210="NEMA",BY210="NEMA",OR(CG210="",CK210="NEMA")),MAX(CR$10:CR209)+1,"")</f>
        <v/>
      </c>
      <c r="CS210" s="53" t="str">
        <f t="shared" si="237"/>
        <v/>
      </c>
      <c r="CT210" t="s">
        <v>0</v>
      </c>
      <c r="CU210" s="133" t="str">
        <f>IF(O210="","",LEFT(INDEX(kategorija_oznaka,MATCH(Q210,kategorija_id,0)),1))</f>
        <v/>
      </c>
      <c r="CV210" t="s">
        <v>0</v>
      </c>
      <c r="CW210" s="52" t="str">
        <f>IF(CR210="","",IF(M210&lt;&gt;"CRO","","INSERT INTO osoba (id,reg_broj,oib,spol_id,dat_rodjenja) VALUES ("&amp;CR210&amp;",(SELECT max(os.reg_broj)+1 FROM osoba AS os),Null,'"&amp;CU210&amp;"',Null); INSERT INTO osoba_log (id,reg_broj,oib,spol_id,dat_rodjenja,dnevnik_id) SELECT id,reg_broj,oib,spol_id,dat_rodjenja,"&amp;dnevnik_id&amp;" FROM osoba WHERE id = "&amp;CR210&amp;";"))</f>
        <v/>
      </c>
      <c r="CX210" s="66" t="str">
        <f t="shared" si="238"/>
        <v/>
      </c>
      <c r="CY210" t="s">
        <v>0</v>
      </c>
      <c r="CZ210" s="19" t="str">
        <f t="shared" si="239"/>
        <v/>
      </c>
      <c r="DA210" s="47" t="s">
        <v>0</v>
      </c>
      <c r="DB210" s="52" t="str">
        <f t="shared" si="240"/>
        <v/>
      </c>
      <c r="DC210" s="66" t="str">
        <f t="shared" si="241"/>
        <v/>
      </c>
      <c r="DD210" s="47" t="s">
        <v>0</v>
      </c>
      <c r="DE210" s="52" t="str">
        <f t="shared" si="242"/>
        <v/>
      </c>
      <c r="DF210" s="53" t="str">
        <f>IF(DE210="","",IFERROR(MATCH(DE210,registar,0),"NEMA"))</f>
        <v/>
      </c>
      <c r="DG210" s="47" t="s">
        <v>0</v>
      </c>
      <c r="DH210" s="52" t="str">
        <f t="shared" si="243"/>
        <v/>
      </c>
      <c r="DI210" s="53" t="str">
        <f>IF(DH210="","",IFERROR(MATCH(DH210,imePrezime_imePrezimeKlub,0),"NEMA"))</f>
        <v/>
      </c>
      <c r="DJ210" s="47" t="s">
        <v>0</v>
      </c>
      <c r="DK210" s="52" t="str">
        <f t="shared" si="244"/>
        <v/>
      </c>
      <c r="DL210" s="53" t="str">
        <f>IF(DK210="","",IFERROR(MATCH(DK210,imePrezime_imePrezime,0),"NEMA"))</f>
        <v/>
      </c>
      <c r="DM210" s="47" t="s">
        <v>0</v>
      </c>
      <c r="DN210" s="58" t="str">
        <f t="shared" si="245"/>
        <v/>
      </c>
      <c r="DO210" s="53" t="str" cm="1">
        <f t="array" ref="DO210">IF(DN210&lt;&gt;"",INDEX(imePrezime_id,DN210,0),IF(CR210&lt;&gt;"",CR210,""))</f>
        <v/>
      </c>
      <c r="DP210" s="47" t="s">
        <v>0</v>
      </c>
      <c r="DQ210" s="58" t="str">
        <f t="shared" si="246"/>
        <v/>
      </c>
      <c r="DR210" s="73" t="str">
        <f>IF(BW210="","",IF(AJ210="",IF(IFERROR(INDEX(imePrezime_klub,MATCH(DO210,imePrezime_id,0)),"NEMA")="","klu",""),IF(OR(AND(AK210&lt;&gt;"",AK210&lt;&gt;"NEMA"),BI210&lt;&gt;""),"klu(ali)",IF(AND(AN210&lt;&gt;"",AN210&lt;&gt;AM210),"(raz-klu)","klu"))))</f>
        <v/>
      </c>
      <c r="DS210" s="73" t="str">
        <f t="shared" si="247"/>
        <v/>
      </c>
      <c r="DT210" s="73" t="str">
        <f t="shared" si="248"/>
        <v/>
      </c>
      <c r="DU210" s="66" t="str">
        <f t="shared" si="249"/>
        <v/>
      </c>
      <c r="DV210" s="47" t="s">
        <v>0</v>
      </c>
      <c r="DW210" s="58" t="str">
        <f>IF(BW210="","",MAX(DW$10:DW209)+1)</f>
        <v/>
      </c>
      <c r="DX210" s="73" t="str">
        <f t="shared" si="250"/>
        <v/>
      </c>
      <c r="DY210" s="73" t="str">
        <f t="shared" si="251"/>
        <v/>
      </c>
      <c r="DZ210" s="73" t="str">
        <f t="shared" si="252"/>
        <v/>
      </c>
      <c r="EA210" s="73" t="str">
        <f t="shared" si="253"/>
        <v/>
      </c>
      <c r="EB210" s="73" t="str">
        <f t="shared" si="254"/>
        <v/>
      </c>
      <c r="EC210" s="73" t="str">
        <f t="shared" si="255"/>
        <v/>
      </c>
      <c r="ED210" s="73" t="str">
        <f t="shared" si="256"/>
        <v/>
      </c>
      <c r="EE210" s="73" t="str">
        <f t="shared" si="257"/>
        <v/>
      </c>
      <c r="EF210" s="73" t="str">
        <f t="shared" si="258"/>
        <v/>
      </c>
      <c r="EG210" s="53" t="str">
        <f>IF(INDEX(natjecanjeKategorije_katAliasId,MATCH(Q210,natjecanjeKategorije_katRegId,0))="","",INDEX(natjecanjeKategorije_katAliasId,MATCH(Q210,natjecanjeKategorije_katRegId,0)))</f>
        <v/>
      </c>
      <c r="EH210" s="47" t="s">
        <v>0</v>
      </c>
      <c r="EI210" s="19" t="str">
        <f t="shared" si="259"/>
        <v/>
      </c>
      <c r="EJ210" s="47" t="s">
        <v>0</v>
      </c>
      <c r="EK210" s="19" t="str">
        <f t="shared" si="260"/>
        <v/>
      </c>
      <c r="EL210" s="47" t="s">
        <v>0</v>
      </c>
      <c r="EM210" s="208" t="str">
        <f t="shared" si="261"/>
        <v/>
      </c>
      <c r="EN210" s="47" t="s">
        <v>0</v>
      </c>
    </row>
    <row r="211" spans="1:144" x14ac:dyDescent="0.25">
      <c r="A211" t="s">
        <v>0</v>
      </c>
      <c r="B211" s="52" t="str">
        <f>IF(csv!F203="","",csv!T203)</f>
        <v/>
      </c>
      <c r="C211" s="31" t="s">
        <v>0</v>
      </c>
      <c r="D211" s="31" t="str">
        <f>IF(csv!F203="","",csv!F203)</f>
        <v/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/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03"/>
        <v/>
      </c>
      <c r="P211" s="73" t="str">
        <f>IF(O211="","",IF(COUNTIF(O$10:O210,O211)=0,P210+1,P210))</f>
        <v/>
      </c>
      <c r="Q211" s="88" t="str">
        <f t="shared" si="204"/>
        <v/>
      </c>
      <c r="R211" s="89" t="str" cm="1">
        <f t="array" ref="R211">IF(S211="","",INDEX(natjecanjeStaze_naziv,MATCH(S211,natjecanjeStaze_stazaId,0)))</f>
        <v/>
      </c>
      <c r="S211" s="53" t="str">
        <f>IF(BW211="","",INDEX(natjecanjeStaze_stazaId,MATCH(O211,natjecanjeStaze_kategorija,0)))</f>
        <v/>
      </c>
      <c r="T211" s="47" t="s">
        <v>0</v>
      </c>
      <c r="U211" s="259" t="str">
        <f>IF(O211="","",INDEX(kategorija_oznaka,MATCH(Q211,kategorija_id,0)))</f>
        <v/>
      </c>
      <c r="V211" s="260" t="str">
        <f t="shared" si="205"/>
        <v/>
      </c>
      <c r="W211" s="47" t="s">
        <v>0</v>
      </c>
      <c r="X211" s="52" t="str">
        <f t="shared" si="206"/>
        <v/>
      </c>
      <c r="Y211" s="73" t="str">
        <f t="shared" si="207"/>
        <v/>
      </c>
      <c r="Z211" s="31" t="str">
        <f t="shared" si="208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09"/>
        <v/>
      </c>
      <c r="AF211" s="47" t="s">
        <v>0</v>
      </c>
      <c r="AG211" s="151" t="str">
        <f t="shared" si="210"/>
        <v/>
      </c>
      <c r="AH211" s="47" t="s">
        <v>0</v>
      </c>
      <c r="AI211" s="52" t="str">
        <f t="shared" si="211"/>
        <v/>
      </c>
      <c r="AJ211" s="31" t="str">
        <f t="shared" si="212"/>
        <v/>
      </c>
      <c r="AK211" s="73" t="str">
        <f t="shared" si="213"/>
        <v/>
      </c>
      <c r="AL211" s="73" t="str">
        <f t="shared" si="214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IFERROR(""&amp;INDEX(registarNatjecatelji,DL211,4),"")</f>
        <v/>
      </c>
      <c r="AO211" s="90" t="str">
        <f t="shared" si="215"/>
        <v/>
      </c>
      <c r="AP211" s="66" t="str">
        <f t="shared" si="216"/>
        <v/>
      </c>
      <c r="AQ211" s="47" t="s">
        <v>0</v>
      </c>
      <c r="AR211" s="52" t="str">
        <f>IF(V211&lt;&gt;"NEMA","",IF(IFERROR(MATCH(U211,U$10:U210,0),0)&lt;&gt;0,"",U211))</f>
        <v/>
      </c>
      <c r="AS211" s="73" t="str">
        <f>IF(AR211="","",IFERROR(INDEX(klubAlias_id,MATCH(AR211,klubAlias_alias,0)),"NEMA"))</f>
        <v/>
      </c>
      <c r="AT211" s="31" t="str">
        <f>IF(OR(AS211="",AS211&lt;&gt;"NEMA"),"",MAX(AT$10:AT210)+1)</f>
        <v/>
      </c>
      <c r="AU211" s="66" t="str">
        <f>IF(OR(AS211="",AS211&lt;&gt;"NEMA"),"",INDEX(klub_id,MATCH(AR211,klub_naziv,0)))</f>
        <v/>
      </c>
      <c r="AV211" s="47" t="s">
        <v>0</v>
      </c>
      <c r="AW211" s="19" t="str">
        <f t="shared" si="217"/>
        <v/>
      </c>
      <c r="AX211" s="47" t="s">
        <v>0</v>
      </c>
      <c r="AY211" s="82" t="str">
        <f>IF(AK211&lt;&gt;"NEMA","",IF(IFERROR(MATCH(AJ211,AJ$10:AJ210,0),0)&lt;&gt;0,"",AJ211))</f>
        <v/>
      </c>
      <c r="AZ211" s="47" t="s">
        <v>0</v>
      </c>
      <c r="BA211" s="130"/>
      <c r="BB211" s="47" t="s">
        <v>0</v>
      </c>
      <c r="BC211" s="58" t="str">
        <f t="shared" si="218"/>
        <v/>
      </c>
      <c r="BD211" s="31" t="str">
        <f t="shared" si="219"/>
        <v/>
      </c>
      <c r="BE211" s="31" t="str">
        <f>IF(BD211="","",MAX(BE$10:BE210)+1)</f>
        <v/>
      </c>
      <c r="BF211" s="31" t="str">
        <f t="shared" si="220"/>
        <v/>
      </c>
      <c r="BG211" s="31" t="str">
        <f t="shared" si="221"/>
        <v/>
      </c>
      <c r="BH211" s="31" t="str">
        <f>IF(BA211="","",MAX(BH$10:BH210)+1)</f>
        <v/>
      </c>
      <c r="BI211" s="31" t="str">
        <f t="shared" si="222"/>
        <v/>
      </c>
      <c r="BJ211" s="66" t="str">
        <f t="shared" si="223"/>
        <v/>
      </c>
      <c r="BK211" s="47" t="s">
        <v>0</v>
      </c>
      <c r="BL211" s="19" t="str">
        <f t="shared" si="224"/>
        <v/>
      </c>
      <c r="BM211" s="47" t="s">
        <v>0</v>
      </c>
      <c r="BN211" s="151" t="str">
        <f>IF(AP211="","",IF(BA211="",IF(IFERROR(MATCH(AP211,natjecanje_noviKluboviAliasi,0),0)&gt;0,INDEX(natjecanje_kluboviAliasi,MATCH(AP211,natjecanje_noviKluboviAliasi,0)),AP211),BA211))</f>
        <v/>
      </c>
      <c r="BO211" s="47" t="s">
        <v>0</v>
      </c>
      <c r="BP211" s="58" t="str">
        <f t="shared" si="225"/>
        <v/>
      </c>
      <c r="BQ211" s="73" t="str">
        <f t="shared" si="226"/>
        <v/>
      </c>
      <c r="BR211" s="267" t="str">
        <f t="shared" si="227"/>
        <v/>
      </c>
      <c r="BS211" s="268" t="str">
        <f t="shared" si="228"/>
        <v/>
      </c>
      <c r="BT211" s="191" t="str">
        <f t="shared" si="229"/>
        <v/>
      </c>
      <c r="BU211" s="47" t="s">
        <v>0</v>
      </c>
      <c r="BV211" s="52" t="str">
        <f t="shared" si="230"/>
        <v/>
      </c>
      <c r="BW211" s="31" t="str">
        <f t="shared" si="231"/>
        <v/>
      </c>
      <c r="BX211" s="73" t="str">
        <f>IF(BW211="","",IFERROR(INDEX(imePrezime_id,MATCH(BV211&amp;" – "&amp;BW211,imePrezime_imePrezime,0)),"NEMA"))</f>
        <v/>
      </c>
      <c r="BY211" s="73" t="str">
        <f>IF(BX211&lt;&gt;"NEMA","",IFERROR(INDEX(imePrezimeAlias_imePrezimeId,MATCH(BV211&amp;" "&amp;BW211,imePrezimeAlias_alias,0)),"NEMA"))</f>
        <v/>
      </c>
      <c r="BZ211" s="31" t="str">
        <f>IF(BW211="","",IF(OR(BY211="",BY211="NEMA"),BV211,INDEX(imePrezime_ime,MATCH(BY211,imePrezime_id,0))))</f>
        <v/>
      </c>
      <c r="CA211" s="66" t="str">
        <f>IF(BW211="","",IF(OR(BY211="",BY211="NEMA"),BW211,INDEX(imePrezime_prezime,MATCH(BY211,imePrezime_id,0))))</f>
        <v/>
      </c>
      <c r="CB211" s="47" t="s">
        <v>0</v>
      </c>
      <c r="CC211" s="82" t="str">
        <f t="shared" si="232"/>
        <v/>
      </c>
      <c r="CD211" s="47" t="s">
        <v>0</v>
      </c>
      <c r="CE211" s="19" t="str">
        <f t="shared" si="233"/>
        <v/>
      </c>
      <c r="CF211" s="47" t="s">
        <v>0</v>
      </c>
      <c r="CG211" s="130"/>
      <c r="CH211" s="47" t="s">
        <v>0</v>
      </c>
      <c r="CI211" s="52" t="str">
        <f t="shared" si="234"/>
        <v/>
      </c>
      <c r="CJ211" s="73" t="str">
        <f>IF(CG211="","",MAX(CJ$10:CJ210)+1)</f>
        <v/>
      </c>
      <c r="CK211" s="53" t="str">
        <f t="shared" si="235"/>
        <v/>
      </c>
      <c r="CL211" s="47" t="s">
        <v>0</v>
      </c>
      <c r="CM211" s="19" t="str">
        <f t="shared" si="236"/>
        <v/>
      </c>
      <c r="CN211" s="47" t="s">
        <v>0</v>
      </c>
      <c r="CO211" s="108"/>
      <c r="CP211" s="110"/>
      <c r="CQ211" s="47"/>
      <c r="CR211" s="58" t="str">
        <f>IF(AND(BX211="NEMA",BY211="NEMA",OR(CG211="",CK211="NEMA")),MAX(CR$10:CR210)+1,"")</f>
        <v/>
      </c>
      <c r="CS211" s="53" t="str">
        <f t="shared" si="237"/>
        <v/>
      </c>
      <c r="CT211" t="s">
        <v>0</v>
      </c>
      <c r="CU211" s="133" t="str">
        <f>IF(O211="","",LEFT(INDEX(kategorija_oznaka,MATCH(Q211,kategorija_id,0)),1))</f>
        <v/>
      </c>
      <c r="CV211" t="s">
        <v>0</v>
      </c>
      <c r="CW211" s="52" t="str">
        <f>IF(CR211="","",IF(M211&lt;&gt;"CRO","","INSERT INTO osoba (id,reg_broj,oib,spol_id,dat_rodjenja) VALUES ("&amp;CR211&amp;",(SELECT max(os.reg_broj)+1 FROM osoba AS os),Null,'"&amp;CU211&amp;"',Null); INSERT INTO osoba_log (id,reg_broj,oib,spol_id,dat_rodjenja,dnevnik_id) SELECT id,reg_broj,oib,spol_id,dat_rodjenja,"&amp;dnevnik_id&amp;" FROM osoba WHERE id = "&amp;CR211&amp;";"))</f>
        <v/>
      </c>
      <c r="CX211" s="66" t="str">
        <f t="shared" si="238"/>
        <v/>
      </c>
      <c r="CY211" t="s">
        <v>0</v>
      </c>
      <c r="CZ211" s="19" t="str">
        <f t="shared" si="239"/>
        <v/>
      </c>
      <c r="DA211" s="47" t="s">
        <v>0</v>
      </c>
      <c r="DB211" s="52" t="str">
        <f t="shared" si="240"/>
        <v/>
      </c>
      <c r="DC211" s="66" t="str">
        <f t="shared" si="241"/>
        <v/>
      </c>
      <c r="DD211" s="47" t="s">
        <v>0</v>
      </c>
      <c r="DE211" s="52" t="str">
        <f t="shared" si="242"/>
        <v/>
      </c>
      <c r="DF211" s="53" t="str">
        <f>IF(DE211="","",IFERROR(MATCH(DE211,registar,0),"NEMA"))</f>
        <v/>
      </c>
      <c r="DG211" s="47" t="s">
        <v>0</v>
      </c>
      <c r="DH211" s="52" t="str">
        <f t="shared" si="243"/>
        <v/>
      </c>
      <c r="DI211" s="53" t="str">
        <f>IF(DH211="","",IFERROR(MATCH(DH211,imePrezime_imePrezimeKlub,0),"NEMA"))</f>
        <v/>
      </c>
      <c r="DJ211" s="47" t="s">
        <v>0</v>
      </c>
      <c r="DK211" s="52" t="str">
        <f t="shared" si="244"/>
        <v/>
      </c>
      <c r="DL211" s="53" t="str">
        <f>IF(DK211="","",IFERROR(MATCH(DK211,imePrezime_imePrezime,0),"NEMA"))</f>
        <v/>
      </c>
      <c r="DM211" s="47" t="s">
        <v>0</v>
      </c>
      <c r="DN211" s="58" t="str">
        <f t="shared" si="245"/>
        <v/>
      </c>
      <c r="DO211" s="53" t="str" cm="1">
        <f t="array" ref="DO211">IF(DN211&lt;&gt;"",INDEX(imePrezime_id,DN211,0),IF(CR211&lt;&gt;"",CR211,""))</f>
        <v/>
      </c>
      <c r="DP211" s="47" t="s">
        <v>0</v>
      </c>
      <c r="DQ211" s="58" t="str">
        <f t="shared" si="246"/>
        <v/>
      </c>
      <c r="DR211" s="73" t="str">
        <f>IF(BW211="","",IF(AJ211="",IF(IFERROR(INDEX(imePrezime_klub,MATCH(DO211,imePrezime_id,0)),"NEMA")="","klu",""),IF(OR(AND(AK211&lt;&gt;"",AK211&lt;&gt;"NEMA"),BI211&lt;&gt;""),"klu(ali)",IF(AND(AN211&lt;&gt;"",AN211&lt;&gt;AM211),"(raz-klu)","klu"))))</f>
        <v/>
      </c>
      <c r="DS211" s="73" t="str">
        <f t="shared" si="247"/>
        <v/>
      </c>
      <c r="DT211" s="73" t="str">
        <f t="shared" si="248"/>
        <v/>
      </c>
      <c r="DU211" s="66" t="str">
        <f t="shared" si="249"/>
        <v/>
      </c>
      <c r="DV211" s="47" t="s">
        <v>0</v>
      </c>
      <c r="DW211" s="58" t="str">
        <f>IF(BW211="","",MAX(DW$10:DW210)+1)</f>
        <v/>
      </c>
      <c r="DX211" s="73" t="str">
        <f t="shared" si="250"/>
        <v/>
      </c>
      <c r="DY211" s="73" t="str">
        <f t="shared" si="251"/>
        <v/>
      </c>
      <c r="DZ211" s="73" t="str">
        <f t="shared" si="252"/>
        <v/>
      </c>
      <c r="EA211" s="73" t="str">
        <f t="shared" si="253"/>
        <v/>
      </c>
      <c r="EB211" s="73" t="str">
        <f t="shared" si="254"/>
        <v/>
      </c>
      <c r="EC211" s="73" t="str">
        <f t="shared" si="255"/>
        <v/>
      </c>
      <c r="ED211" s="73" t="str">
        <f t="shared" si="256"/>
        <v/>
      </c>
      <c r="EE211" s="73" t="str">
        <f t="shared" si="257"/>
        <v/>
      </c>
      <c r="EF211" s="73" t="str">
        <f t="shared" si="258"/>
        <v/>
      </c>
      <c r="EG211" s="53" t="str">
        <f>IF(INDEX(natjecanjeKategorije_katAliasId,MATCH(Q211,natjecanjeKategorije_katRegId,0))="","",INDEX(natjecanjeKategorije_katAliasId,MATCH(Q211,natjecanjeKategorije_katRegId,0)))</f>
        <v/>
      </c>
      <c r="EH211" s="47" t="s">
        <v>0</v>
      </c>
      <c r="EI211" s="19" t="str">
        <f t="shared" si="259"/>
        <v/>
      </c>
      <c r="EJ211" s="47" t="s">
        <v>0</v>
      </c>
      <c r="EK211" s="19" t="str">
        <f t="shared" si="260"/>
        <v/>
      </c>
      <c r="EL211" s="47" t="s">
        <v>0</v>
      </c>
      <c r="EM211" s="208" t="str">
        <f t="shared" si="261"/>
        <v/>
      </c>
      <c r="EN211" s="47" t="s">
        <v>0</v>
      </c>
    </row>
    <row r="212" spans="1:144" x14ac:dyDescent="0.25">
      <c r="A212" t="s">
        <v>0</v>
      </c>
      <c r="B212" s="52" t="str">
        <f>IF(csv!F204="","",csv!T204)</f>
        <v/>
      </c>
      <c r="C212" s="31" t="s">
        <v>0</v>
      </c>
      <c r="D212" s="31" t="str">
        <f>IF(csv!F204="","",csv!F204)</f>
        <v/>
      </c>
      <c r="E212" s="31" t="str">
        <f>IF(csv!E204="","",csv!E204)</f>
        <v/>
      </c>
      <c r="F212" s="31" t="s">
        <v>0</v>
      </c>
      <c r="G212" s="73" t="str">
        <f>IF(csv!M204="","",csv!M204)</f>
        <v/>
      </c>
      <c r="H212" s="73" t="str">
        <f>IF(csv!N204="","",csv!N204)</f>
        <v/>
      </c>
      <c r="I212" s="31" t="s">
        <v>0</v>
      </c>
      <c r="J212" s="31" t="str">
        <f>IF(csv!P204="","",csv!P204)</f>
        <v/>
      </c>
      <c r="K212" s="31" t="str">
        <f>IF(csv!Q204="","",csv!Q204)</f>
        <v/>
      </c>
      <c r="L212" s="31" t="s">
        <v>0</v>
      </c>
      <c r="M212" s="66" t="str">
        <f>IF(csv!R204="","",csv!R204)</f>
        <v/>
      </c>
      <c r="N212" s="47" t="s">
        <v>0</v>
      </c>
      <c r="O212" s="52" t="str">
        <f t="shared" si="203"/>
        <v/>
      </c>
      <c r="P212" s="73" t="str">
        <f>IF(O212="","",IF(COUNTIF(O$10:O211,O212)=0,P211+1,P211))</f>
        <v/>
      </c>
      <c r="Q212" s="88" t="str">
        <f t="shared" si="204"/>
        <v/>
      </c>
      <c r="R212" s="89" t="str" cm="1">
        <f t="array" ref="R212">IF(S212="","",INDEX(natjecanjeStaze_naziv,MATCH(S212,natjecanjeStaze_stazaId,0)))</f>
        <v/>
      </c>
      <c r="S212" s="53" t="str">
        <f>IF(BW212="","",INDEX(natjecanjeStaze_stazaId,MATCH(O212,natjecanjeStaze_kategorija,0)))</f>
        <v/>
      </c>
      <c r="T212" s="47" t="s">
        <v>0</v>
      </c>
      <c r="U212" s="259" t="str">
        <f>IF(O212="","",INDEX(kategorija_oznaka,MATCH(Q212,kategorija_id,0)))</f>
        <v/>
      </c>
      <c r="V212" s="260" t="str">
        <f t="shared" si="205"/>
        <v/>
      </c>
      <c r="W212" s="47" t="s">
        <v>0</v>
      </c>
      <c r="X212" s="52" t="str">
        <f t="shared" si="206"/>
        <v/>
      </c>
      <c r="Y212" s="73" t="str">
        <f t="shared" si="207"/>
        <v/>
      </c>
      <c r="Z212" s="31" t="str">
        <f t="shared" si="208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09"/>
        <v/>
      </c>
      <c r="AF212" s="47" t="s">
        <v>0</v>
      </c>
      <c r="AG212" s="151" t="str">
        <f t="shared" si="210"/>
        <v/>
      </c>
      <c r="AH212" s="47" t="s">
        <v>0</v>
      </c>
      <c r="AI212" s="52" t="str">
        <f t="shared" si="211"/>
        <v/>
      </c>
      <c r="AJ212" s="31" t="str">
        <f t="shared" si="212"/>
        <v/>
      </c>
      <c r="AK212" s="73" t="str">
        <f t="shared" si="213"/>
        <v/>
      </c>
      <c r="AL212" s="73" t="str">
        <f t="shared" si="214"/>
        <v/>
      </c>
      <c r="AM212" s="31" t="str" cm="1">
        <f t="array" ref="AM212">IF(AK212="",""&amp;AJ212,IF(AK212="NEMA",AJ212,INDEX(klub_naziv,MATCH(INDEX(klubAlias_klubId,AK212),klub_id,0))))</f>
        <v/>
      </c>
      <c r="AN212" s="31" t="str" cm="1">
        <f t="array" ref="AN212">IFERROR(""&amp;INDEX(registarNatjecatelji,DL212,4),"")</f>
        <v/>
      </c>
      <c r="AO212" s="90" t="str">
        <f t="shared" si="215"/>
        <v/>
      </c>
      <c r="AP212" s="66" t="str">
        <f t="shared" si="216"/>
        <v/>
      </c>
      <c r="AQ212" s="47" t="s">
        <v>0</v>
      </c>
      <c r="AR212" s="52" t="str">
        <f>IF(V212&lt;&gt;"NEMA","",IF(IFERROR(MATCH(U212,U$10:U211,0),0)&lt;&gt;0,"",U212))</f>
        <v/>
      </c>
      <c r="AS212" s="73" t="str">
        <f>IF(AR212="","",IFERROR(INDEX(klubAlias_id,MATCH(AR212,klubAlias_alias,0)),"NEMA"))</f>
        <v/>
      </c>
      <c r="AT212" s="31" t="str">
        <f>IF(OR(AS212="",AS212&lt;&gt;"NEMA"),"",MAX(AT$10:AT211)+1)</f>
        <v/>
      </c>
      <c r="AU212" s="66" t="str">
        <f>IF(OR(AS212="",AS212&lt;&gt;"NEMA"),"",INDEX(klub_id,MATCH(AR212,klub_naziv,0)))</f>
        <v/>
      </c>
      <c r="AV212" s="47" t="s">
        <v>0</v>
      </c>
      <c r="AW212" s="19" t="str">
        <f t="shared" si="217"/>
        <v/>
      </c>
      <c r="AX212" s="47" t="s">
        <v>0</v>
      </c>
      <c r="AY212" s="82" t="str">
        <f>IF(AK212&lt;&gt;"NEMA","",IF(IFERROR(MATCH(AJ212,AJ$10:AJ211,0),0)&lt;&gt;0,"",AJ212))</f>
        <v/>
      </c>
      <c r="AZ212" s="47" t="s">
        <v>0</v>
      </c>
      <c r="BA212" s="130"/>
      <c r="BB212" s="47" t="s">
        <v>0</v>
      </c>
      <c r="BC212" s="58" t="str">
        <f t="shared" si="218"/>
        <v/>
      </c>
      <c r="BD212" s="31" t="str">
        <f t="shared" si="219"/>
        <v/>
      </c>
      <c r="BE212" s="31" t="str">
        <f>IF(BD212="","",MAX(BE$10:BE211)+1)</f>
        <v/>
      </c>
      <c r="BF212" s="31" t="str">
        <f t="shared" si="220"/>
        <v/>
      </c>
      <c r="BG212" s="31" t="str">
        <f t="shared" si="221"/>
        <v/>
      </c>
      <c r="BH212" s="31" t="str">
        <f>IF(BA212="","",MAX(BH$10:BH211)+1)</f>
        <v/>
      </c>
      <c r="BI212" s="31" t="str">
        <f t="shared" si="222"/>
        <v/>
      </c>
      <c r="BJ212" s="66" t="str">
        <f t="shared" si="223"/>
        <v/>
      </c>
      <c r="BK212" s="47" t="s">
        <v>0</v>
      </c>
      <c r="BL212" s="19" t="str">
        <f t="shared" si="224"/>
        <v/>
      </c>
      <c r="BM212" s="47" t="s">
        <v>0</v>
      </c>
      <c r="BN212" s="151" t="str">
        <f>IF(AP212="","",IF(BA212="",IF(IFERROR(MATCH(AP212,natjecanje_noviKluboviAliasi,0),0)&gt;0,INDEX(natjecanje_kluboviAliasi,MATCH(AP212,natjecanje_noviKluboviAliasi,0)),AP212),BA212))</f>
        <v/>
      </c>
      <c r="BO212" s="47" t="s">
        <v>0</v>
      </c>
      <c r="BP212" s="58" t="str">
        <f t="shared" si="225"/>
        <v/>
      </c>
      <c r="BQ212" s="73" t="str">
        <f t="shared" si="226"/>
        <v/>
      </c>
      <c r="BR212" s="267" t="str">
        <f t="shared" si="227"/>
        <v/>
      </c>
      <c r="BS212" s="268" t="str">
        <f t="shared" si="228"/>
        <v/>
      </c>
      <c r="BT212" s="191" t="str">
        <f t="shared" si="229"/>
        <v/>
      </c>
      <c r="BU212" s="47" t="s">
        <v>0</v>
      </c>
      <c r="BV212" s="52" t="str">
        <f t="shared" si="230"/>
        <v/>
      </c>
      <c r="BW212" s="31" t="str">
        <f t="shared" si="231"/>
        <v/>
      </c>
      <c r="BX212" s="73" t="str">
        <f>IF(BW212="","",IFERROR(INDEX(imePrezime_id,MATCH(BV212&amp;" – "&amp;BW212,imePrezime_imePrezime,0)),"NEMA"))</f>
        <v/>
      </c>
      <c r="BY212" s="73" t="str">
        <f>IF(BX212&lt;&gt;"NEMA","",IFERROR(INDEX(imePrezimeAlias_imePrezimeId,MATCH(BV212&amp;" "&amp;BW212,imePrezimeAlias_alias,0)),"NEMA"))</f>
        <v/>
      </c>
      <c r="BZ212" s="31" t="str">
        <f>IF(BW212="","",IF(OR(BY212="",BY212="NEMA"),BV212,INDEX(imePrezime_ime,MATCH(BY212,imePrezime_id,0))))</f>
        <v/>
      </c>
      <c r="CA212" s="66" t="str">
        <f>IF(BW212="","",IF(OR(BY212="",BY212="NEMA"),BW212,INDEX(imePrezime_prezime,MATCH(BY212,imePrezime_id,0))))</f>
        <v/>
      </c>
      <c r="CB212" s="47" t="s">
        <v>0</v>
      </c>
      <c r="CC212" s="82" t="str">
        <f t="shared" si="232"/>
        <v/>
      </c>
      <c r="CD212" s="47" t="s">
        <v>0</v>
      </c>
      <c r="CE212" s="19" t="str">
        <f t="shared" si="233"/>
        <v/>
      </c>
      <c r="CF212" s="47" t="s">
        <v>0</v>
      </c>
      <c r="CG212" s="130"/>
      <c r="CH212" s="47" t="s">
        <v>0</v>
      </c>
      <c r="CI212" s="52" t="str">
        <f t="shared" si="234"/>
        <v/>
      </c>
      <c r="CJ212" s="73" t="str">
        <f>IF(CG212="","",MAX(CJ$10:CJ211)+1)</f>
        <v/>
      </c>
      <c r="CK212" s="53" t="str">
        <f t="shared" si="235"/>
        <v/>
      </c>
      <c r="CL212" s="47" t="s">
        <v>0</v>
      </c>
      <c r="CM212" s="19" t="str">
        <f t="shared" si="236"/>
        <v/>
      </c>
      <c r="CN212" s="47" t="s">
        <v>0</v>
      </c>
      <c r="CO212" s="108"/>
      <c r="CP212" s="110"/>
      <c r="CQ212" s="47"/>
      <c r="CR212" s="58" t="str">
        <f>IF(AND(BX212="NEMA",BY212="NEMA",OR(CG212="",CK212="NEMA")),MAX(CR$10:CR211)+1,"")</f>
        <v/>
      </c>
      <c r="CS212" s="53" t="str">
        <f t="shared" si="237"/>
        <v/>
      </c>
      <c r="CT212" t="s">
        <v>0</v>
      </c>
      <c r="CU212" s="133" t="str">
        <f>IF(O212="","",LEFT(INDEX(kategorija_oznaka,MATCH(Q212,kategorija_id,0)),1))</f>
        <v/>
      </c>
      <c r="CV212" t="s">
        <v>0</v>
      </c>
      <c r="CW212" s="52" t="str">
        <f>IF(CR212="","",IF(M212&lt;&gt;"CRO","","INSERT INTO osoba (id,reg_broj,oib,spol_id,dat_rodjenja) VALUES ("&amp;CR212&amp;",(SELECT max(os.reg_broj)+1 FROM osoba AS os),Null,'"&amp;CU212&amp;"',Null); INSERT INTO osoba_log (id,reg_broj,oib,spol_id,dat_rodjenja,dnevnik_id) SELECT id,reg_broj,oib,spol_id,dat_rodjenja,"&amp;dnevnik_id&amp;" FROM osoba WHERE id = "&amp;CR212&amp;";"))</f>
        <v/>
      </c>
      <c r="CX212" s="66" t="str">
        <f t="shared" si="238"/>
        <v/>
      </c>
      <c r="CY212" t="s">
        <v>0</v>
      </c>
      <c r="CZ212" s="19" t="str">
        <f t="shared" si="239"/>
        <v/>
      </c>
      <c r="DA212" s="47" t="s">
        <v>0</v>
      </c>
      <c r="DB212" s="52" t="str">
        <f t="shared" si="240"/>
        <v/>
      </c>
      <c r="DC212" s="66" t="str">
        <f t="shared" si="241"/>
        <v/>
      </c>
      <c r="DD212" s="47" t="s">
        <v>0</v>
      </c>
      <c r="DE212" s="52" t="str">
        <f t="shared" si="242"/>
        <v/>
      </c>
      <c r="DF212" s="53" t="str">
        <f>IF(DE212="","",IFERROR(MATCH(DE212,registar,0),"NEMA"))</f>
        <v/>
      </c>
      <c r="DG212" s="47" t="s">
        <v>0</v>
      </c>
      <c r="DH212" s="52" t="str">
        <f t="shared" si="243"/>
        <v/>
      </c>
      <c r="DI212" s="53" t="str">
        <f>IF(DH212="","",IFERROR(MATCH(DH212,imePrezime_imePrezimeKlub,0),"NEMA"))</f>
        <v/>
      </c>
      <c r="DJ212" s="47" t="s">
        <v>0</v>
      </c>
      <c r="DK212" s="52" t="str">
        <f t="shared" si="244"/>
        <v/>
      </c>
      <c r="DL212" s="53" t="str">
        <f>IF(DK212="","",IFERROR(MATCH(DK212,imePrezime_imePrezime,0),"NEMA"))</f>
        <v/>
      </c>
      <c r="DM212" s="47" t="s">
        <v>0</v>
      </c>
      <c r="DN212" s="58" t="str">
        <f t="shared" si="245"/>
        <v/>
      </c>
      <c r="DO212" s="53" t="str" cm="1">
        <f t="array" ref="DO212">IF(DN212&lt;&gt;"",INDEX(imePrezime_id,DN212,0),IF(CR212&lt;&gt;"",CR212,""))</f>
        <v/>
      </c>
      <c r="DP212" s="47" t="s">
        <v>0</v>
      </c>
      <c r="DQ212" s="58" t="str">
        <f t="shared" si="246"/>
        <v/>
      </c>
      <c r="DR212" s="73" t="str">
        <f>IF(BW212="","",IF(AJ212="",IF(IFERROR(INDEX(imePrezime_klub,MATCH(DO212,imePrezime_id,0)),"NEMA")="","klu",""),IF(OR(AND(AK212&lt;&gt;"",AK212&lt;&gt;"NEMA"),BI212&lt;&gt;""),"klu(ali)",IF(AND(AN212&lt;&gt;"",AN212&lt;&gt;AM212),"(raz-klu)","klu"))))</f>
        <v/>
      </c>
      <c r="DS212" s="73" t="str">
        <f t="shared" si="247"/>
        <v/>
      </c>
      <c r="DT212" s="73" t="str">
        <f t="shared" si="248"/>
        <v/>
      </c>
      <c r="DU212" s="66" t="str">
        <f t="shared" si="249"/>
        <v/>
      </c>
      <c r="DV212" s="47" t="s">
        <v>0</v>
      </c>
      <c r="DW212" s="58" t="str">
        <f>IF(BW212="","",MAX(DW$10:DW211)+1)</f>
        <v/>
      </c>
      <c r="DX212" s="73" t="str">
        <f t="shared" si="250"/>
        <v/>
      </c>
      <c r="DY212" s="73" t="str">
        <f t="shared" si="251"/>
        <v/>
      </c>
      <c r="DZ212" s="73" t="str">
        <f t="shared" si="252"/>
        <v/>
      </c>
      <c r="EA212" s="73" t="str">
        <f t="shared" si="253"/>
        <v/>
      </c>
      <c r="EB212" s="73" t="str">
        <f t="shared" si="254"/>
        <v/>
      </c>
      <c r="EC212" s="73" t="str">
        <f t="shared" si="255"/>
        <v/>
      </c>
      <c r="ED212" s="73" t="str">
        <f t="shared" si="256"/>
        <v/>
      </c>
      <c r="EE212" s="73" t="str">
        <f t="shared" si="257"/>
        <v/>
      </c>
      <c r="EF212" s="73" t="str">
        <f t="shared" si="258"/>
        <v/>
      </c>
      <c r="EG212" s="53" t="str">
        <f>IF(INDEX(natjecanjeKategorije_katAliasId,MATCH(Q212,natjecanjeKategorije_katRegId,0))="","",INDEX(natjecanjeKategorije_katAliasId,MATCH(Q212,natjecanjeKategorije_katRegId,0)))</f>
        <v/>
      </c>
      <c r="EH212" s="47" t="s">
        <v>0</v>
      </c>
      <c r="EI212" s="19" t="str">
        <f t="shared" si="259"/>
        <v/>
      </c>
      <c r="EJ212" s="47" t="s">
        <v>0</v>
      </c>
      <c r="EK212" s="19" t="str">
        <f t="shared" si="260"/>
        <v/>
      </c>
      <c r="EL212" s="47" t="s">
        <v>0</v>
      </c>
      <c r="EM212" s="208" t="str">
        <f t="shared" si="261"/>
        <v/>
      </c>
      <c r="EN212" s="47" t="s">
        <v>0</v>
      </c>
    </row>
    <row r="213" spans="1:144" x14ac:dyDescent="0.25">
      <c r="A213" t="s">
        <v>0</v>
      </c>
      <c r="B213" s="52" t="str">
        <f>IF(csv!F205="","",csv!T205)</f>
        <v/>
      </c>
      <c r="C213" s="31" t="s">
        <v>0</v>
      </c>
      <c r="D213" s="31" t="str">
        <f>IF(csv!F205="","",csv!F205)</f>
        <v/>
      </c>
      <c r="E213" s="31" t="str">
        <f>IF(csv!E205="","",csv!E205)</f>
        <v/>
      </c>
      <c r="F213" s="31" t="s">
        <v>0</v>
      </c>
      <c r="G213" s="73" t="str">
        <f>IF(csv!M205="","",csv!M205)</f>
        <v/>
      </c>
      <c r="H213" s="73" t="str">
        <f>IF(csv!N205="","",csv!N205)</f>
        <v/>
      </c>
      <c r="I213" s="31" t="s">
        <v>0</v>
      </c>
      <c r="J213" s="31" t="str">
        <f>IF(csv!P205="","",csv!P205)</f>
        <v/>
      </c>
      <c r="K213" s="31" t="str">
        <f>IF(csv!Q205="","",csv!Q205)</f>
        <v/>
      </c>
      <c r="L213" s="31" t="s">
        <v>0</v>
      </c>
      <c r="M213" s="66" t="str">
        <f>IF(csv!R205="","",csv!R205)</f>
        <v/>
      </c>
      <c r="N213" s="47" t="s">
        <v>0</v>
      </c>
      <c r="O213" s="52" t="str">
        <f t="shared" si="203"/>
        <v/>
      </c>
      <c r="P213" s="73" t="str">
        <f>IF(O213="","",IF(COUNTIF(O$10:O212,O213)=0,P212+1,P212))</f>
        <v/>
      </c>
      <c r="Q213" s="88" t="str">
        <f t="shared" si="204"/>
        <v/>
      </c>
      <c r="R213" s="89" t="str" cm="1">
        <f t="array" ref="R213">IF(S213="","",INDEX(natjecanjeStaze_naziv,MATCH(S213,natjecanjeStaze_stazaId,0)))</f>
        <v/>
      </c>
      <c r="S213" s="53" t="str">
        <f>IF(BW213="","",INDEX(natjecanjeStaze_stazaId,MATCH(O213,natjecanjeStaze_kategorija,0)))</f>
        <v/>
      </c>
      <c r="T213" s="47" t="s">
        <v>0</v>
      </c>
      <c r="U213" s="259" t="str">
        <f>IF(O213="","",INDEX(kategorija_oznaka,MATCH(Q213,kategorija_id,0)))</f>
        <v/>
      </c>
      <c r="V213" s="260" t="str">
        <f t="shared" si="205"/>
        <v/>
      </c>
      <c r="W213" s="47" t="s">
        <v>0</v>
      </c>
      <c r="X213" s="52" t="str">
        <f t="shared" si="206"/>
        <v/>
      </c>
      <c r="Y213" s="73" t="str">
        <f t="shared" si="207"/>
        <v/>
      </c>
      <c r="Z213" s="31" t="str">
        <f t="shared" si="208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09"/>
        <v/>
      </c>
      <c r="AF213" s="47" t="s">
        <v>0</v>
      </c>
      <c r="AG213" s="151" t="str">
        <f t="shared" si="210"/>
        <v/>
      </c>
      <c r="AH213" s="47" t="s">
        <v>0</v>
      </c>
      <c r="AI213" s="52" t="str">
        <f t="shared" si="211"/>
        <v/>
      </c>
      <c r="AJ213" s="31" t="str">
        <f t="shared" si="212"/>
        <v/>
      </c>
      <c r="AK213" s="73" t="str">
        <f t="shared" si="213"/>
        <v/>
      </c>
      <c r="AL213" s="73" t="str">
        <f t="shared" si="214"/>
        <v/>
      </c>
      <c r="AM213" s="31" t="str" cm="1">
        <f t="array" ref="AM213">IF(AK213="",""&amp;AJ213,IF(AK213="NEMA",AJ213,INDEX(klub_naziv,MATCH(INDEX(klubAlias_klubId,AK213),klub_id,0))))</f>
        <v/>
      </c>
      <c r="AN213" s="31" t="str" cm="1">
        <f t="array" ref="AN213">IFERROR(""&amp;INDEX(registarNatjecatelji,DL213,4),"")</f>
        <v/>
      </c>
      <c r="AO213" s="90" t="str">
        <f t="shared" si="215"/>
        <v/>
      </c>
      <c r="AP213" s="66" t="str">
        <f t="shared" si="216"/>
        <v/>
      </c>
      <c r="AQ213" s="47" t="s">
        <v>0</v>
      </c>
      <c r="AR213" s="52" t="str">
        <f>IF(V213&lt;&gt;"NEMA","",IF(IFERROR(MATCH(U213,U$10:U212,0),0)&lt;&gt;0,"",U213))</f>
        <v/>
      </c>
      <c r="AS213" s="73" t="str">
        <f>IF(AR213="","",IFERROR(INDEX(klubAlias_id,MATCH(AR213,klubAlias_alias,0)),"NEMA"))</f>
        <v/>
      </c>
      <c r="AT213" s="31" t="str">
        <f>IF(OR(AS213="",AS213&lt;&gt;"NEMA"),"",MAX(AT$10:AT212)+1)</f>
        <v/>
      </c>
      <c r="AU213" s="66" t="str">
        <f>IF(OR(AS213="",AS213&lt;&gt;"NEMA"),"",INDEX(klub_id,MATCH(AR213,klub_naziv,0)))</f>
        <v/>
      </c>
      <c r="AV213" s="47" t="s">
        <v>0</v>
      </c>
      <c r="AW213" s="19" t="str">
        <f t="shared" si="217"/>
        <v/>
      </c>
      <c r="AX213" s="47" t="s">
        <v>0</v>
      </c>
      <c r="AY213" s="82" t="str">
        <f>IF(AK213&lt;&gt;"NEMA","",IF(IFERROR(MATCH(AJ213,AJ$10:AJ212,0),0)&lt;&gt;0,"",AJ213))</f>
        <v/>
      </c>
      <c r="AZ213" s="47" t="s">
        <v>0</v>
      </c>
      <c r="BA213" s="130"/>
      <c r="BB213" s="47" t="s">
        <v>0</v>
      </c>
      <c r="BC213" s="58" t="str">
        <f t="shared" si="218"/>
        <v/>
      </c>
      <c r="BD213" s="31" t="str">
        <f t="shared" si="219"/>
        <v/>
      </c>
      <c r="BE213" s="31" t="str">
        <f>IF(BD213="","",MAX(BE$10:BE212)+1)</f>
        <v/>
      </c>
      <c r="BF213" s="31" t="str">
        <f t="shared" si="220"/>
        <v/>
      </c>
      <c r="BG213" s="31" t="str">
        <f t="shared" si="221"/>
        <v/>
      </c>
      <c r="BH213" s="31" t="str">
        <f>IF(BA213="","",MAX(BH$10:BH212)+1)</f>
        <v/>
      </c>
      <c r="BI213" s="31" t="str">
        <f t="shared" si="222"/>
        <v/>
      </c>
      <c r="BJ213" s="66" t="str">
        <f t="shared" si="223"/>
        <v/>
      </c>
      <c r="BK213" s="47" t="s">
        <v>0</v>
      </c>
      <c r="BL213" s="19" t="str">
        <f t="shared" si="224"/>
        <v/>
      </c>
      <c r="BM213" s="47" t="s">
        <v>0</v>
      </c>
      <c r="BN213" s="151" t="str">
        <f>IF(AP213="","",IF(BA213="",IF(IFERROR(MATCH(AP213,natjecanje_noviKluboviAliasi,0),0)&gt;0,INDEX(natjecanje_kluboviAliasi,MATCH(AP213,natjecanje_noviKluboviAliasi,0)),AP213),BA213))</f>
        <v/>
      </c>
      <c r="BO213" s="47" t="s">
        <v>0</v>
      </c>
      <c r="BP213" s="58" t="str">
        <f t="shared" si="225"/>
        <v/>
      </c>
      <c r="BQ213" s="73" t="str">
        <f t="shared" si="226"/>
        <v/>
      </c>
      <c r="BR213" s="267" t="str">
        <f t="shared" si="227"/>
        <v/>
      </c>
      <c r="BS213" s="268" t="str">
        <f t="shared" si="228"/>
        <v/>
      </c>
      <c r="BT213" s="191" t="str">
        <f t="shared" si="229"/>
        <v/>
      </c>
      <c r="BU213" s="47" t="s">
        <v>0</v>
      </c>
      <c r="BV213" s="52" t="str">
        <f t="shared" si="230"/>
        <v/>
      </c>
      <c r="BW213" s="31" t="str">
        <f t="shared" si="231"/>
        <v/>
      </c>
      <c r="BX213" s="73" t="str">
        <f>IF(BW213="","",IFERROR(INDEX(imePrezime_id,MATCH(BV213&amp;" – "&amp;BW213,imePrezime_imePrezime,0)),"NEMA"))</f>
        <v/>
      </c>
      <c r="BY213" s="73" t="str">
        <f>IF(BX213&lt;&gt;"NEMA","",IFERROR(INDEX(imePrezimeAlias_imePrezimeId,MATCH(BV213&amp;" "&amp;BW213,imePrezimeAlias_alias,0)),"NEMA"))</f>
        <v/>
      </c>
      <c r="BZ213" s="31" t="str">
        <f>IF(BW213="","",IF(OR(BY213="",BY213="NEMA"),BV213,INDEX(imePrezime_ime,MATCH(BY213,imePrezime_id,0))))</f>
        <v/>
      </c>
      <c r="CA213" s="66" t="str">
        <f>IF(BW213="","",IF(OR(BY213="",BY213="NEMA"),BW213,INDEX(imePrezime_prezime,MATCH(BY213,imePrezime_id,0))))</f>
        <v/>
      </c>
      <c r="CB213" s="47" t="s">
        <v>0</v>
      </c>
      <c r="CC213" s="82" t="str">
        <f t="shared" si="232"/>
        <v/>
      </c>
      <c r="CD213" s="47" t="s">
        <v>0</v>
      </c>
      <c r="CE213" s="19" t="str">
        <f t="shared" si="233"/>
        <v/>
      </c>
      <c r="CF213" s="47" t="s">
        <v>0</v>
      </c>
      <c r="CG213" s="130"/>
      <c r="CH213" s="47" t="s">
        <v>0</v>
      </c>
      <c r="CI213" s="52" t="str">
        <f t="shared" si="234"/>
        <v/>
      </c>
      <c r="CJ213" s="73" t="str">
        <f>IF(CG213="","",MAX(CJ$10:CJ212)+1)</f>
        <v/>
      </c>
      <c r="CK213" s="53" t="str">
        <f t="shared" si="235"/>
        <v/>
      </c>
      <c r="CL213" s="47" t="s">
        <v>0</v>
      </c>
      <c r="CM213" s="19" t="str">
        <f t="shared" si="236"/>
        <v/>
      </c>
      <c r="CN213" s="47" t="s">
        <v>0</v>
      </c>
      <c r="CO213" s="108"/>
      <c r="CP213" s="110"/>
      <c r="CQ213" s="47"/>
      <c r="CR213" s="58" t="str">
        <f>IF(AND(BX213="NEMA",BY213="NEMA",OR(CG213="",CK213="NEMA")),MAX(CR$10:CR212)+1,"")</f>
        <v/>
      </c>
      <c r="CS213" s="53" t="str">
        <f t="shared" si="237"/>
        <v/>
      </c>
      <c r="CT213" t="s">
        <v>0</v>
      </c>
      <c r="CU213" s="133" t="str">
        <f>IF(O213="","",LEFT(INDEX(kategorija_oznaka,MATCH(Q213,kategorija_id,0)),1))</f>
        <v/>
      </c>
      <c r="CV213" t="s">
        <v>0</v>
      </c>
      <c r="CW213" s="52" t="str">
        <f>IF(CR213="","",IF(M213&lt;&gt;"CRO","","INSERT INTO osoba (id,reg_broj,oib,spol_id,dat_rodjenja) VALUES ("&amp;CR213&amp;",(SELECT max(os.reg_broj)+1 FROM osoba AS os),Null,'"&amp;CU213&amp;"',Null); INSERT INTO osoba_log (id,reg_broj,oib,spol_id,dat_rodjenja,dnevnik_id) SELECT id,reg_broj,oib,spol_id,dat_rodjenja,"&amp;dnevnik_id&amp;" FROM osoba WHERE id = "&amp;CR213&amp;";"))</f>
        <v/>
      </c>
      <c r="CX213" s="66" t="str">
        <f t="shared" si="238"/>
        <v/>
      </c>
      <c r="CY213" t="s">
        <v>0</v>
      </c>
      <c r="CZ213" s="19" t="str">
        <f t="shared" si="239"/>
        <v/>
      </c>
      <c r="DA213" s="47" t="s">
        <v>0</v>
      </c>
      <c r="DB213" s="52" t="str">
        <f t="shared" si="240"/>
        <v/>
      </c>
      <c r="DC213" s="66" t="str">
        <f t="shared" si="241"/>
        <v/>
      </c>
      <c r="DD213" s="47" t="s">
        <v>0</v>
      </c>
      <c r="DE213" s="52" t="str">
        <f t="shared" si="242"/>
        <v/>
      </c>
      <c r="DF213" s="53" t="str">
        <f>IF(DE213="","",IFERROR(MATCH(DE213,registar,0),"NEMA"))</f>
        <v/>
      </c>
      <c r="DG213" s="47" t="s">
        <v>0</v>
      </c>
      <c r="DH213" s="52" t="str">
        <f t="shared" si="243"/>
        <v/>
      </c>
      <c r="DI213" s="53" t="str">
        <f>IF(DH213="","",IFERROR(MATCH(DH213,imePrezime_imePrezimeKlub,0),"NEMA"))</f>
        <v/>
      </c>
      <c r="DJ213" s="47" t="s">
        <v>0</v>
      </c>
      <c r="DK213" s="52" t="str">
        <f t="shared" si="244"/>
        <v/>
      </c>
      <c r="DL213" s="53" t="str">
        <f>IF(DK213="","",IFERROR(MATCH(DK213,imePrezime_imePrezime,0),"NEMA"))</f>
        <v/>
      </c>
      <c r="DM213" s="47" t="s">
        <v>0</v>
      </c>
      <c r="DN213" s="58" t="str">
        <f t="shared" si="245"/>
        <v/>
      </c>
      <c r="DO213" s="53" t="str" cm="1">
        <f t="array" ref="DO213">IF(DN213&lt;&gt;"",INDEX(imePrezime_id,DN213,0),IF(CR213&lt;&gt;"",CR213,""))</f>
        <v/>
      </c>
      <c r="DP213" s="47" t="s">
        <v>0</v>
      </c>
      <c r="DQ213" s="58" t="str">
        <f t="shared" si="246"/>
        <v/>
      </c>
      <c r="DR213" s="73" t="str">
        <f>IF(BW213="","",IF(AJ213="",IF(IFERROR(INDEX(imePrezime_klub,MATCH(DO213,imePrezime_id,0)),"NEMA")="","klu",""),IF(OR(AND(AK213&lt;&gt;"",AK213&lt;&gt;"NEMA"),BI213&lt;&gt;""),"klu(ali)",IF(AND(AN213&lt;&gt;"",AN213&lt;&gt;AM213),"(raz-klu)","klu"))))</f>
        <v/>
      </c>
      <c r="DS213" s="73" t="str">
        <f t="shared" si="247"/>
        <v/>
      </c>
      <c r="DT213" s="73" t="str">
        <f t="shared" si="248"/>
        <v/>
      </c>
      <c r="DU213" s="66" t="str">
        <f t="shared" si="249"/>
        <v/>
      </c>
      <c r="DV213" s="47" t="s">
        <v>0</v>
      </c>
      <c r="DW213" s="58" t="str">
        <f>IF(BW213="","",MAX(DW$10:DW212)+1)</f>
        <v/>
      </c>
      <c r="DX213" s="73" t="str">
        <f t="shared" si="250"/>
        <v/>
      </c>
      <c r="DY213" s="73" t="str">
        <f t="shared" si="251"/>
        <v/>
      </c>
      <c r="DZ213" s="73" t="str">
        <f t="shared" si="252"/>
        <v/>
      </c>
      <c r="EA213" s="73" t="str">
        <f t="shared" si="253"/>
        <v/>
      </c>
      <c r="EB213" s="73" t="str">
        <f t="shared" si="254"/>
        <v/>
      </c>
      <c r="EC213" s="73" t="str">
        <f t="shared" si="255"/>
        <v/>
      </c>
      <c r="ED213" s="73" t="str">
        <f t="shared" si="256"/>
        <v/>
      </c>
      <c r="EE213" s="73" t="str">
        <f t="shared" si="257"/>
        <v/>
      </c>
      <c r="EF213" s="73" t="str">
        <f t="shared" si="258"/>
        <v/>
      </c>
      <c r="EG213" s="53" t="str">
        <f>IF(INDEX(natjecanjeKategorije_katAliasId,MATCH(Q213,natjecanjeKategorije_katRegId,0))="","",INDEX(natjecanjeKategorije_katAliasId,MATCH(Q213,natjecanjeKategorije_katRegId,0)))</f>
        <v/>
      </c>
      <c r="EH213" s="47" t="s">
        <v>0</v>
      </c>
      <c r="EI213" s="19" t="str">
        <f t="shared" si="259"/>
        <v/>
      </c>
      <c r="EJ213" s="47" t="s">
        <v>0</v>
      </c>
      <c r="EK213" s="19" t="str">
        <f t="shared" si="260"/>
        <v/>
      </c>
      <c r="EL213" s="47" t="s">
        <v>0</v>
      </c>
      <c r="EM213" s="208" t="str">
        <f t="shared" si="261"/>
        <v/>
      </c>
      <c r="EN213" s="47" t="s">
        <v>0</v>
      </c>
    </row>
    <row r="214" spans="1:144" x14ac:dyDescent="0.25">
      <c r="A214" t="s">
        <v>0</v>
      </c>
      <c r="B214" s="52" t="str">
        <f>IF(csv!F206="","",csv!T206)</f>
        <v/>
      </c>
      <c r="C214" s="31" t="s">
        <v>0</v>
      </c>
      <c r="D214" s="31" t="str">
        <f>IF(csv!F206="","",csv!F206)</f>
        <v/>
      </c>
      <c r="E214" s="31" t="str">
        <f>IF(csv!E206="","",csv!E206)</f>
        <v/>
      </c>
      <c r="F214" s="31" t="s">
        <v>0</v>
      </c>
      <c r="G214" s="73" t="str">
        <f>IF(csv!M206="","",csv!M206)</f>
        <v/>
      </c>
      <c r="H214" s="73" t="str">
        <f>IF(csv!N206="","",csv!N206)</f>
        <v/>
      </c>
      <c r="I214" s="31" t="s">
        <v>0</v>
      </c>
      <c r="J214" s="31" t="str">
        <f>IF(csv!P206="","",csv!P206)</f>
        <v/>
      </c>
      <c r="K214" s="31" t="str">
        <f>IF(csv!Q206="","",csv!Q206)</f>
        <v/>
      </c>
      <c r="L214" s="31" t="s">
        <v>0</v>
      </c>
      <c r="M214" s="66" t="str">
        <f>IF(csv!R206="","",csv!R206)</f>
        <v/>
      </c>
      <c r="N214" s="47" t="s">
        <v>0</v>
      </c>
      <c r="O214" s="52" t="str">
        <f t="shared" si="203"/>
        <v/>
      </c>
      <c r="P214" s="73" t="str">
        <f>IF(O214="","",IF(COUNTIF(O$10:O213,O214)=0,P213+1,P213))</f>
        <v/>
      </c>
      <c r="Q214" s="88" t="str">
        <f t="shared" si="204"/>
        <v/>
      </c>
      <c r="R214" s="89" t="str" cm="1">
        <f t="array" ref="R214">IF(S214="","",INDEX(natjecanjeStaze_naziv,MATCH(S214,natjecanjeStaze_stazaId,0)))</f>
        <v/>
      </c>
      <c r="S214" s="53" t="str">
        <f>IF(BW214="","",INDEX(natjecanjeStaze_stazaId,MATCH(O214,natjecanjeStaze_kategorija,0)))</f>
        <v/>
      </c>
      <c r="T214" s="47" t="s">
        <v>0</v>
      </c>
      <c r="U214" s="259" t="str">
        <f>IF(O214="","",INDEX(kategorija_oznaka,MATCH(Q214,kategorija_id,0)))</f>
        <v/>
      </c>
      <c r="V214" s="260" t="str">
        <f t="shared" si="205"/>
        <v/>
      </c>
      <c r="W214" s="47" t="s">
        <v>0</v>
      </c>
      <c r="X214" s="52" t="str">
        <f t="shared" si="206"/>
        <v/>
      </c>
      <c r="Y214" s="73" t="str">
        <f t="shared" si="207"/>
        <v/>
      </c>
      <c r="Z214" s="31" t="str">
        <f t="shared" si="208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09"/>
        <v/>
      </c>
      <c r="AF214" s="47" t="s">
        <v>0</v>
      </c>
      <c r="AG214" s="151" t="str">
        <f t="shared" si="210"/>
        <v/>
      </c>
      <c r="AH214" s="47" t="s">
        <v>0</v>
      </c>
      <c r="AI214" s="52" t="str">
        <f t="shared" si="211"/>
        <v/>
      </c>
      <c r="AJ214" s="31" t="str">
        <f t="shared" si="212"/>
        <v/>
      </c>
      <c r="AK214" s="73" t="str">
        <f t="shared" si="213"/>
        <v/>
      </c>
      <c r="AL214" s="73" t="str">
        <f t="shared" si="214"/>
        <v/>
      </c>
      <c r="AM214" s="31" t="str" cm="1">
        <f t="array" ref="AM214">IF(AK214="",""&amp;AJ214,IF(AK214="NEMA",AJ214,INDEX(klub_naziv,MATCH(INDEX(klubAlias_klubId,AK214),klub_id,0))))</f>
        <v/>
      </c>
      <c r="AN214" s="31" t="str" cm="1">
        <f t="array" ref="AN214">IFERROR(""&amp;INDEX(registarNatjecatelji,DL214,4),"")</f>
        <v/>
      </c>
      <c r="AO214" s="90" t="str">
        <f t="shared" si="215"/>
        <v/>
      </c>
      <c r="AP214" s="66" t="str">
        <f t="shared" si="216"/>
        <v/>
      </c>
      <c r="AQ214" s="47" t="s">
        <v>0</v>
      </c>
      <c r="AR214" s="52" t="str">
        <f>IF(V214&lt;&gt;"NEMA","",IF(IFERROR(MATCH(U214,U$10:U213,0),0)&lt;&gt;0,"",U214))</f>
        <v/>
      </c>
      <c r="AS214" s="73" t="str">
        <f>IF(AR214="","",IFERROR(INDEX(klubAlias_id,MATCH(AR214,klubAlias_alias,0)),"NEMA"))</f>
        <v/>
      </c>
      <c r="AT214" s="31" t="str">
        <f>IF(OR(AS214="",AS214&lt;&gt;"NEMA"),"",MAX(AT$10:AT213)+1)</f>
        <v/>
      </c>
      <c r="AU214" s="66" t="str">
        <f>IF(OR(AS214="",AS214&lt;&gt;"NEMA"),"",INDEX(klub_id,MATCH(AR214,klub_naziv,0)))</f>
        <v/>
      </c>
      <c r="AV214" s="47" t="s">
        <v>0</v>
      </c>
      <c r="AW214" s="19" t="str">
        <f t="shared" si="217"/>
        <v/>
      </c>
      <c r="AX214" s="47" t="s">
        <v>0</v>
      </c>
      <c r="AY214" s="82" t="str">
        <f>IF(AK214&lt;&gt;"NEMA","",IF(IFERROR(MATCH(AJ214,AJ$10:AJ213,0),0)&lt;&gt;0,"",AJ214))</f>
        <v/>
      </c>
      <c r="AZ214" s="47" t="s">
        <v>0</v>
      </c>
      <c r="BA214" s="130"/>
      <c r="BB214" s="47" t="s">
        <v>0</v>
      </c>
      <c r="BC214" s="58" t="str">
        <f t="shared" si="218"/>
        <v/>
      </c>
      <c r="BD214" s="31" t="str">
        <f t="shared" si="219"/>
        <v/>
      </c>
      <c r="BE214" s="31" t="str">
        <f>IF(BD214="","",MAX(BE$10:BE213)+1)</f>
        <v/>
      </c>
      <c r="BF214" s="31" t="str">
        <f t="shared" si="220"/>
        <v/>
      </c>
      <c r="BG214" s="31" t="str">
        <f t="shared" si="221"/>
        <v/>
      </c>
      <c r="BH214" s="31" t="str">
        <f>IF(BA214="","",MAX(BH$10:BH213)+1)</f>
        <v/>
      </c>
      <c r="BI214" s="31" t="str">
        <f t="shared" si="222"/>
        <v/>
      </c>
      <c r="BJ214" s="66" t="str">
        <f t="shared" si="223"/>
        <v/>
      </c>
      <c r="BK214" s="47" t="s">
        <v>0</v>
      </c>
      <c r="BL214" s="19" t="str">
        <f t="shared" si="224"/>
        <v/>
      </c>
      <c r="BM214" s="47" t="s">
        <v>0</v>
      </c>
      <c r="BN214" s="151" t="str">
        <f>IF(AP214="","",IF(BA214="",IF(IFERROR(MATCH(AP214,natjecanje_noviKluboviAliasi,0),0)&gt;0,INDEX(natjecanje_kluboviAliasi,MATCH(AP214,natjecanje_noviKluboviAliasi,0)),AP214),BA214))</f>
        <v/>
      </c>
      <c r="BO214" s="47" t="s">
        <v>0</v>
      </c>
      <c r="BP214" s="58" t="str">
        <f t="shared" si="225"/>
        <v/>
      </c>
      <c r="BQ214" s="73" t="str">
        <f t="shared" si="226"/>
        <v/>
      </c>
      <c r="BR214" s="267" t="str">
        <f t="shared" si="227"/>
        <v/>
      </c>
      <c r="BS214" s="268" t="str">
        <f t="shared" si="228"/>
        <v/>
      </c>
      <c r="BT214" s="191" t="str">
        <f t="shared" si="229"/>
        <v/>
      </c>
      <c r="BU214" s="47" t="s">
        <v>0</v>
      </c>
      <c r="BV214" s="52" t="str">
        <f t="shared" si="230"/>
        <v/>
      </c>
      <c r="BW214" s="31" t="str">
        <f t="shared" si="231"/>
        <v/>
      </c>
      <c r="BX214" s="73" t="str">
        <f>IF(BW214="","",IFERROR(INDEX(imePrezime_id,MATCH(BV214&amp;" – "&amp;BW214,imePrezime_imePrezime,0)),"NEMA"))</f>
        <v/>
      </c>
      <c r="BY214" s="73" t="str">
        <f>IF(BX214&lt;&gt;"NEMA","",IFERROR(INDEX(imePrezimeAlias_imePrezimeId,MATCH(BV214&amp;" "&amp;BW214,imePrezimeAlias_alias,0)),"NEMA"))</f>
        <v/>
      </c>
      <c r="BZ214" s="31" t="str">
        <f>IF(BW214="","",IF(OR(BY214="",BY214="NEMA"),BV214,INDEX(imePrezime_ime,MATCH(BY214,imePrezime_id,0))))</f>
        <v/>
      </c>
      <c r="CA214" s="66" t="str">
        <f>IF(BW214="","",IF(OR(BY214="",BY214="NEMA"),BW214,INDEX(imePrezime_prezime,MATCH(BY214,imePrezime_id,0))))</f>
        <v/>
      </c>
      <c r="CB214" s="47" t="s">
        <v>0</v>
      </c>
      <c r="CC214" s="82" t="str">
        <f t="shared" si="232"/>
        <v/>
      </c>
      <c r="CD214" s="47" t="s">
        <v>0</v>
      </c>
      <c r="CE214" s="19" t="str">
        <f t="shared" si="233"/>
        <v/>
      </c>
      <c r="CF214" s="47" t="s">
        <v>0</v>
      </c>
      <c r="CG214" s="130"/>
      <c r="CH214" s="47" t="s">
        <v>0</v>
      </c>
      <c r="CI214" s="52" t="str">
        <f t="shared" si="234"/>
        <v/>
      </c>
      <c r="CJ214" s="73" t="str">
        <f>IF(CG214="","",MAX(CJ$10:CJ213)+1)</f>
        <v/>
      </c>
      <c r="CK214" s="53" t="str">
        <f t="shared" si="235"/>
        <v/>
      </c>
      <c r="CL214" s="47" t="s">
        <v>0</v>
      </c>
      <c r="CM214" s="19" t="str">
        <f t="shared" si="236"/>
        <v/>
      </c>
      <c r="CN214" s="47" t="s">
        <v>0</v>
      </c>
      <c r="CO214" s="108"/>
      <c r="CP214" s="110"/>
      <c r="CQ214" s="47"/>
      <c r="CR214" s="58" t="str">
        <f>IF(AND(BX214="NEMA",BY214="NEMA",OR(CG214="",CK214="NEMA")),MAX(CR$10:CR213)+1,"")</f>
        <v/>
      </c>
      <c r="CS214" s="53" t="str">
        <f t="shared" si="237"/>
        <v/>
      </c>
      <c r="CT214" t="s">
        <v>0</v>
      </c>
      <c r="CU214" s="133" t="str">
        <f>IF(O214="","",LEFT(INDEX(kategorija_oznaka,MATCH(Q214,kategorija_id,0)),1))</f>
        <v/>
      </c>
      <c r="CV214" t="s">
        <v>0</v>
      </c>
      <c r="CW214" s="52" t="str">
        <f>IF(CR214="","",IF(M214&lt;&gt;"CRO","","INSERT INTO osoba (id,reg_broj,oib,spol_id,dat_rodjenja) VALUES ("&amp;CR214&amp;",(SELECT max(os.reg_broj)+1 FROM osoba AS os),Null,'"&amp;CU214&amp;"',Null); INSERT INTO osoba_log (id,reg_broj,oib,spol_id,dat_rodjenja,dnevnik_id) SELECT id,reg_broj,oib,spol_id,dat_rodjenja,"&amp;dnevnik_id&amp;" FROM osoba WHERE id = "&amp;CR214&amp;";"))</f>
        <v/>
      </c>
      <c r="CX214" s="66" t="str">
        <f t="shared" si="238"/>
        <v/>
      </c>
      <c r="CY214" t="s">
        <v>0</v>
      </c>
      <c r="CZ214" s="19" t="str">
        <f t="shared" si="239"/>
        <v/>
      </c>
      <c r="DA214" s="47" t="s">
        <v>0</v>
      </c>
      <c r="DB214" s="52" t="str">
        <f t="shared" si="240"/>
        <v/>
      </c>
      <c r="DC214" s="66" t="str">
        <f t="shared" si="241"/>
        <v/>
      </c>
      <c r="DD214" s="47" t="s">
        <v>0</v>
      </c>
      <c r="DE214" s="52" t="str">
        <f t="shared" si="242"/>
        <v/>
      </c>
      <c r="DF214" s="53" t="str">
        <f>IF(DE214="","",IFERROR(MATCH(DE214,registar,0),"NEMA"))</f>
        <v/>
      </c>
      <c r="DG214" s="47" t="s">
        <v>0</v>
      </c>
      <c r="DH214" s="52" t="str">
        <f t="shared" si="243"/>
        <v/>
      </c>
      <c r="DI214" s="53" t="str">
        <f>IF(DH214="","",IFERROR(MATCH(DH214,imePrezime_imePrezimeKlub,0),"NEMA"))</f>
        <v/>
      </c>
      <c r="DJ214" s="47" t="s">
        <v>0</v>
      </c>
      <c r="DK214" s="52" t="str">
        <f t="shared" si="244"/>
        <v/>
      </c>
      <c r="DL214" s="53" t="str">
        <f>IF(DK214="","",IFERROR(MATCH(DK214,imePrezime_imePrezime,0),"NEMA"))</f>
        <v/>
      </c>
      <c r="DM214" s="47" t="s">
        <v>0</v>
      </c>
      <c r="DN214" s="58" t="str">
        <f t="shared" si="245"/>
        <v/>
      </c>
      <c r="DO214" s="53" t="str" cm="1">
        <f t="array" ref="DO214">IF(DN214&lt;&gt;"",INDEX(imePrezime_id,DN214,0),IF(CR214&lt;&gt;"",CR214,""))</f>
        <v/>
      </c>
      <c r="DP214" s="47" t="s">
        <v>0</v>
      </c>
      <c r="DQ214" s="58" t="str">
        <f t="shared" si="246"/>
        <v/>
      </c>
      <c r="DR214" s="73" t="str">
        <f>IF(BW214="","",IF(AJ214="",IF(IFERROR(INDEX(imePrezime_klub,MATCH(DO214,imePrezime_id,0)),"NEMA")="","klu",""),IF(OR(AND(AK214&lt;&gt;"",AK214&lt;&gt;"NEMA"),BI214&lt;&gt;""),"klu(ali)",IF(AND(AN214&lt;&gt;"",AN214&lt;&gt;AM214),"(raz-klu)","klu"))))</f>
        <v/>
      </c>
      <c r="DS214" s="73" t="str">
        <f t="shared" si="247"/>
        <v/>
      </c>
      <c r="DT214" s="73" t="str">
        <f t="shared" si="248"/>
        <v/>
      </c>
      <c r="DU214" s="66" t="str">
        <f t="shared" si="249"/>
        <v/>
      </c>
      <c r="DV214" s="47" t="s">
        <v>0</v>
      </c>
      <c r="DW214" s="58" t="str">
        <f>IF(BW214="","",MAX(DW$10:DW213)+1)</f>
        <v/>
      </c>
      <c r="DX214" s="73" t="str">
        <f t="shared" si="250"/>
        <v/>
      </c>
      <c r="DY214" s="73" t="str">
        <f t="shared" si="251"/>
        <v/>
      </c>
      <c r="DZ214" s="73" t="str">
        <f t="shared" si="252"/>
        <v/>
      </c>
      <c r="EA214" s="73" t="str">
        <f t="shared" si="253"/>
        <v/>
      </c>
      <c r="EB214" s="73" t="str">
        <f t="shared" si="254"/>
        <v/>
      </c>
      <c r="EC214" s="73" t="str">
        <f t="shared" si="255"/>
        <v/>
      </c>
      <c r="ED214" s="73" t="str">
        <f t="shared" si="256"/>
        <v/>
      </c>
      <c r="EE214" s="73" t="str">
        <f t="shared" si="257"/>
        <v/>
      </c>
      <c r="EF214" s="73" t="str">
        <f t="shared" si="258"/>
        <v/>
      </c>
      <c r="EG214" s="53" t="str">
        <f>IF(INDEX(natjecanjeKategorije_katAliasId,MATCH(Q214,natjecanjeKategorije_katRegId,0))="","",INDEX(natjecanjeKategorije_katAliasId,MATCH(Q214,natjecanjeKategorije_katRegId,0)))</f>
        <v/>
      </c>
      <c r="EH214" s="47" t="s">
        <v>0</v>
      </c>
      <c r="EI214" s="19" t="str">
        <f t="shared" si="259"/>
        <v/>
      </c>
      <c r="EJ214" s="47" t="s">
        <v>0</v>
      </c>
      <c r="EK214" s="19" t="str">
        <f t="shared" si="260"/>
        <v/>
      </c>
      <c r="EL214" s="47" t="s">
        <v>0</v>
      </c>
      <c r="EM214" s="208" t="str">
        <f t="shared" si="261"/>
        <v/>
      </c>
      <c r="EN214" s="47" t="s">
        <v>0</v>
      </c>
    </row>
    <row r="215" spans="1:144" x14ac:dyDescent="0.25">
      <c r="A215" t="s">
        <v>0</v>
      </c>
      <c r="B215" s="52" t="str">
        <f>IF(csv!F207="","",csv!T207)</f>
        <v/>
      </c>
      <c r="C215" s="31" t="s">
        <v>0</v>
      </c>
      <c r="D215" s="31" t="str">
        <f>IF(csv!F207="","",csv!F207)</f>
        <v/>
      </c>
      <c r="E215" s="31" t="str">
        <f>IF(csv!E207="","",csv!E207)</f>
        <v/>
      </c>
      <c r="F215" s="31" t="s">
        <v>0</v>
      </c>
      <c r="G215" s="73" t="str">
        <f>IF(csv!M207="","",csv!M207)</f>
        <v/>
      </c>
      <c r="H215" s="73" t="str">
        <f>IF(csv!N207="","",csv!N207)</f>
        <v/>
      </c>
      <c r="I215" s="31" t="s">
        <v>0</v>
      </c>
      <c r="J215" s="31" t="str">
        <f>IF(csv!P207="","",csv!P207)</f>
        <v/>
      </c>
      <c r="K215" s="31" t="str">
        <f>IF(csv!Q207="","",csv!Q207)</f>
        <v/>
      </c>
      <c r="L215" s="31" t="s">
        <v>0</v>
      </c>
      <c r="M215" s="66" t="str">
        <f>IF(csv!R207="","",csv!R207)</f>
        <v/>
      </c>
      <c r="N215" s="47" t="s">
        <v>0</v>
      </c>
      <c r="O215" s="52" t="str">
        <f t="shared" si="203"/>
        <v/>
      </c>
      <c r="P215" s="73" t="str">
        <f>IF(O215="","",IF(COUNTIF(O$10:O214,O215)=0,P214+1,P214))</f>
        <v/>
      </c>
      <c r="Q215" s="88" t="str">
        <f t="shared" si="204"/>
        <v/>
      </c>
      <c r="R215" s="89" t="str" cm="1">
        <f t="array" ref="R215">IF(S215="","",INDEX(natjecanjeStaze_naziv,MATCH(S215,natjecanjeStaze_stazaId,0)))</f>
        <v/>
      </c>
      <c r="S215" s="53" t="str">
        <f>IF(BW215="","",INDEX(natjecanjeStaze_stazaId,MATCH(O215,natjecanjeStaze_kategorija,0)))</f>
        <v/>
      </c>
      <c r="T215" s="47" t="s">
        <v>0</v>
      </c>
      <c r="U215" s="259" t="str">
        <f>IF(O215="","",INDEX(kategorija_oznaka,MATCH(Q215,kategorija_id,0)))</f>
        <v/>
      </c>
      <c r="V215" s="260" t="str">
        <f t="shared" si="205"/>
        <v/>
      </c>
      <c r="W215" s="47" t="s">
        <v>0</v>
      </c>
      <c r="X215" s="52" t="str">
        <f t="shared" si="206"/>
        <v/>
      </c>
      <c r="Y215" s="73" t="str">
        <f t="shared" si="207"/>
        <v/>
      </c>
      <c r="Z215" s="31" t="str">
        <f t="shared" si="208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09"/>
        <v/>
      </c>
      <c r="AF215" s="47" t="s">
        <v>0</v>
      </c>
      <c r="AG215" s="151" t="str">
        <f t="shared" si="210"/>
        <v/>
      </c>
      <c r="AH215" s="47" t="s">
        <v>0</v>
      </c>
      <c r="AI215" s="52" t="str">
        <f t="shared" si="211"/>
        <v/>
      </c>
      <c r="AJ215" s="31" t="str">
        <f t="shared" si="212"/>
        <v/>
      </c>
      <c r="AK215" s="73" t="str">
        <f t="shared" si="213"/>
        <v/>
      </c>
      <c r="AL215" s="73" t="str">
        <f t="shared" si="214"/>
        <v/>
      </c>
      <c r="AM215" s="31" t="str" cm="1">
        <f t="array" ref="AM215">IF(AK215="",""&amp;AJ215,IF(AK215="NEMA",AJ215,INDEX(klub_naziv,MATCH(INDEX(klubAlias_klubId,AK215),klub_id,0))))</f>
        <v/>
      </c>
      <c r="AN215" s="31" t="str" cm="1">
        <f t="array" ref="AN215">IFERROR(""&amp;INDEX(registarNatjecatelji,DL215,4),"")</f>
        <v/>
      </c>
      <c r="AO215" s="90" t="str">
        <f t="shared" si="215"/>
        <v/>
      </c>
      <c r="AP215" s="66" t="str">
        <f t="shared" si="216"/>
        <v/>
      </c>
      <c r="AQ215" s="47" t="s">
        <v>0</v>
      </c>
      <c r="AR215" s="52" t="str">
        <f>IF(V215&lt;&gt;"NEMA","",IF(IFERROR(MATCH(U215,U$10:U214,0),0)&lt;&gt;0,"",U215))</f>
        <v/>
      </c>
      <c r="AS215" s="73" t="str">
        <f>IF(AR215="","",IFERROR(INDEX(klubAlias_id,MATCH(AR215,klubAlias_alias,0)),"NEMA"))</f>
        <v/>
      </c>
      <c r="AT215" s="31" t="str">
        <f>IF(OR(AS215="",AS215&lt;&gt;"NEMA"),"",MAX(AT$10:AT214)+1)</f>
        <v/>
      </c>
      <c r="AU215" s="66" t="str">
        <f>IF(OR(AS215="",AS215&lt;&gt;"NEMA"),"",INDEX(klub_id,MATCH(AR215,klub_naziv,0)))</f>
        <v/>
      </c>
      <c r="AV215" s="47" t="s">
        <v>0</v>
      </c>
      <c r="AW215" s="19" t="str">
        <f t="shared" si="217"/>
        <v/>
      </c>
      <c r="AX215" s="47" t="s">
        <v>0</v>
      </c>
      <c r="AY215" s="82" t="str">
        <f>IF(AK215&lt;&gt;"NEMA","",IF(IFERROR(MATCH(AJ215,AJ$10:AJ214,0),0)&lt;&gt;0,"",AJ215))</f>
        <v/>
      </c>
      <c r="AZ215" s="47" t="s">
        <v>0</v>
      </c>
      <c r="BA215" s="130"/>
      <c r="BB215" s="47" t="s">
        <v>0</v>
      </c>
      <c r="BC215" s="58" t="str">
        <f t="shared" si="218"/>
        <v/>
      </c>
      <c r="BD215" s="31" t="str">
        <f t="shared" si="219"/>
        <v/>
      </c>
      <c r="BE215" s="31" t="str">
        <f>IF(BD215="","",MAX(BE$10:BE214)+1)</f>
        <v/>
      </c>
      <c r="BF215" s="31" t="str">
        <f t="shared" si="220"/>
        <v/>
      </c>
      <c r="BG215" s="31" t="str">
        <f t="shared" si="221"/>
        <v/>
      </c>
      <c r="BH215" s="31" t="str">
        <f>IF(BA215="","",MAX(BH$10:BH214)+1)</f>
        <v/>
      </c>
      <c r="BI215" s="31" t="str">
        <f t="shared" si="222"/>
        <v/>
      </c>
      <c r="BJ215" s="66" t="str">
        <f t="shared" si="223"/>
        <v/>
      </c>
      <c r="BK215" s="47" t="s">
        <v>0</v>
      </c>
      <c r="BL215" s="19" t="str">
        <f t="shared" si="224"/>
        <v/>
      </c>
      <c r="BM215" s="47" t="s">
        <v>0</v>
      </c>
      <c r="BN215" s="151" t="str">
        <f>IF(AP215="","",IF(BA215="",IF(IFERROR(MATCH(AP215,natjecanje_noviKluboviAliasi,0),0)&gt;0,INDEX(natjecanje_kluboviAliasi,MATCH(AP215,natjecanje_noviKluboviAliasi,0)),AP215),BA215))</f>
        <v/>
      </c>
      <c r="BO215" s="47" t="s">
        <v>0</v>
      </c>
      <c r="BP215" s="58" t="str">
        <f t="shared" si="225"/>
        <v/>
      </c>
      <c r="BQ215" s="73" t="str">
        <f t="shared" si="226"/>
        <v/>
      </c>
      <c r="BR215" s="267" t="str">
        <f t="shared" si="227"/>
        <v/>
      </c>
      <c r="BS215" s="268" t="str">
        <f t="shared" si="228"/>
        <v/>
      </c>
      <c r="BT215" s="191" t="str">
        <f t="shared" si="229"/>
        <v/>
      </c>
      <c r="BU215" s="47" t="s">
        <v>0</v>
      </c>
      <c r="BV215" s="52" t="str">
        <f t="shared" si="230"/>
        <v/>
      </c>
      <c r="BW215" s="31" t="str">
        <f t="shared" si="231"/>
        <v/>
      </c>
      <c r="BX215" s="73" t="str">
        <f>IF(BW215="","",IFERROR(INDEX(imePrezime_id,MATCH(BV215&amp;" – "&amp;BW215,imePrezime_imePrezime,0)),"NEMA"))</f>
        <v/>
      </c>
      <c r="BY215" s="73" t="str">
        <f>IF(BX215&lt;&gt;"NEMA","",IFERROR(INDEX(imePrezimeAlias_imePrezimeId,MATCH(BV215&amp;" "&amp;BW215,imePrezimeAlias_alias,0)),"NEMA"))</f>
        <v/>
      </c>
      <c r="BZ215" s="31" t="str">
        <f>IF(BW215="","",IF(OR(BY215="",BY215="NEMA"),BV215,INDEX(imePrezime_ime,MATCH(BY215,imePrezime_id,0))))</f>
        <v/>
      </c>
      <c r="CA215" s="66" t="str">
        <f>IF(BW215="","",IF(OR(BY215="",BY215="NEMA"),BW215,INDEX(imePrezime_prezime,MATCH(BY215,imePrezime_id,0))))</f>
        <v/>
      </c>
      <c r="CB215" s="47" t="s">
        <v>0</v>
      </c>
      <c r="CC215" s="82" t="str">
        <f t="shared" si="232"/>
        <v/>
      </c>
      <c r="CD215" s="47" t="s">
        <v>0</v>
      </c>
      <c r="CE215" s="19" t="str">
        <f t="shared" si="233"/>
        <v/>
      </c>
      <c r="CF215" s="47" t="s">
        <v>0</v>
      </c>
      <c r="CG215" s="130"/>
      <c r="CH215" s="47" t="s">
        <v>0</v>
      </c>
      <c r="CI215" s="52" t="str">
        <f t="shared" si="234"/>
        <v/>
      </c>
      <c r="CJ215" s="73" t="str">
        <f>IF(CG215="","",MAX(CJ$10:CJ214)+1)</f>
        <v/>
      </c>
      <c r="CK215" s="53" t="str">
        <f t="shared" si="235"/>
        <v/>
      </c>
      <c r="CL215" s="47" t="s">
        <v>0</v>
      </c>
      <c r="CM215" s="19" t="str">
        <f t="shared" si="236"/>
        <v/>
      </c>
      <c r="CN215" s="47" t="s">
        <v>0</v>
      </c>
      <c r="CO215" s="108"/>
      <c r="CP215" s="110"/>
      <c r="CQ215" s="47"/>
      <c r="CR215" s="58" t="str">
        <f>IF(AND(BX215="NEMA",BY215="NEMA",OR(CG215="",CK215="NEMA")),MAX(CR$10:CR214)+1,"")</f>
        <v/>
      </c>
      <c r="CS215" s="53" t="str">
        <f t="shared" si="237"/>
        <v/>
      </c>
      <c r="CT215" t="s">
        <v>0</v>
      </c>
      <c r="CU215" s="133" t="str">
        <f>IF(O215="","",LEFT(INDEX(kategorija_oznaka,MATCH(Q215,kategorija_id,0)),1))</f>
        <v/>
      </c>
      <c r="CV215" t="s">
        <v>0</v>
      </c>
      <c r="CW215" s="52" t="str">
        <f>IF(CR215="","",IF(M215&lt;&gt;"CRO","","INSERT INTO osoba (id,reg_broj,oib,spol_id,dat_rodjenja) VALUES ("&amp;CR215&amp;",(SELECT max(os.reg_broj)+1 FROM osoba AS os),Null,'"&amp;CU215&amp;"',Null); INSERT INTO osoba_log (id,reg_broj,oib,spol_id,dat_rodjenja,dnevnik_id) SELECT id,reg_broj,oib,spol_id,dat_rodjenja,"&amp;dnevnik_id&amp;" FROM osoba WHERE id = "&amp;CR215&amp;";"))</f>
        <v/>
      </c>
      <c r="CX215" s="66" t="str">
        <f t="shared" si="238"/>
        <v/>
      </c>
      <c r="CY215" t="s">
        <v>0</v>
      </c>
      <c r="CZ215" s="19" t="str">
        <f t="shared" si="239"/>
        <v/>
      </c>
      <c r="DA215" s="47" t="s">
        <v>0</v>
      </c>
      <c r="DB215" s="52" t="str">
        <f t="shared" si="240"/>
        <v/>
      </c>
      <c r="DC215" s="66" t="str">
        <f t="shared" si="241"/>
        <v/>
      </c>
      <c r="DD215" s="47" t="s">
        <v>0</v>
      </c>
      <c r="DE215" s="52" t="str">
        <f t="shared" si="242"/>
        <v/>
      </c>
      <c r="DF215" s="53" t="str">
        <f>IF(DE215="","",IFERROR(MATCH(DE215,registar,0),"NEMA"))</f>
        <v/>
      </c>
      <c r="DG215" s="47" t="s">
        <v>0</v>
      </c>
      <c r="DH215" s="52" t="str">
        <f t="shared" si="243"/>
        <v/>
      </c>
      <c r="DI215" s="53" t="str">
        <f>IF(DH215="","",IFERROR(MATCH(DH215,imePrezime_imePrezimeKlub,0),"NEMA"))</f>
        <v/>
      </c>
      <c r="DJ215" s="47" t="s">
        <v>0</v>
      </c>
      <c r="DK215" s="52" t="str">
        <f t="shared" si="244"/>
        <v/>
      </c>
      <c r="DL215" s="53" t="str">
        <f>IF(DK215="","",IFERROR(MATCH(DK215,imePrezime_imePrezime,0),"NEMA"))</f>
        <v/>
      </c>
      <c r="DM215" s="47" t="s">
        <v>0</v>
      </c>
      <c r="DN215" s="58" t="str">
        <f t="shared" si="245"/>
        <v/>
      </c>
      <c r="DO215" s="53" t="str" cm="1">
        <f t="array" ref="DO215">IF(DN215&lt;&gt;"",INDEX(imePrezime_id,DN215,0),IF(CR215&lt;&gt;"",CR215,""))</f>
        <v/>
      </c>
      <c r="DP215" s="47" t="s">
        <v>0</v>
      </c>
      <c r="DQ215" s="58" t="str">
        <f t="shared" si="246"/>
        <v/>
      </c>
      <c r="DR215" s="73" t="str">
        <f>IF(BW215="","",IF(AJ215="",IF(IFERROR(INDEX(imePrezime_klub,MATCH(DO215,imePrezime_id,0)),"NEMA")="","klu",""),IF(OR(AND(AK215&lt;&gt;"",AK215&lt;&gt;"NEMA"),BI215&lt;&gt;""),"klu(ali)",IF(AND(AN215&lt;&gt;"",AN215&lt;&gt;AM215),"(raz-klu)","klu"))))</f>
        <v/>
      </c>
      <c r="DS215" s="73" t="str">
        <f t="shared" si="247"/>
        <v/>
      </c>
      <c r="DT215" s="73" t="str">
        <f t="shared" si="248"/>
        <v/>
      </c>
      <c r="DU215" s="66" t="str">
        <f t="shared" si="249"/>
        <v/>
      </c>
      <c r="DV215" s="47" t="s">
        <v>0</v>
      </c>
      <c r="DW215" s="58" t="str">
        <f>IF(BW215="","",MAX(DW$10:DW214)+1)</f>
        <v/>
      </c>
      <c r="DX215" s="73" t="str">
        <f t="shared" si="250"/>
        <v/>
      </c>
      <c r="DY215" s="73" t="str">
        <f t="shared" si="251"/>
        <v/>
      </c>
      <c r="DZ215" s="73" t="str">
        <f t="shared" si="252"/>
        <v/>
      </c>
      <c r="EA215" s="73" t="str">
        <f t="shared" si="253"/>
        <v/>
      </c>
      <c r="EB215" s="73" t="str">
        <f t="shared" si="254"/>
        <v/>
      </c>
      <c r="EC215" s="73" t="str">
        <f t="shared" si="255"/>
        <v/>
      </c>
      <c r="ED215" s="73" t="str">
        <f t="shared" si="256"/>
        <v/>
      </c>
      <c r="EE215" s="73" t="str">
        <f t="shared" si="257"/>
        <v/>
      </c>
      <c r="EF215" s="73" t="str">
        <f t="shared" si="258"/>
        <v/>
      </c>
      <c r="EG215" s="53" t="str">
        <f>IF(INDEX(natjecanjeKategorije_katAliasId,MATCH(Q215,natjecanjeKategorije_katRegId,0))="","",INDEX(natjecanjeKategorije_katAliasId,MATCH(Q215,natjecanjeKategorije_katRegId,0)))</f>
        <v/>
      </c>
      <c r="EH215" s="47" t="s">
        <v>0</v>
      </c>
      <c r="EI215" s="19" t="str">
        <f t="shared" si="259"/>
        <v/>
      </c>
      <c r="EJ215" s="47" t="s">
        <v>0</v>
      </c>
      <c r="EK215" s="19" t="str">
        <f t="shared" si="260"/>
        <v/>
      </c>
      <c r="EL215" s="47" t="s">
        <v>0</v>
      </c>
      <c r="EM215" s="208" t="str">
        <f t="shared" si="261"/>
        <v/>
      </c>
      <c r="EN215" s="47" t="s">
        <v>0</v>
      </c>
    </row>
    <row r="216" spans="1:144" x14ac:dyDescent="0.25">
      <c r="A216" t="s">
        <v>0</v>
      </c>
      <c r="B216" s="52" t="str">
        <f>IF(csv!F208="","",csv!T208)</f>
        <v/>
      </c>
      <c r="C216" s="31" t="s">
        <v>0</v>
      </c>
      <c r="D216" s="31" t="str">
        <f>IF(csv!F208="","",csv!F208)</f>
        <v/>
      </c>
      <c r="E216" s="31" t="str">
        <f>IF(csv!E208="","",csv!E208)</f>
        <v/>
      </c>
      <c r="F216" s="31" t="s">
        <v>0</v>
      </c>
      <c r="G216" s="73" t="str">
        <f>IF(csv!M208="","",csv!M208)</f>
        <v/>
      </c>
      <c r="H216" s="73" t="str">
        <f>IF(csv!N208="","",csv!N208)</f>
        <v/>
      </c>
      <c r="I216" s="31" t="s">
        <v>0</v>
      </c>
      <c r="J216" s="31" t="str">
        <f>IF(csv!P208="","",csv!P208)</f>
        <v/>
      </c>
      <c r="K216" s="31" t="str">
        <f>IF(csv!Q208="","",csv!Q208)</f>
        <v/>
      </c>
      <c r="L216" s="31" t="s">
        <v>0</v>
      </c>
      <c r="M216" s="66" t="str">
        <f>IF(csv!R208="","",csv!R208)</f>
        <v/>
      </c>
      <c r="N216" s="47" t="s">
        <v>0</v>
      </c>
      <c r="O216" s="52" t="str">
        <f t="shared" si="203"/>
        <v/>
      </c>
      <c r="P216" s="73" t="str">
        <f>IF(O216="","",IF(COUNTIF(O$10:O215,O216)=0,P215+1,P215))</f>
        <v/>
      </c>
      <c r="Q216" s="88" t="str">
        <f t="shared" si="204"/>
        <v/>
      </c>
      <c r="R216" s="89" t="str" cm="1">
        <f t="array" ref="R216">IF(S216="","",INDEX(natjecanjeStaze_naziv,MATCH(S216,natjecanjeStaze_stazaId,0)))</f>
        <v/>
      </c>
      <c r="S216" s="53" t="str">
        <f>IF(BW216="","",INDEX(natjecanjeStaze_stazaId,MATCH(O216,natjecanjeStaze_kategorija,0)))</f>
        <v/>
      </c>
      <c r="T216" s="47" t="s">
        <v>0</v>
      </c>
      <c r="U216" s="259" t="str">
        <f>IF(O216="","",INDEX(kategorija_oznaka,MATCH(Q216,kategorija_id,0)))</f>
        <v/>
      </c>
      <c r="V216" s="260" t="str">
        <f t="shared" si="205"/>
        <v/>
      </c>
      <c r="W216" s="47" t="s">
        <v>0</v>
      </c>
      <c r="X216" s="52" t="str">
        <f t="shared" si="206"/>
        <v/>
      </c>
      <c r="Y216" s="73" t="str">
        <f t="shared" si="207"/>
        <v/>
      </c>
      <c r="Z216" s="31" t="str">
        <f t="shared" si="208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09"/>
        <v/>
      </c>
      <c r="AF216" s="47" t="s">
        <v>0</v>
      </c>
      <c r="AG216" s="151" t="str">
        <f t="shared" si="210"/>
        <v/>
      </c>
      <c r="AH216" s="47" t="s">
        <v>0</v>
      </c>
      <c r="AI216" s="52" t="str">
        <f t="shared" si="211"/>
        <v/>
      </c>
      <c r="AJ216" s="31" t="str">
        <f t="shared" si="212"/>
        <v/>
      </c>
      <c r="AK216" s="73" t="str">
        <f t="shared" si="213"/>
        <v/>
      </c>
      <c r="AL216" s="73" t="str">
        <f t="shared" si="214"/>
        <v/>
      </c>
      <c r="AM216" s="31" t="str" cm="1">
        <f t="array" ref="AM216">IF(AK216="",""&amp;AJ216,IF(AK216="NEMA",AJ216,INDEX(klub_naziv,MATCH(INDEX(klubAlias_klubId,AK216),klub_id,0))))</f>
        <v/>
      </c>
      <c r="AN216" s="31" t="str" cm="1">
        <f t="array" ref="AN216">IFERROR(""&amp;INDEX(registarNatjecatelji,DL216,4),"")</f>
        <v/>
      </c>
      <c r="AO216" s="90" t="str">
        <f t="shared" si="215"/>
        <v/>
      </c>
      <c r="AP216" s="66" t="str">
        <f t="shared" si="216"/>
        <v/>
      </c>
      <c r="AQ216" s="47" t="s">
        <v>0</v>
      </c>
      <c r="AR216" s="52" t="str">
        <f>IF(V216&lt;&gt;"NEMA","",IF(IFERROR(MATCH(U216,U$10:U215,0),0)&lt;&gt;0,"",U216))</f>
        <v/>
      </c>
      <c r="AS216" s="73" t="str">
        <f>IF(AR216="","",IFERROR(INDEX(klubAlias_id,MATCH(AR216,klubAlias_alias,0)),"NEMA"))</f>
        <v/>
      </c>
      <c r="AT216" s="31" t="str">
        <f>IF(OR(AS216="",AS216&lt;&gt;"NEMA"),"",MAX(AT$10:AT215)+1)</f>
        <v/>
      </c>
      <c r="AU216" s="66" t="str">
        <f>IF(OR(AS216="",AS216&lt;&gt;"NEMA"),"",INDEX(klub_id,MATCH(AR216,klub_naziv,0)))</f>
        <v/>
      </c>
      <c r="AV216" s="47" t="s">
        <v>0</v>
      </c>
      <c r="AW216" s="19" t="str">
        <f t="shared" si="217"/>
        <v/>
      </c>
      <c r="AX216" s="47" t="s">
        <v>0</v>
      </c>
      <c r="AY216" s="82" t="str">
        <f>IF(AK216&lt;&gt;"NEMA","",IF(IFERROR(MATCH(AJ216,AJ$10:AJ215,0),0)&lt;&gt;0,"",AJ216))</f>
        <v/>
      </c>
      <c r="AZ216" s="47" t="s">
        <v>0</v>
      </c>
      <c r="BA216" s="130"/>
      <c r="BB216" s="47" t="s">
        <v>0</v>
      </c>
      <c r="BC216" s="58" t="str">
        <f t="shared" si="218"/>
        <v/>
      </c>
      <c r="BD216" s="31" t="str">
        <f t="shared" si="219"/>
        <v/>
      </c>
      <c r="BE216" s="31" t="str">
        <f>IF(BD216="","",MAX(BE$10:BE215)+1)</f>
        <v/>
      </c>
      <c r="BF216" s="31" t="str">
        <f t="shared" si="220"/>
        <v/>
      </c>
      <c r="BG216" s="31" t="str">
        <f t="shared" si="221"/>
        <v/>
      </c>
      <c r="BH216" s="31" t="str">
        <f>IF(BA216="","",MAX(BH$10:BH215)+1)</f>
        <v/>
      </c>
      <c r="BI216" s="31" t="str">
        <f t="shared" si="222"/>
        <v/>
      </c>
      <c r="BJ216" s="66" t="str">
        <f t="shared" si="223"/>
        <v/>
      </c>
      <c r="BK216" s="47" t="s">
        <v>0</v>
      </c>
      <c r="BL216" s="19" t="str">
        <f t="shared" si="224"/>
        <v/>
      </c>
      <c r="BM216" s="47" t="s">
        <v>0</v>
      </c>
      <c r="BN216" s="151" t="str">
        <f>IF(AP216="","",IF(BA216="",IF(IFERROR(MATCH(AP216,natjecanje_noviKluboviAliasi,0),0)&gt;0,INDEX(natjecanje_kluboviAliasi,MATCH(AP216,natjecanje_noviKluboviAliasi,0)),AP216),BA216))</f>
        <v/>
      </c>
      <c r="BO216" s="47" t="s">
        <v>0</v>
      </c>
      <c r="BP216" s="58" t="str">
        <f t="shared" si="225"/>
        <v/>
      </c>
      <c r="BQ216" s="73" t="str">
        <f t="shared" si="226"/>
        <v/>
      </c>
      <c r="BR216" s="267" t="str">
        <f t="shared" si="227"/>
        <v/>
      </c>
      <c r="BS216" s="268" t="str">
        <f t="shared" si="228"/>
        <v/>
      </c>
      <c r="BT216" s="191" t="str">
        <f t="shared" si="229"/>
        <v/>
      </c>
      <c r="BU216" s="47" t="s">
        <v>0</v>
      </c>
      <c r="BV216" s="52" t="str">
        <f t="shared" si="230"/>
        <v/>
      </c>
      <c r="BW216" s="31" t="str">
        <f t="shared" si="231"/>
        <v/>
      </c>
      <c r="BX216" s="73" t="str">
        <f>IF(BW216="","",IFERROR(INDEX(imePrezime_id,MATCH(BV216&amp;" – "&amp;BW216,imePrezime_imePrezime,0)),"NEMA"))</f>
        <v/>
      </c>
      <c r="BY216" s="73" t="str">
        <f>IF(BX216&lt;&gt;"NEMA","",IFERROR(INDEX(imePrezimeAlias_imePrezimeId,MATCH(BV216&amp;" "&amp;BW216,imePrezimeAlias_alias,0)),"NEMA"))</f>
        <v/>
      </c>
      <c r="BZ216" s="31" t="str">
        <f>IF(BW216="","",IF(OR(BY216="",BY216="NEMA"),BV216,INDEX(imePrezime_ime,MATCH(BY216,imePrezime_id,0))))</f>
        <v/>
      </c>
      <c r="CA216" s="66" t="str">
        <f>IF(BW216="","",IF(OR(BY216="",BY216="NEMA"),BW216,INDEX(imePrezime_prezime,MATCH(BY216,imePrezime_id,0))))</f>
        <v/>
      </c>
      <c r="CB216" s="47" t="s">
        <v>0</v>
      </c>
      <c r="CC216" s="82" t="str">
        <f t="shared" si="232"/>
        <v/>
      </c>
      <c r="CD216" s="47" t="s">
        <v>0</v>
      </c>
      <c r="CE216" s="19" t="str">
        <f t="shared" si="233"/>
        <v/>
      </c>
      <c r="CF216" s="47" t="s">
        <v>0</v>
      </c>
      <c r="CG216" s="130"/>
      <c r="CH216" s="47" t="s">
        <v>0</v>
      </c>
      <c r="CI216" s="52" t="str">
        <f t="shared" si="234"/>
        <v/>
      </c>
      <c r="CJ216" s="73" t="str">
        <f>IF(CG216="","",MAX(CJ$10:CJ215)+1)</f>
        <v/>
      </c>
      <c r="CK216" s="53" t="str">
        <f t="shared" si="235"/>
        <v/>
      </c>
      <c r="CL216" s="47" t="s">
        <v>0</v>
      </c>
      <c r="CM216" s="19" t="str">
        <f t="shared" si="236"/>
        <v/>
      </c>
      <c r="CN216" s="47" t="s">
        <v>0</v>
      </c>
      <c r="CO216" s="108"/>
      <c r="CP216" s="110"/>
      <c r="CQ216" s="47"/>
      <c r="CR216" s="58" t="str">
        <f>IF(AND(BX216="NEMA",BY216="NEMA",OR(CG216="",CK216="NEMA")),MAX(CR$10:CR215)+1,"")</f>
        <v/>
      </c>
      <c r="CS216" s="53" t="str">
        <f t="shared" si="237"/>
        <v/>
      </c>
      <c r="CT216" t="s">
        <v>0</v>
      </c>
      <c r="CU216" s="133" t="str">
        <f>IF(O216="","",LEFT(INDEX(kategorija_oznaka,MATCH(Q216,kategorija_id,0)),1))</f>
        <v/>
      </c>
      <c r="CV216" t="s">
        <v>0</v>
      </c>
      <c r="CW216" s="52" t="str">
        <f>IF(CR216="","",IF(M216&lt;&gt;"CRO","","INSERT INTO osoba (id,reg_broj,oib,spol_id,dat_rodjenja) VALUES ("&amp;CR216&amp;",(SELECT max(os.reg_broj)+1 FROM osoba AS os),Null,'"&amp;CU216&amp;"',Null); INSERT INTO osoba_log (id,reg_broj,oib,spol_id,dat_rodjenja,dnevnik_id) SELECT id,reg_broj,oib,spol_id,dat_rodjenja,"&amp;dnevnik_id&amp;" FROM osoba WHERE id = "&amp;CR216&amp;";"))</f>
        <v/>
      </c>
      <c r="CX216" s="66" t="str">
        <f t="shared" si="238"/>
        <v/>
      </c>
      <c r="CY216" t="s">
        <v>0</v>
      </c>
      <c r="CZ216" s="19" t="str">
        <f t="shared" si="239"/>
        <v/>
      </c>
      <c r="DA216" s="47" t="s">
        <v>0</v>
      </c>
      <c r="DB216" s="52" t="str">
        <f t="shared" si="240"/>
        <v/>
      </c>
      <c r="DC216" s="66" t="str">
        <f t="shared" si="241"/>
        <v/>
      </c>
      <c r="DD216" s="47" t="s">
        <v>0</v>
      </c>
      <c r="DE216" s="52" t="str">
        <f t="shared" si="242"/>
        <v/>
      </c>
      <c r="DF216" s="53" t="str">
        <f>IF(DE216="","",IFERROR(MATCH(DE216,registar,0),"NEMA"))</f>
        <v/>
      </c>
      <c r="DG216" s="47" t="s">
        <v>0</v>
      </c>
      <c r="DH216" s="52" t="str">
        <f t="shared" si="243"/>
        <v/>
      </c>
      <c r="DI216" s="53" t="str">
        <f>IF(DH216="","",IFERROR(MATCH(DH216,imePrezime_imePrezimeKlub,0),"NEMA"))</f>
        <v/>
      </c>
      <c r="DJ216" s="47" t="s">
        <v>0</v>
      </c>
      <c r="DK216" s="52" t="str">
        <f t="shared" si="244"/>
        <v/>
      </c>
      <c r="DL216" s="53" t="str">
        <f>IF(DK216="","",IFERROR(MATCH(DK216,imePrezime_imePrezime,0),"NEMA"))</f>
        <v/>
      </c>
      <c r="DM216" s="47" t="s">
        <v>0</v>
      </c>
      <c r="DN216" s="58" t="str">
        <f t="shared" si="245"/>
        <v/>
      </c>
      <c r="DO216" s="53" t="str" cm="1">
        <f t="array" ref="DO216">IF(DN216&lt;&gt;"",INDEX(imePrezime_id,DN216,0),IF(CR216&lt;&gt;"",CR216,""))</f>
        <v/>
      </c>
      <c r="DP216" s="47" t="s">
        <v>0</v>
      </c>
      <c r="DQ216" s="58" t="str">
        <f t="shared" si="246"/>
        <v/>
      </c>
      <c r="DR216" s="73" t="str">
        <f>IF(BW216="","",IF(AJ216="",IF(IFERROR(INDEX(imePrezime_klub,MATCH(DO216,imePrezime_id,0)),"NEMA")="","klu",""),IF(OR(AND(AK216&lt;&gt;"",AK216&lt;&gt;"NEMA"),BI216&lt;&gt;""),"klu(ali)",IF(AND(AN216&lt;&gt;"",AN216&lt;&gt;AM216),"(raz-klu)","klu"))))</f>
        <v/>
      </c>
      <c r="DS216" s="73" t="str">
        <f t="shared" si="247"/>
        <v/>
      </c>
      <c r="DT216" s="73" t="str">
        <f t="shared" si="248"/>
        <v/>
      </c>
      <c r="DU216" s="66" t="str">
        <f t="shared" si="249"/>
        <v/>
      </c>
      <c r="DV216" s="47" t="s">
        <v>0</v>
      </c>
      <c r="DW216" s="58" t="str">
        <f>IF(BW216="","",MAX(DW$10:DW215)+1)</f>
        <v/>
      </c>
      <c r="DX216" s="73" t="str">
        <f t="shared" si="250"/>
        <v/>
      </c>
      <c r="DY216" s="73" t="str">
        <f t="shared" si="251"/>
        <v/>
      </c>
      <c r="DZ216" s="73" t="str">
        <f t="shared" si="252"/>
        <v/>
      </c>
      <c r="EA216" s="73" t="str">
        <f t="shared" si="253"/>
        <v/>
      </c>
      <c r="EB216" s="73" t="str">
        <f t="shared" si="254"/>
        <v/>
      </c>
      <c r="EC216" s="73" t="str">
        <f t="shared" si="255"/>
        <v/>
      </c>
      <c r="ED216" s="73" t="str">
        <f t="shared" si="256"/>
        <v/>
      </c>
      <c r="EE216" s="73" t="str">
        <f t="shared" si="257"/>
        <v/>
      </c>
      <c r="EF216" s="73" t="str">
        <f t="shared" si="258"/>
        <v/>
      </c>
      <c r="EG216" s="53" t="str">
        <f>IF(INDEX(natjecanjeKategorije_katAliasId,MATCH(Q216,natjecanjeKategorije_katRegId,0))="","",INDEX(natjecanjeKategorije_katAliasId,MATCH(Q216,natjecanjeKategorije_katRegId,0)))</f>
        <v/>
      </c>
      <c r="EH216" s="47" t="s">
        <v>0</v>
      </c>
      <c r="EI216" s="19" t="str">
        <f t="shared" si="259"/>
        <v/>
      </c>
      <c r="EJ216" s="47" t="s">
        <v>0</v>
      </c>
      <c r="EK216" s="19" t="str">
        <f t="shared" si="260"/>
        <v/>
      </c>
      <c r="EL216" s="47" t="s">
        <v>0</v>
      </c>
      <c r="EM216" s="208" t="str">
        <f t="shared" si="261"/>
        <v/>
      </c>
      <c r="EN216" s="47" t="s">
        <v>0</v>
      </c>
    </row>
    <row r="217" spans="1:144" x14ac:dyDescent="0.25">
      <c r="A217" t="s">
        <v>0</v>
      </c>
      <c r="B217" s="52" t="str">
        <f>IF(csv!F209="","",csv!T209)</f>
        <v/>
      </c>
      <c r="C217" s="31" t="s">
        <v>0</v>
      </c>
      <c r="D217" s="31" t="str">
        <f>IF(csv!F209="","",csv!F209)</f>
        <v/>
      </c>
      <c r="E217" s="31" t="str">
        <f>IF(csv!E209="","",csv!E209)</f>
        <v/>
      </c>
      <c r="F217" s="31" t="s">
        <v>0</v>
      </c>
      <c r="G217" s="73" t="str">
        <f>IF(csv!M209="","",csv!M209)</f>
        <v/>
      </c>
      <c r="H217" s="73" t="str">
        <f>IF(csv!N209="","",csv!N209)</f>
        <v/>
      </c>
      <c r="I217" s="31" t="s">
        <v>0</v>
      </c>
      <c r="J217" s="31" t="str">
        <f>IF(csv!P209="","",csv!P209)</f>
        <v/>
      </c>
      <c r="K217" s="31" t="str">
        <f>IF(csv!Q209="","",csv!Q209)</f>
        <v/>
      </c>
      <c r="L217" s="31" t="s">
        <v>0</v>
      </c>
      <c r="M217" s="66" t="str">
        <f>IF(csv!R209="","",csv!R209)</f>
        <v/>
      </c>
      <c r="N217" s="47" t="s">
        <v>0</v>
      </c>
      <c r="O217" s="52" t="str">
        <f t="shared" si="203"/>
        <v/>
      </c>
      <c r="P217" s="73" t="str">
        <f>IF(O217="","",IF(COUNTIF(O$10:O216,O217)=0,P216+1,P216))</f>
        <v/>
      </c>
      <c r="Q217" s="88" t="str">
        <f t="shared" si="204"/>
        <v/>
      </c>
      <c r="R217" s="89" t="str" cm="1">
        <f t="array" ref="R217">IF(S217="","",INDEX(natjecanjeStaze_naziv,MATCH(S217,natjecanjeStaze_stazaId,0)))</f>
        <v/>
      </c>
      <c r="S217" s="53" t="str">
        <f>IF(BW217="","",INDEX(natjecanjeStaze_stazaId,MATCH(O217,natjecanjeStaze_kategorija,0)))</f>
        <v/>
      </c>
      <c r="T217" s="47" t="s">
        <v>0</v>
      </c>
      <c r="U217" s="259" t="str">
        <f>IF(O217="","",INDEX(kategorija_oznaka,MATCH(Q217,kategorija_id,0)))</f>
        <v/>
      </c>
      <c r="V217" s="260" t="str">
        <f t="shared" si="205"/>
        <v/>
      </c>
      <c r="W217" s="47" t="s">
        <v>0</v>
      </c>
      <c r="X217" s="52" t="str">
        <f t="shared" si="206"/>
        <v/>
      </c>
      <c r="Y217" s="73" t="str">
        <f t="shared" si="207"/>
        <v/>
      </c>
      <c r="Z217" s="31" t="str">
        <f t="shared" si="208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09"/>
        <v/>
      </c>
      <c r="AF217" s="47" t="s">
        <v>0</v>
      </c>
      <c r="AG217" s="151" t="str">
        <f t="shared" si="210"/>
        <v/>
      </c>
      <c r="AH217" s="47" t="s">
        <v>0</v>
      </c>
      <c r="AI217" s="52" t="str">
        <f t="shared" si="211"/>
        <v/>
      </c>
      <c r="AJ217" s="31" t="str">
        <f t="shared" si="212"/>
        <v/>
      </c>
      <c r="AK217" s="73" t="str">
        <f t="shared" si="213"/>
        <v/>
      </c>
      <c r="AL217" s="73" t="str">
        <f t="shared" si="214"/>
        <v/>
      </c>
      <c r="AM217" s="31" t="str" cm="1">
        <f t="array" ref="AM217">IF(AK217="",""&amp;AJ217,IF(AK217="NEMA",AJ217,INDEX(klub_naziv,MATCH(INDEX(klubAlias_klubId,AK217),klub_id,0))))</f>
        <v/>
      </c>
      <c r="AN217" s="31" t="str" cm="1">
        <f t="array" ref="AN217">IFERROR(""&amp;INDEX(registarNatjecatelji,DL217,4),"")</f>
        <v/>
      </c>
      <c r="AO217" s="90" t="str">
        <f t="shared" si="215"/>
        <v/>
      </c>
      <c r="AP217" s="66" t="str">
        <f t="shared" si="216"/>
        <v/>
      </c>
      <c r="AQ217" s="47" t="s">
        <v>0</v>
      </c>
      <c r="AR217" s="52" t="str">
        <f>IF(V217&lt;&gt;"NEMA","",IF(IFERROR(MATCH(U217,U$10:U216,0),0)&lt;&gt;0,"",U217))</f>
        <v/>
      </c>
      <c r="AS217" s="73" t="str">
        <f>IF(AR217="","",IFERROR(INDEX(klubAlias_id,MATCH(AR217,klubAlias_alias,0)),"NEMA"))</f>
        <v/>
      </c>
      <c r="AT217" s="31" t="str">
        <f>IF(OR(AS217="",AS217&lt;&gt;"NEMA"),"",MAX(AT$10:AT216)+1)</f>
        <v/>
      </c>
      <c r="AU217" s="66" t="str">
        <f>IF(OR(AS217="",AS217&lt;&gt;"NEMA"),"",INDEX(klub_id,MATCH(AR217,klub_naziv,0)))</f>
        <v/>
      </c>
      <c r="AV217" s="47" t="s">
        <v>0</v>
      </c>
      <c r="AW217" s="19" t="str">
        <f t="shared" si="217"/>
        <v/>
      </c>
      <c r="AX217" s="47" t="s">
        <v>0</v>
      </c>
      <c r="AY217" s="82" t="str">
        <f>IF(AK217&lt;&gt;"NEMA","",IF(IFERROR(MATCH(AJ217,AJ$10:AJ216,0),0)&lt;&gt;0,"",AJ217))</f>
        <v/>
      </c>
      <c r="AZ217" s="47" t="s">
        <v>0</v>
      </c>
      <c r="BA217" s="130"/>
      <c r="BB217" s="47" t="s">
        <v>0</v>
      </c>
      <c r="BC217" s="58" t="str">
        <f t="shared" si="218"/>
        <v/>
      </c>
      <c r="BD217" s="31" t="str">
        <f t="shared" si="219"/>
        <v/>
      </c>
      <c r="BE217" s="31" t="str">
        <f>IF(BD217="","",MAX(BE$10:BE216)+1)</f>
        <v/>
      </c>
      <c r="BF217" s="31" t="str">
        <f t="shared" si="220"/>
        <v/>
      </c>
      <c r="BG217" s="31" t="str">
        <f t="shared" si="221"/>
        <v/>
      </c>
      <c r="BH217" s="31" t="str">
        <f>IF(BA217="","",MAX(BH$10:BH216)+1)</f>
        <v/>
      </c>
      <c r="BI217" s="31" t="str">
        <f t="shared" si="222"/>
        <v/>
      </c>
      <c r="BJ217" s="66" t="str">
        <f t="shared" si="223"/>
        <v/>
      </c>
      <c r="BK217" s="47" t="s">
        <v>0</v>
      </c>
      <c r="BL217" s="19" t="str">
        <f t="shared" si="224"/>
        <v/>
      </c>
      <c r="BM217" s="47" t="s">
        <v>0</v>
      </c>
      <c r="BN217" s="151" t="str">
        <f>IF(AP217="","",IF(BA217="",IF(IFERROR(MATCH(AP217,natjecanje_noviKluboviAliasi,0),0)&gt;0,INDEX(natjecanje_kluboviAliasi,MATCH(AP217,natjecanje_noviKluboviAliasi,0)),AP217),BA217))</f>
        <v/>
      </c>
      <c r="BO217" s="47" t="s">
        <v>0</v>
      </c>
      <c r="BP217" s="58" t="str">
        <f t="shared" si="225"/>
        <v/>
      </c>
      <c r="BQ217" s="73" t="str">
        <f t="shared" si="226"/>
        <v/>
      </c>
      <c r="BR217" s="267" t="str">
        <f t="shared" si="227"/>
        <v/>
      </c>
      <c r="BS217" s="268" t="str">
        <f t="shared" si="228"/>
        <v/>
      </c>
      <c r="BT217" s="191" t="str">
        <f t="shared" si="229"/>
        <v/>
      </c>
      <c r="BU217" s="47" t="s">
        <v>0</v>
      </c>
      <c r="BV217" s="52" t="str">
        <f t="shared" si="230"/>
        <v/>
      </c>
      <c r="BW217" s="31" t="str">
        <f t="shared" si="231"/>
        <v/>
      </c>
      <c r="BX217" s="73" t="str">
        <f>IF(BW217="","",IFERROR(INDEX(imePrezime_id,MATCH(BV217&amp;" – "&amp;BW217,imePrezime_imePrezime,0)),"NEMA"))</f>
        <v/>
      </c>
      <c r="BY217" s="73" t="str">
        <f>IF(BX217&lt;&gt;"NEMA","",IFERROR(INDEX(imePrezimeAlias_imePrezimeId,MATCH(BV217&amp;" "&amp;BW217,imePrezimeAlias_alias,0)),"NEMA"))</f>
        <v/>
      </c>
      <c r="BZ217" s="31" t="str">
        <f>IF(BW217="","",IF(OR(BY217="",BY217="NEMA"),BV217,INDEX(imePrezime_ime,MATCH(BY217,imePrezime_id,0))))</f>
        <v/>
      </c>
      <c r="CA217" s="66" t="str">
        <f>IF(BW217="","",IF(OR(BY217="",BY217="NEMA"),BW217,INDEX(imePrezime_prezime,MATCH(BY217,imePrezime_id,0))))</f>
        <v/>
      </c>
      <c r="CB217" s="47" t="s">
        <v>0</v>
      </c>
      <c r="CC217" s="82" t="str">
        <f t="shared" si="232"/>
        <v/>
      </c>
      <c r="CD217" s="47" t="s">
        <v>0</v>
      </c>
      <c r="CE217" s="19" t="str">
        <f t="shared" si="233"/>
        <v/>
      </c>
      <c r="CF217" s="47" t="s">
        <v>0</v>
      </c>
      <c r="CG217" s="130"/>
      <c r="CH217" s="47" t="s">
        <v>0</v>
      </c>
      <c r="CI217" s="52" t="str">
        <f t="shared" si="234"/>
        <v/>
      </c>
      <c r="CJ217" s="73" t="str">
        <f>IF(CG217="","",MAX(CJ$10:CJ216)+1)</f>
        <v/>
      </c>
      <c r="CK217" s="53" t="str">
        <f t="shared" si="235"/>
        <v/>
      </c>
      <c r="CL217" s="47" t="s">
        <v>0</v>
      </c>
      <c r="CM217" s="19" t="str">
        <f t="shared" si="236"/>
        <v/>
      </c>
      <c r="CN217" s="47" t="s">
        <v>0</v>
      </c>
      <c r="CO217" s="108"/>
      <c r="CP217" s="110"/>
      <c r="CQ217" s="47"/>
      <c r="CR217" s="58" t="str">
        <f>IF(AND(BX217="NEMA",BY217="NEMA",OR(CG217="",CK217="NEMA")),MAX(CR$10:CR216)+1,"")</f>
        <v/>
      </c>
      <c r="CS217" s="53" t="str">
        <f t="shared" si="237"/>
        <v/>
      </c>
      <c r="CT217" t="s">
        <v>0</v>
      </c>
      <c r="CU217" s="133" t="str">
        <f>IF(O217="","",LEFT(INDEX(kategorija_oznaka,MATCH(Q217,kategorija_id,0)),1))</f>
        <v/>
      </c>
      <c r="CV217" t="s">
        <v>0</v>
      </c>
      <c r="CW217" s="52" t="str">
        <f>IF(CR217="","",IF(M217&lt;&gt;"CRO","","INSERT INTO osoba (id,reg_broj,oib,spol_id,dat_rodjenja) VALUES ("&amp;CR217&amp;",(SELECT max(os.reg_broj)+1 FROM osoba AS os),Null,'"&amp;CU217&amp;"',Null); INSERT INTO osoba_log (id,reg_broj,oib,spol_id,dat_rodjenja,dnevnik_id) SELECT id,reg_broj,oib,spol_id,dat_rodjenja,"&amp;dnevnik_id&amp;" FROM osoba WHERE id = "&amp;CR217&amp;";"))</f>
        <v/>
      </c>
      <c r="CX217" s="66" t="str">
        <f t="shared" si="238"/>
        <v/>
      </c>
      <c r="CY217" t="s">
        <v>0</v>
      </c>
      <c r="CZ217" s="19" t="str">
        <f t="shared" si="239"/>
        <v/>
      </c>
      <c r="DA217" s="47" t="s">
        <v>0</v>
      </c>
      <c r="DB217" s="52" t="str">
        <f t="shared" si="240"/>
        <v/>
      </c>
      <c r="DC217" s="66" t="str">
        <f t="shared" si="241"/>
        <v/>
      </c>
      <c r="DD217" s="47" t="s">
        <v>0</v>
      </c>
      <c r="DE217" s="52" t="str">
        <f t="shared" si="242"/>
        <v/>
      </c>
      <c r="DF217" s="53" t="str">
        <f>IF(DE217="","",IFERROR(MATCH(DE217,registar,0),"NEMA"))</f>
        <v/>
      </c>
      <c r="DG217" s="47" t="s">
        <v>0</v>
      </c>
      <c r="DH217" s="52" t="str">
        <f t="shared" si="243"/>
        <v/>
      </c>
      <c r="DI217" s="53" t="str">
        <f>IF(DH217="","",IFERROR(MATCH(DH217,imePrezime_imePrezimeKlub,0),"NEMA"))</f>
        <v/>
      </c>
      <c r="DJ217" s="47" t="s">
        <v>0</v>
      </c>
      <c r="DK217" s="52" t="str">
        <f t="shared" si="244"/>
        <v/>
      </c>
      <c r="DL217" s="53" t="str">
        <f>IF(DK217="","",IFERROR(MATCH(DK217,imePrezime_imePrezime,0),"NEMA"))</f>
        <v/>
      </c>
      <c r="DM217" s="47" t="s">
        <v>0</v>
      </c>
      <c r="DN217" s="58" t="str">
        <f t="shared" si="245"/>
        <v/>
      </c>
      <c r="DO217" s="53" t="str" cm="1">
        <f t="array" ref="DO217">IF(DN217&lt;&gt;"",INDEX(imePrezime_id,DN217,0),IF(CR217&lt;&gt;"",CR217,""))</f>
        <v/>
      </c>
      <c r="DP217" s="47" t="s">
        <v>0</v>
      </c>
      <c r="DQ217" s="58" t="str">
        <f t="shared" si="246"/>
        <v/>
      </c>
      <c r="DR217" s="73" t="str">
        <f>IF(BW217="","",IF(AJ217="",IF(IFERROR(INDEX(imePrezime_klub,MATCH(DO217,imePrezime_id,0)),"NEMA")="","klu",""),IF(OR(AND(AK217&lt;&gt;"",AK217&lt;&gt;"NEMA"),BI217&lt;&gt;""),"klu(ali)",IF(AND(AN217&lt;&gt;"",AN217&lt;&gt;AM217),"(raz-klu)","klu"))))</f>
        <v/>
      </c>
      <c r="DS217" s="73" t="str">
        <f t="shared" si="247"/>
        <v/>
      </c>
      <c r="DT217" s="73" t="str">
        <f t="shared" si="248"/>
        <v/>
      </c>
      <c r="DU217" s="66" t="str">
        <f t="shared" si="249"/>
        <v/>
      </c>
      <c r="DV217" s="47" t="s">
        <v>0</v>
      </c>
      <c r="DW217" s="58" t="str">
        <f>IF(BW217="","",MAX(DW$10:DW216)+1)</f>
        <v/>
      </c>
      <c r="DX217" s="73" t="str">
        <f t="shared" si="250"/>
        <v/>
      </c>
      <c r="DY217" s="73" t="str">
        <f t="shared" si="251"/>
        <v/>
      </c>
      <c r="DZ217" s="73" t="str">
        <f t="shared" si="252"/>
        <v/>
      </c>
      <c r="EA217" s="73" t="str">
        <f t="shared" si="253"/>
        <v/>
      </c>
      <c r="EB217" s="73" t="str">
        <f t="shared" si="254"/>
        <v/>
      </c>
      <c r="EC217" s="73" t="str">
        <f t="shared" si="255"/>
        <v/>
      </c>
      <c r="ED217" s="73" t="str">
        <f t="shared" si="256"/>
        <v/>
      </c>
      <c r="EE217" s="73" t="str">
        <f t="shared" si="257"/>
        <v/>
      </c>
      <c r="EF217" s="73" t="str">
        <f t="shared" si="258"/>
        <v/>
      </c>
      <c r="EG217" s="53" t="str">
        <f>IF(INDEX(natjecanjeKategorije_katAliasId,MATCH(Q217,natjecanjeKategorije_katRegId,0))="","",INDEX(natjecanjeKategorije_katAliasId,MATCH(Q217,natjecanjeKategorije_katRegId,0)))</f>
        <v/>
      </c>
      <c r="EH217" s="47" t="s">
        <v>0</v>
      </c>
      <c r="EI217" s="19" t="str">
        <f t="shared" si="259"/>
        <v/>
      </c>
      <c r="EJ217" s="47" t="s">
        <v>0</v>
      </c>
      <c r="EK217" s="19" t="str">
        <f t="shared" si="260"/>
        <v/>
      </c>
      <c r="EL217" s="47" t="s">
        <v>0</v>
      </c>
      <c r="EM217" s="208" t="str">
        <f t="shared" si="261"/>
        <v/>
      </c>
      <c r="EN217" s="47" t="s">
        <v>0</v>
      </c>
    </row>
    <row r="218" spans="1:144" x14ac:dyDescent="0.25">
      <c r="A218" t="s">
        <v>0</v>
      </c>
      <c r="B218" s="52" t="str">
        <f>IF(csv!F210="","",csv!T210)</f>
        <v/>
      </c>
      <c r="C218" s="31" t="s">
        <v>0</v>
      </c>
      <c r="D218" s="31" t="str">
        <f>IF(csv!F210="","",csv!F210)</f>
        <v/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/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03"/>
        <v/>
      </c>
      <c r="P218" s="73" t="str">
        <f>IF(O218="","",IF(COUNTIF(O$10:O217,O218)=0,P217+1,P217))</f>
        <v/>
      </c>
      <c r="Q218" s="88" t="str">
        <f t="shared" si="204"/>
        <v/>
      </c>
      <c r="R218" s="89" t="str" cm="1">
        <f t="array" ref="R218">IF(S218="","",INDEX(natjecanjeStaze_naziv,MATCH(S218,natjecanjeStaze_stazaId,0)))</f>
        <v/>
      </c>
      <c r="S218" s="53" t="str">
        <f>IF(BW218="","",INDEX(natjecanjeStaze_stazaId,MATCH(O218,natjecanjeStaze_kategorija,0)))</f>
        <v/>
      </c>
      <c r="T218" s="47" t="s">
        <v>0</v>
      </c>
      <c r="U218" s="259" t="str">
        <f>IF(O218="","",INDEX(kategorija_oznaka,MATCH(Q218,kategorija_id,0)))</f>
        <v/>
      </c>
      <c r="V218" s="260" t="str">
        <f t="shared" si="205"/>
        <v/>
      </c>
      <c r="W218" s="47" t="s">
        <v>0</v>
      </c>
      <c r="X218" s="52" t="str">
        <f t="shared" si="206"/>
        <v/>
      </c>
      <c r="Y218" s="73" t="str">
        <f t="shared" si="207"/>
        <v/>
      </c>
      <c r="Z218" s="31" t="str">
        <f t="shared" si="208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09"/>
        <v/>
      </c>
      <c r="AF218" s="47" t="s">
        <v>0</v>
      </c>
      <c r="AG218" s="151" t="str">
        <f t="shared" si="210"/>
        <v/>
      </c>
      <c r="AH218" s="47" t="s">
        <v>0</v>
      </c>
      <c r="AI218" s="52" t="str">
        <f t="shared" si="211"/>
        <v/>
      </c>
      <c r="AJ218" s="31" t="str">
        <f t="shared" si="212"/>
        <v/>
      </c>
      <c r="AK218" s="73" t="str">
        <f t="shared" si="213"/>
        <v/>
      </c>
      <c r="AL218" s="73" t="str">
        <f t="shared" si="214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IFERROR(""&amp;INDEX(registarNatjecatelji,DL218,4),"")</f>
        <v/>
      </c>
      <c r="AO218" s="90" t="str">
        <f t="shared" si="215"/>
        <v/>
      </c>
      <c r="AP218" s="66" t="str">
        <f t="shared" si="216"/>
        <v/>
      </c>
      <c r="AQ218" s="47" t="s">
        <v>0</v>
      </c>
      <c r="AR218" s="52" t="str">
        <f>IF(V218&lt;&gt;"NEMA","",IF(IFERROR(MATCH(U218,U$10:U217,0),0)&lt;&gt;0,"",U218))</f>
        <v/>
      </c>
      <c r="AS218" s="73" t="str">
        <f>IF(AR218="","",IFERROR(INDEX(klubAlias_id,MATCH(AR218,klubAlias_alias,0)),"NEMA"))</f>
        <v/>
      </c>
      <c r="AT218" s="31" t="str">
        <f>IF(OR(AS218="",AS218&lt;&gt;"NEMA"),"",MAX(AT$10:AT217)+1)</f>
        <v/>
      </c>
      <c r="AU218" s="66" t="str">
        <f>IF(OR(AS218="",AS218&lt;&gt;"NEMA"),"",INDEX(klub_id,MATCH(AR218,klub_naziv,0)))</f>
        <v/>
      </c>
      <c r="AV218" s="47" t="s">
        <v>0</v>
      </c>
      <c r="AW218" s="19" t="str">
        <f t="shared" si="217"/>
        <v/>
      </c>
      <c r="AX218" s="47" t="s">
        <v>0</v>
      </c>
      <c r="AY218" s="82" t="str">
        <f>IF(AK218&lt;&gt;"NEMA","",IF(IFERROR(MATCH(AJ218,AJ$10:AJ217,0),0)&lt;&gt;0,"",AJ218))</f>
        <v/>
      </c>
      <c r="AZ218" s="47" t="s">
        <v>0</v>
      </c>
      <c r="BA218" s="130"/>
      <c r="BB218" s="47" t="s">
        <v>0</v>
      </c>
      <c r="BC218" s="58" t="str">
        <f t="shared" si="218"/>
        <v/>
      </c>
      <c r="BD218" s="31" t="str">
        <f t="shared" si="219"/>
        <v/>
      </c>
      <c r="BE218" s="31" t="str">
        <f>IF(BD218="","",MAX(BE$10:BE217)+1)</f>
        <v/>
      </c>
      <c r="BF218" s="31" t="str">
        <f t="shared" si="220"/>
        <v/>
      </c>
      <c r="BG218" s="31" t="str">
        <f t="shared" si="221"/>
        <v/>
      </c>
      <c r="BH218" s="31" t="str">
        <f>IF(BA218="","",MAX(BH$10:BH217)+1)</f>
        <v/>
      </c>
      <c r="BI218" s="31" t="str">
        <f t="shared" si="222"/>
        <v/>
      </c>
      <c r="BJ218" s="66" t="str">
        <f t="shared" si="223"/>
        <v/>
      </c>
      <c r="BK218" s="47" t="s">
        <v>0</v>
      </c>
      <c r="BL218" s="19" t="str">
        <f t="shared" si="224"/>
        <v/>
      </c>
      <c r="BM218" s="47" t="s">
        <v>0</v>
      </c>
      <c r="BN218" s="151" t="str">
        <f>IF(AP218="","",IF(BA218="",IF(IFERROR(MATCH(AP218,natjecanje_noviKluboviAliasi,0),0)&gt;0,INDEX(natjecanje_kluboviAliasi,MATCH(AP218,natjecanje_noviKluboviAliasi,0)),AP218),BA218))</f>
        <v/>
      </c>
      <c r="BO218" s="47" t="s">
        <v>0</v>
      </c>
      <c r="BP218" s="58" t="str">
        <f t="shared" si="225"/>
        <v/>
      </c>
      <c r="BQ218" s="73" t="str">
        <f t="shared" si="226"/>
        <v/>
      </c>
      <c r="BR218" s="267" t="str">
        <f t="shared" si="227"/>
        <v/>
      </c>
      <c r="BS218" s="268" t="str">
        <f t="shared" si="228"/>
        <v/>
      </c>
      <c r="BT218" s="191" t="str">
        <f t="shared" si="229"/>
        <v/>
      </c>
      <c r="BU218" s="47" t="s">
        <v>0</v>
      </c>
      <c r="BV218" s="52" t="str">
        <f t="shared" si="230"/>
        <v/>
      </c>
      <c r="BW218" s="31" t="str">
        <f t="shared" si="231"/>
        <v/>
      </c>
      <c r="BX218" s="73" t="str">
        <f>IF(BW218="","",IFERROR(INDEX(imePrezime_id,MATCH(BV218&amp;" – "&amp;BW218,imePrezime_imePrezime,0)),"NEMA"))</f>
        <v/>
      </c>
      <c r="BY218" s="73" t="str">
        <f>IF(BX218&lt;&gt;"NEMA","",IFERROR(INDEX(imePrezimeAlias_imePrezimeId,MATCH(BV218&amp;" "&amp;BW218,imePrezimeAlias_alias,0)),"NEMA"))</f>
        <v/>
      </c>
      <c r="BZ218" s="31" t="str">
        <f>IF(BW218="","",IF(OR(BY218="",BY218="NEMA"),BV218,INDEX(imePrezime_ime,MATCH(BY218,imePrezime_id,0))))</f>
        <v/>
      </c>
      <c r="CA218" s="66" t="str">
        <f>IF(BW218="","",IF(OR(BY218="",BY218="NEMA"),BW218,INDEX(imePrezime_prezime,MATCH(BY218,imePrezime_id,0))))</f>
        <v/>
      </c>
      <c r="CB218" s="47" t="s">
        <v>0</v>
      </c>
      <c r="CC218" s="82" t="str">
        <f t="shared" si="232"/>
        <v/>
      </c>
      <c r="CD218" s="47" t="s">
        <v>0</v>
      </c>
      <c r="CE218" s="19" t="str">
        <f t="shared" si="233"/>
        <v/>
      </c>
      <c r="CF218" s="47" t="s">
        <v>0</v>
      </c>
      <c r="CG218" s="130"/>
      <c r="CH218" s="47" t="s">
        <v>0</v>
      </c>
      <c r="CI218" s="52" t="str">
        <f t="shared" si="234"/>
        <v/>
      </c>
      <c r="CJ218" s="73" t="str">
        <f>IF(CG218="","",MAX(CJ$10:CJ217)+1)</f>
        <v/>
      </c>
      <c r="CK218" s="53" t="str">
        <f t="shared" si="235"/>
        <v/>
      </c>
      <c r="CL218" s="47" t="s">
        <v>0</v>
      </c>
      <c r="CM218" s="19" t="str">
        <f t="shared" si="236"/>
        <v/>
      </c>
      <c r="CN218" s="47" t="s">
        <v>0</v>
      </c>
      <c r="CO218" s="108"/>
      <c r="CP218" s="110"/>
      <c r="CQ218" s="47"/>
      <c r="CR218" s="58" t="str">
        <f>IF(AND(BX218="NEMA",BY218="NEMA",OR(CG218="",CK218="NEMA")),MAX(CR$10:CR217)+1,"")</f>
        <v/>
      </c>
      <c r="CS218" s="53" t="str">
        <f t="shared" si="237"/>
        <v/>
      </c>
      <c r="CT218" t="s">
        <v>0</v>
      </c>
      <c r="CU218" s="133" t="str">
        <f>IF(O218="","",LEFT(INDEX(kategorija_oznaka,MATCH(Q218,kategorija_id,0)),1))</f>
        <v/>
      </c>
      <c r="CV218" t="s">
        <v>0</v>
      </c>
      <c r="CW218" s="52" t="str">
        <f>IF(CR218="","",IF(M218&lt;&gt;"CRO","","INSERT INTO osoba (id,reg_broj,oib,spol_id,dat_rodjenja) VALUES ("&amp;CR218&amp;",(SELECT max(os.reg_broj)+1 FROM osoba AS os),Null,'"&amp;CU218&amp;"',Null); INSERT INTO osoba_log (id,reg_broj,oib,spol_id,dat_rodjenja,dnevnik_id) SELECT id,reg_broj,oib,spol_id,dat_rodjenja,"&amp;dnevnik_id&amp;" FROM osoba WHERE id = "&amp;CR218&amp;";"))</f>
        <v/>
      </c>
      <c r="CX218" s="66" t="str">
        <f t="shared" si="238"/>
        <v/>
      </c>
      <c r="CY218" t="s">
        <v>0</v>
      </c>
      <c r="CZ218" s="19" t="str">
        <f t="shared" si="239"/>
        <v/>
      </c>
      <c r="DA218" s="47" t="s">
        <v>0</v>
      </c>
      <c r="DB218" s="52" t="str">
        <f t="shared" si="240"/>
        <v/>
      </c>
      <c r="DC218" s="66" t="str">
        <f t="shared" si="241"/>
        <v/>
      </c>
      <c r="DD218" s="47" t="s">
        <v>0</v>
      </c>
      <c r="DE218" s="52" t="str">
        <f t="shared" si="242"/>
        <v/>
      </c>
      <c r="DF218" s="53" t="str">
        <f>IF(DE218="","",IFERROR(MATCH(DE218,registar,0),"NEMA"))</f>
        <v/>
      </c>
      <c r="DG218" s="47" t="s">
        <v>0</v>
      </c>
      <c r="DH218" s="52" t="str">
        <f t="shared" si="243"/>
        <v/>
      </c>
      <c r="DI218" s="53" t="str">
        <f>IF(DH218="","",IFERROR(MATCH(DH218,imePrezime_imePrezimeKlub,0),"NEMA"))</f>
        <v/>
      </c>
      <c r="DJ218" s="47" t="s">
        <v>0</v>
      </c>
      <c r="DK218" s="52" t="str">
        <f t="shared" si="244"/>
        <v/>
      </c>
      <c r="DL218" s="53" t="str">
        <f>IF(DK218="","",IFERROR(MATCH(DK218,imePrezime_imePrezime,0),"NEMA"))</f>
        <v/>
      </c>
      <c r="DM218" s="47" t="s">
        <v>0</v>
      </c>
      <c r="DN218" s="58" t="str">
        <f t="shared" si="245"/>
        <v/>
      </c>
      <c r="DO218" s="53" t="str" cm="1">
        <f t="array" ref="DO218">IF(DN218&lt;&gt;"",INDEX(imePrezime_id,DN218,0),IF(CR218&lt;&gt;"",CR218,""))</f>
        <v/>
      </c>
      <c r="DP218" s="47" t="s">
        <v>0</v>
      </c>
      <c r="DQ218" s="58" t="str">
        <f t="shared" si="246"/>
        <v/>
      </c>
      <c r="DR218" s="73" t="str">
        <f>IF(BW218="","",IF(AJ218="",IF(IFERROR(INDEX(imePrezime_klub,MATCH(DO218,imePrezime_id,0)),"NEMA")="","klu",""),IF(OR(AND(AK218&lt;&gt;"",AK218&lt;&gt;"NEMA"),BI218&lt;&gt;""),"klu(ali)",IF(AND(AN218&lt;&gt;"",AN218&lt;&gt;AM218),"(raz-klu)","klu"))))</f>
        <v/>
      </c>
      <c r="DS218" s="73" t="str">
        <f t="shared" si="247"/>
        <v/>
      </c>
      <c r="DT218" s="73" t="str">
        <f t="shared" si="248"/>
        <v/>
      </c>
      <c r="DU218" s="66" t="str">
        <f t="shared" si="249"/>
        <v/>
      </c>
      <c r="DV218" s="47" t="s">
        <v>0</v>
      </c>
      <c r="DW218" s="58" t="str">
        <f>IF(BW218="","",MAX(DW$10:DW217)+1)</f>
        <v/>
      </c>
      <c r="DX218" s="73" t="str">
        <f t="shared" si="250"/>
        <v/>
      </c>
      <c r="DY218" s="73" t="str">
        <f t="shared" si="251"/>
        <v/>
      </c>
      <c r="DZ218" s="73" t="str">
        <f t="shared" si="252"/>
        <v/>
      </c>
      <c r="EA218" s="73" t="str">
        <f t="shared" si="253"/>
        <v/>
      </c>
      <c r="EB218" s="73" t="str">
        <f t="shared" si="254"/>
        <v/>
      </c>
      <c r="EC218" s="73" t="str">
        <f t="shared" si="255"/>
        <v/>
      </c>
      <c r="ED218" s="73" t="str">
        <f t="shared" si="256"/>
        <v/>
      </c>
      <c r="EE218" s="73" t="str">
        <f t="shared" si="257"/>
        <v/>
      </c>
      <c r="EF218" s="73" t="str">
        <f t="shared" si="258"/>
        <v/>
      </c>
      <c r="EG218" s="53" t="str">
        <f>IF(INDEX(natjecanjeKategorije_katAliasId,MATCH(Q218,natjecanjeKategorije_katRegId,0))="","",INDEX(natjecanjeKategorije_katAliasId,MATCH(Q218,natjecanjeKategorije_katRegId,0)))</f>
        <v/>
      </c>
      <c r="EH218" s="47" t="s">
        <v>0</v>
      </c>
      <c r="EI218" s="19" t="str">
        <f t="shared" si="259"/>
        <v/>
      </c>
      <c r="EJ218" s="47" t="s">
        <v>0</v>
      </c>
      <c r="EK218" s="19" t="str">
        <f t="shared" si="260"/>
        <v/>
      </c>
      <c r="EL218" s="47" t="s">
        <v>0</v>
      </c>
      <c r="EM218" s="208" t="str">
        <f t="shared" si="261"/>
        <v/>
      </c>
      <c r="EN218" s="47" t="s">
        <v>0</v>
      </c>
    </row>
    <row r="219" spans="1:144" x14ac:dyDescent="0.25">
      <c r="A219" t="s">
        <v>0</v>
      </c>
      <c r="B219" s="52" t="str">
        <f>IF(csv!F211="","",csv!T211)</f>
        <v/>
      </c>
      <c r="C219" s="31" t="s">
        <v>0</v>
      </c>
      <c r="D219" s="31" t="str">
        <f>IF(csv!F211="","",csv!F211)</f>
        <v/>
      </c>
      <c r="E219" s="31" t="str">
        <f>IF(csv!E211="","",csv!E211)</f>
        <v/>
      </c>
      <c r="F219" s="31" t="s">
        <v>0</v>
      </c>
      <c r="G219" s="73" t="str">
        <f>IF(csv!M211="","",csv!M211)</f>
        <v/>
      </c>
      <c r="H219" s="73" t="str">
        <f>IF(csv!N211="","",csv!N211)</f>
        <v/>
      </c>
      <c r="I219" s="31" t="s">
        <v>0</v>
      </c>
      <c r="J219" s="31" t="str">
        <f>IF(csv!P211="","",csv!P211)</f>
        <v/>
      </c>
      <c r="K219" s="31" t="str">
        <f>IF(csv!Q211="","",csv!Q211)</f>
        <v/>
      </c>
      <c r="L219" s="31" t="s">
        <v>0</v>
      </c>
      <c r="M219" s="66" t="str">
        <f>IF(csv!R211="","",csv!R211)</f>
        <v/>
      </c>
      <c r="N219" s="47" t="s">
        <v>0</v>
      </c>
      <c r="O219" s="52" t="str">
        <f t="shared" si="203"/>
        <v/>
      </c>
      <c r="P219" s="73" t="str">
        <f>IF(O219="","",IF(COUNTIF(O$10:O218,O219)=0,P218+1,P218))</f>
        <v/>
      </c>
      <c r="Q219" s="88" t="str">
        <f t="shared" si="204"/>
        <v/>
      </c>
      <c r="R219" s="89" t="str" cm="1">
        <f t="array" ref="R219">IF(S219="","",INDEX(natjecanjeStaze_naziv,MATCH(S219,natjecanjeStaze_stazaId,0)))</f>
        <v/>
      </c>
      <c r="S219" s="53" t="str">
        <f>IF(BW219="","",INDEX(natjecanjeStaze_stazaId,MATCH(O219,natjecanjeStaze_kategorija,0)))</f>
        <v/>
      </c>
      <c r="T219" s="47" t="s">
        <v>0</v>
      </c>
      <c r="U219" s="259" t="str">
        <f>IF(O219="","",INDEX(kategorija_oznaka,MATCH(Q219,kategorija_id,0)))</f>
        <v/>
      </c>
      <c r="V219" s="260" t="str">
        <f t="shared" si="205"/>
        <v/>
      </c>
      <c r="W219" s="47" t="s">
        <v>0</v>
      </c>
      <c r="X219" s="52" t="str">
        <f t="shared" si="206"/>
        <v/>
      </c>
      <c r="Y219" s="73" t="str">
        <f t="shared" si="207"/>
        <v/>
      </c>
      <c r="Z219" s="31" t="str">
        <f t="shared" si="208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09"/>
        <v/>
      </c>
      <c r="AF219" s="47" t="s">
        <v>0</v>
      </c>
      <c r="AG219" s="151" t="str">
        <f t="shared" si="210"/>
        <v/>
      </c>
      <c r="AH219" s="47" t="s">
        <v>0</v>
      </c>
      <c r="AI219" s="52" t="str">
        <f t="shared" si="211"/>
        <v/>
      </c>
      <c r="AJ219" s="31" t="str">
        <f t="shared" si="212"/>
        <v/>
      </c>
      <c r="AK219" s="73" t="str">
        <f t="shared" si="213"/>
        <v/>
      </c>
      <c r="AL219" s="73" t="str">
        <f t="shared" si="214"/>
        <v/>
      </c>
      <c r="AM219" s="31" t="str" cm="1">
        <f t="array" ref="AM219">IF(AK219="",""&amp;AJ219,IF(AK219="NEMA",AJ219,INDEX(klub_naziv,MATCH(INDEX(klubAlias_klubId,AK219),klub_id,0))))</f>
        <v/>
      </c>
      <c r="AN219" s="31" t="str" cm="1">
        <f t="array" ref="AN219">IFERROR(""&amp;INDEX(registarNatjecatelji,DL219,4),"")</f>
        <v/>
      </c>
      <c r="AO219" s="90" t="str">
        <f t="shared" si="215"/>
        <v/>
      </c>
      <c r="AP219" s="66" t="str">
        <f t="shared" si="216"/>
        <v/>
      </c>
      <c r="AQ219" s="47" t="s">
        <v>0</v>
      </c>
      <c r="AR219" s="52" t="str">
        <f>IF(V219&lt;&gt;"NEMA","",IF(IFERROR(MATCH(U219,U$10:U218,0),0)&lt;&gt;0,"",U219))</f>
        <v/>
      </c>
      <c r="AS219" s="73" t="str">
        <f>IF(AR219="","",IFERROR(INDEX(klubAlias_id,MATCH(AR219,klubAlias_alias,0)),"NEMA"))</f>
        <v/>
      </c>
      <c r="AT219" s="31" t="str">
        <f>IF(OR(AS219="",AS219&lt;&gt;"NEMA"),"",MAX(AT$10:AT218)+1)</f>
        <v/>
      </c>
      <c r="AU219" s="66" t="str">
        <f>IF(OR(AS219="",AS219&lt;&gt;"NEMA"),"",INDEX(klub_id,MATCH(AR219,klub_naziv,0)))</f>
        <v/>
      </c>
      <c r="AV219" s="47" t="s">
        <v>0</v>
      </c>
      <c r="AW219" s="19" t="str">
        <f t="shared" si="217"/>
        <v/>
      </c>
      <c r="AX219" s="47" t="s">
        <v>0</v>
      </c>
      <c r="AY219" s="82" t="str">
        <f>IF(AK219&lt;&gt;"NEMA","",IF(IFERROR(MATCH(AJ219,AJ$10:AJ218,0),0)&lt;&gt;0,"",AJ219))</f>
        <v/>
      </c>
      <c r="AZ219" s="47" t="s">
        <v>0</v>
      </c>
      <c r="BA219" s="130"/>
      <c r="BB219" s="47" t="s">
        <v>0</v>
      </c>
      <c r="BC219" s="58" t="str">
        <f t="shared" si="218"/>
        <v/>
      </c>
      <c r="BD219" s="31" t="str">
        <f t="shared" si="219"/>
        <v/>
      </c>
      <c r="BE219" s="31" t="str">
        <f>IF(BD219="","",MAX(BE$10:BE218)+1)</f>
        <v/>
      </c>
      <c r="BF219" s="31" t="str">
        <f t="shared" si="220"/>
        <v/>
      </c>
      <c r="BG219" s="31" t="str">
        <f t="shared" si="221"/>
        <v/>
      </c>
      <c r="BH219" s="31" t="str">
        <f>IF(BA219="","",MAX(BH$10:BH218)+1)</f>
        <v/>
      </c>
      <c r="BI219" s="31" t="str">
        <f t="shared" si="222"/>
        <v/>
      </c>
      <c r="BJ219" s="66" t="str">
        <f t="shared" si="223"/>
        <v/>
      </c>
      <c r="BK219" s="47" t="s">
        <v>0</v>
      </c>
      <c r="BL219" s="19" t="str">
        <f t="shared" si="224"/>
        <v/>
      </c>
      <c r="BM219" s="47" t="s">
        <v>0</v>
      </c>
      <c r="BN219" s="151" t="str">
        <f>IF(AP219="","",IF(BA219="",IF(IFERROR(MATCH(AP219,natjecanje_noviKluboviAliasi,0),0)&gt;0,INDEX(natjecanje_kluboviAliasi,MATCH(AP219,natjecanje_noviKluboviAliasi,0)),AP219),BA219))</f>
        <v/>
      </c>
      <c r="BO219" s="47" t="s">
        <v>0</v>
      </c>
      <c r="BP219" s="58" t="str">
        <f t="shared" si="225"/>
        <v/>
      </c>
      <c r="BQ219" s="73" t="str">
        <f t="shared" si="226"/>
        <v/>
      </c>
      <c r="BR219" s="267" t="str">
        <f t="shared" si="227"/>
        <v/>
      </c>
      <c r="BS219" s="268" t="str">
        <f t="shared" si="228"/>
        <v/>
      </c>
      <c r="BT219" s="191" t="str">
        <f t="shared" si="229"/>
        <v/>
      </c>
      <c r="BU219" s="47" t="s">
        <v>0</v>
      </c>
      <c r="BV219" s="52" t="str">
        <f t="shared" si="230"/>
        <v/>
      </c>
      <c r="BW219" s="31" t="str">
        <f t="shared" si="231"/>
        <v/>
      </c>
      <c r="BX219" s="73" t="str">
        <f>IF(BW219="","",IFERROR(INDEX(imePrezime_id,MATCH(BV219&amp;" – "&amp;BW219,imePrezime_imePrezime,0)),"NEMA"))</f>
        <v/>
      </c>
      <c r="BY219" s="73" t="str">
        <f>IF(BX219&lt;&gt;"NEMA","",IFERROR(INDEX(imePrezimeAlias_imePrezimeId,MATCH(BV219&amp;" "&amp;BW219,imePrezimeAlias_alias,0)),"NEMA"))</f>
        <v/>
      </c>
      <c r="BZ219" s="31" t="str">
        <f>IF(BW219="","",IF(OR(BY219="",BY219="NEMA"),BV219,INDEX(imePrezime_ime,MATCH(BY219,imePrezime_id,0))))</f>
        <v/>
      </c>
      <c r="CA219" s="66" t="str">
        <f>IF(BW219="","",IF(OR(BY219="",BY219="NEMA"),BW219,INDEX(imePrezime_prezime,MATCH(BY219,imePrezime_id,0))))</f>
        <v/>
      </c>
      <c r="CB219" s="47" t="s">
        <v>0</v>
      </c>
      <c r="CC219" s="82" t="str">
        <f t="shared" si="232"/>
        <v/>
      </c>
      <c r="CD219" s="47" t="s">
        <v>0</v>
      </c>
      <c r="CE219" s="19" t="str">
        <f t="shared" si="233"/>
        <v/>
      </c>
      <c r="CF219" s="47" t="s">
        <v>0</v>
      </c>
      <c r="CG219" s="130"/>
      <c r="CH219" s="47" t="s">
        <v>0</v>
      </c>
      <c r="CI219" s="52" t="str">
        <f t="shared" si="234"/>
        <v/>
      </c>
      <c r="CJ219" s="73" t="str">
        <f>IF(CG219="","",MAX(CJ$10:CJ218)+1)</f>
        <v/>
      </c>
      <c r="CK219" s="53" t="str">
        <f t="shared" si="235"/>
        <v/>
      </c>
      <c r="CL219" s="47" t="s">
        <v>0</v>
      </c>
      <c r="CM219" s="19" t="str">
        <f t="shared" si="236"/>
        <v/>
      </c>
      <c r="CN219" s="47" t="s">
        <v>0</v>
      </c>
      <c r="CO219" s="108"/>
      <c r="CP219" s="110"/>
      <c r="CQ219" s="47"/>
      <c r="CR219" s="58" t="str">
        <f>IF(AND(BX219="NEMA",BY219="NEMA",OR(CG219="",CK219="NEMA")),MAX(CR$10:CR218)+1,"")</f>
        <v/>
      </c>
      <c r="CS219" s="53" t="str">
        <f t="shared" si="237"/>
        <v/>
      </c>
      <c r="CT219" t="s">
        <v>0</v>
      </c>
      <c r="CU219" s="133" t="str">
        <f>IF(O219="","",LEFT(INDEX(kategorija_oznaka,MATCH(Q219,kategorija_id,0)),1))</f>
        <v/>
      </c>
      <c r="CV219" t="s">
        <v>0</v>
      </c>
      <c r="CW219" s="52" t="str">
        <f>IF(CR219="","",IF(M219&lt;&gt;"CRO","","INSERT INTO osoba (id,reg_broj,oib,spol_id,dat_rodjenja) VALUES ("&amp;CR219&amp;",(SELECT max(os.reg_broj)+1 FROM osoba AS os),Null,'"&amp;CU219&amp;"',Null); INSERT INTO osoba_log (id,reg_broj,oib,spol_id,dat_rodjenja,dnevnik_id) SELECT id,reg_broj,oib,spol_id,dat_rodjenja,"&amp;dnevnik_id&amp;" FROM osoba WHERE id = "&amp;CR219&amp;";"))</f>
        <v/>
      </c>
      <c r="CX219" s="66" t="str">
        <f t="shared" si="238"/>
        <v/>
      </c>
      <c r="CY219" t="s">
        <v>0</v>
      </c>
      <c r="CZ219" s="19" t="str">
        <f t="shared" si="239"/>
        <v/>
      </c>
      <c r="DA219" s="47" t="s">
        <v>0</v>
      </c>
      <c r="DB219" s="52" t="str">
        <f t="shared" si="240"/>
        <v/>
      </c>
      <c r="DC219" s="66" t="str">
        <f t="shared" si="241"/>
        <v/>
      </c>
      <c r="DD219" s="47" t="s">
        <v>0</v>
      </c>
      <c r="DE219" s="52" t="str">
        <f t="shared" si="242"/>
        <v/>
      </c>
      <c r="DF219" s="53" t="str">
        <f>IF(DE219="","",IFERROR(MATCH(DE219,registar,0),"NEMA"))</f>
        <v/>
      </c>
      <c r="DG219" s="47" t="s">
        <v>0</v>
      </c>
      <c r="DH219" s="52" t="str">
        <f t="shared" si="243"/>
        <v/>
      </c>
      <c r="DI219" s="53" t="str">
        <f>IF(DH219="","",IFERROR(MATCH(DH219,imePrezime_imePrezimeKlub,0),"NEMA"))</f>
        <v/>
      </c>
      <c r="DJ219" s="47" t="s">
        <v>0</v>
      </c>
      <c r="DK219" s="52" t="str">
        <f t="shared" si="244"/>
        <v/>
      </c>
      <c r="DL219" s="53" t="str">
        <f>IF(DK219="","",IFERROR(MATCH(DK219,imePrezime_imePrezime,0),"NEMA"))</f>
        <v/>
      </c>
      <c r="DM219" s="47" t="s">
        <v>0</v>
      </c>
      <c r="DN219" s="58" t="str">
        <f t="shared" si="245"/>
        <v/>
      </c>
      <c r="DO219" s="53" t="str" cm="1">
        <f t="array" ref="DO219">IF(DN219&lt;&gt;"",INDEX(imePrezime_id,DN219,0),IF(CR219&lt;&gt;"",CR219,""))</f>
        <v/>
      </c>
      <c r="DP219" s="47" t="s">
        <v>0</v>
      </c>
      <c r="DQ219" s="58" t="str">
        <f t="shared" si="246"/>
        <v/>
      </c>
      <c r="DR219" s="73" t="str">
        <f>IF(BW219="","",IF(AJ219="",IF(IFERROR(INDEX(imePrezime_klub,MATCH(DO219,imePrezime_id,0)),"NEMA")="","klu",""),IF(OR(AND(AK219&lt;&gt;"",AK219&lt;&gt;"NEMA"),BI219&lt;&gt;""),"klu(ali)",IF(AND(AN219&lt;&gt;"",AN219&lt;&gt;AM219),"(raz-klu)","klu"))))</f>
        <v/>
      </c>
      <c r="DS219" s="73" t="str">
        <f t="shared" si="247"/>
        <v/>
      </c>
      <c r="DT219" s="73" t="str">
        <f t="shared" si="248"/>
        <v/>
      </c>
      <c r="DU219" s="66" t="str">
        <f t="shared" si="249"/>
        <v/>
      </c>
      <c r="DV219" s="47" t="s">
        <v>0</v>
      </c>
      <c r="DW219" s="58" t="str">
        <f>IF(BW219="","",MAX(DW$10:DW218)+1)</f>
        <v/>
      </c>
      <c r="DX219" s="73" t="str">
        <f t="shared" si="250"/>
        <v/>
      </c>
      <c r="DY219" s="73" t="str">
        <f t="shared" si="251"/>
        <v/>
      </c>
      <c r="DZ219" s="73" t="str">
        <f t="shared" si="252"/>
        <v/>
      </c>
      <c r="EA219" s="73" t="str">
        <f t="shared" si="253"/>
        <v/>
      </c>
      <c r="EB219" s="73" t="str">
        <f t="shared" si="254"/>
        <v/>
      </c>
      <c r="EC219" s="73" t="str">
        <f t="shared" si="255"/>
        <v/>
      </c>
      <c r="ED219" s="73" t="str">
        <f t="shared" si="256"/>
        <v/>
      </c>
      <c r="EE219" s="73" t="str">
        <f t="shared" si="257"/>
        <v/>
      </c>
      <c r="EF219" s="73" t="str">
        <f t="shared" si="258"/>
        <v/>
      </c>
      <c r="EG219" s="53" t="str">
        <f>IF(INDEX(natjecanjeKategorije_katAliasId,MATCH(Q219,natjecanjeKategorije_katRegId,0))="","",INDEX(natjecanjeKategorije_katAliasId,MATCH(Q219,natjecanjeKategorije_katRegId,0)))</f>
        <v/>
      </c>
      <c r="EH219" s="47" t="s">
        <v>0</v>
      </c>
      <c r="EI219" s="19" t="str">
        <f t="shared" si="259"/>
        <v/>
      </c>
      <c r="EJ219" s="47" t="s">
        <v>0</v>
      </c>
      <c r="EK219" s="19" t="str">
        <f t="shared" si="260"/>
        <v/>
      </c>
      <c r="EL219" s="47" t="s">
        <v>0</v>
      </c>
      <c r="EM219" s="208" t="str">
        <f t="shared" si="261"/>
        <v/>
      </c>
      <c r="EN219" s="47" t="s">
        <v>0</v>
      </c>
    </row>
    <row r="220" spans="1:144" x14ac:dyDescent="0.25">
      <c r="A220" t="s">
        <v>0</v>
      </c>
      <c r="B220" s="52" t="str">
        <f>IF(csv!F212="","",csv!T212)</f>
        <v/>
      </c>
      <c r="C220" s="31" t="s">
        <v>0</v>
      </c>
      <c r="D220" s="31" t="str">
        <f>IF(csv!F212="","",csv!F212)</f>
        <v/>
      </c>
      <c r="E220" s="31" t="str">
        <f>IF(csv!E212="","",csv!E212)</f>
        <v/>
      </c>
      <c r="F220" s="31" t="s">
        <v>0</v>
      </c>
      <c r="G220" s="73" t="str">
        <f>IF(csv!M212="","",csv!M212)</f>
        <v/>
      </c>
      <c r="H220" s="73" t="str">
        <f>IF(csv!N212="","",csv!N212)</f>
        <v/>
      </c>
      <c r="I220" s="31" t="s">
        <v>0</v>
      </c>
      <c r="J220" s="31" t="str">
        <f>IF(csv!P212="","",csv!P212)</f>
        <v/>
      </c>
      <c r="K220" s="31" t="str">
        <f>IF(csv!Q212="","",csv!Q212)</f>
        <v/>
      </c>
      <c r="L220" s="31" t="s">
        <v>0</v>
      </c>
      <c r="M220" s="66" t="str">
        <f>IF(csv!R212="","",csv!R212)</f>
        <v/>
      </c>
      <c r="N220" s="47" t="s">
        <v>0</v>
      </c>
      <c r="O220" s="52" t="str">
        <f t="shared" si="203"/>
        <v/>
      </c>
      <c r="P220" s="73" t="str">
        <f>IF(O220="","",IF(COUNTIF(O$10:O219,O220)=0,P219+1,P219))</f>
        <v/>
      </c>
      <c r="Q220" s="88" t="str">
        <f t="shared" si="204"/>
        <v/>
      </c>
      <c r="R220" s="89" t="str" cm="1">
        <f t="array" ref="R220">IF(S220="","",INDEX(natjecanjeStaze_naziv,MATCH(S220,natjecanjeStaze_stazaId,0)))</f>
        <v/>
      </c>
      <c r="S220" s="53" t="str">
        <f>IF(BW220="","",INDEX(natjecanjeStaze_stazaId,MATCH(O220,natjecanjeStaze_kategorija,0)))</f>
        <v/>
      </c>
      <c r="T220" s="47" t="s">
        <v>0</v>
      </c>
      <c r="U220" s="259" t="str">
        <f>IF(O220="","",INDEX(kategorija_oznaka,MATCH(Q220,kategorija_id,0)))</f>
        <v/>
      </c>
      <c r="V220" s="260" t="str">
        <f t="shared" si="205"/>
        <v/>
      </c>
      <c r="W220" s="47" t="s">
        <v>0</v>
      </c>
      <c r="X220" s="52" t="str">
        <f t="shared" si="206"/>
        <v/>
      </c>
      <c r="Y220" s="73" t="str">
        <f t="shared" si="207"/>
        <v/>
      </c>
      <c r="Z220" s="31" t="str">
        <f t="shared" si="208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09"/>
        <v/>
      </c>
      <c r="AF220" s="47" t="s">
        <v>0</v>
      </c>
      <c r="AG220" s="151" t="str">
        <f t="shared" si="210"/>
        <v/>
      </c>
      <c r="AH220" s="47" t="s">
        <v>0</v>
      </c>
      <c r="AI220" s="52" t="str">
        <f t="shared" si="211"/>
        <v/>
      </c>
      <c r="AJ220" s="31" t="str">
        <f t="shared" si="212"/>
        <v/>
      </c>
      <c r="AK220" s="73" t="str">
        <f t="shared" si="213"/>
        <v/>
      </c>
      <c r="AL220" s="73" t="str">
        <f t="shared" si="214"/>
        <v/>
      </c>
      <c r="AM220" s="31" t="str" cm="1">
        <f t="array" ref="AM220">IF(AK220="",""&amp;AJ220,IF(AK220="NEMA",AJ220,INDEX(klub_naziv,MATCH(INDEX(klubAlias_klubId,AK220),klub_id,0))))</f>
        <v/>
      </c>
      <c r="AN220" s="31" t="str" cm="1">
        <f t="array" ref="AN220">IFERROR(""&amp;INDEX(registarNatjecatelji,DL220,4),"")</f>
        <v/>
      </c>
      <c r="AO220" s="90" t="str">
        <f t="shared" si="215"/>
        <v/>
      </c>
      <c r="AP220" s="66" t="str">
        <f t="shared" si="216"/>
        <v/>
      </c>
      <c r="AQ220" s="47" t="s">
        <v>0</v>
      </c>
      <c r="AR220" s="52" t="str">
        <f>IF(V220&lt;&gt;"NEMA","",IF(IFERROR(MATCH(U220,U$10:U219,0),0)&lt;&gt;0,"",U220))</f>
        <v/>
      </c>
      <c r="AS220" s="73" t="str">
        <f>IF(AR220="","",IFERROR(INDEX(klubAlias_id,MATCH(AR220,klubAlias_alias,0)),"NEMA"))</f>
        <v/>
      </c>
      <c r="AT220" s="31" t="str">
        <f>IF(OR(AS220="",AS220&lt;&gt;"NEMA"),"",MAX(AT$10:AT219)+1)</f>
        <v/>
      </c>
      <c r="AU220" s="66" t="str">
        <f>IF(OR(AS220="",AS220&lt;&gt;"NEMA"),"",INDEX(klub_id,MATCH(AR220,klub_naziv,0)))</f>
        <v/>
      </c>
      <c r="AV220" s="47" t="s">
        <v>0</v>
      </c>
      <c r="AW220" s="19" t="str">
        <f t="shared" si="217"/>
        <v/>
      </c>
      <c r="AX220" s="47" t="s">
        <v>0</v>
      </c>
      <c r="AY220" s="82" t="str">
        <f>IF(AK220&lt;&gt;"NEMA","",IF(IFERROR(MATCH(AJ220,AJ$10:AJ219,0),0)&lt;&gt;0,"",AJ220))</f>
        <v/>
      </c>
      <c r="AZ220" s="47" t="s">
        <v>0</v>
      </c>
      <c r="BA220" s="130"/>
      <c r="BB220" s="47" t="s">
        <v>0</v>
      </c>
      <c r="BC220" s="58" t="str">
        <f t="shared" si="218"/>
        <v/>
      </c>
      <c r="BD220" s="31" t="str">
        <f t="shared" si="219"/>
        <v/>
      </c>
      <c r="BE220" s="31" t="str">
        <f>IF(BD220="","",MAX(BE$10:BE219)+1)</f>
        <v/>
      </c>
      <c r="BF220" s="31" t="str">
        <f t="shared" si="220"/>
        <v/>
      </c>
      <c r="BG220" s="31" t="str">
        <f t="shared" si="221"/>
        <v/>
      </c>
      <c r="BH220" s="31" t="str">
        <f>IF(BA220="","",MAX(BH$10:BH219)+1)</f>
        <v/>
      </c>
      <c r="BI220" s="31" t="str">
        <f t="shared" si="222"/>
        <v/>
      </c>
      <c r="BJ220" s="66" t="str">
        <f t="shared" si="223"/>
        <v/>
      </c>
      <c r="BK220" s="47" t="s">
        <v>0</v>
      </c>
      <c r="BL220" s="19" t="str">
        <f t="shared" si="224"/>
        <v/>
      </c>
      <c r="BM220" s="47" t="s">
        <v>0</v>
      </c>
      <c r="BN220" s="151" t="str">
        <f>IF(AP220="","",IF(BA220="",IF(IFERROR(MATCH(AP220,natjecanje_noviKluboviAliasi,0),0)&gt;0,INDEX(natjecanje_kluboviAliasi,MATCH(AP220,natjecanje_noviKluboviAliasi,0)),AP220),BA220))</f>
        <v/>
      </c>
      <c r="BO220" s="47" t="s">
        <v>0</v>
      </c>
      <c r="BP220" s="58" t="str">
        <f t="shared" si="225"/>
        <v/>
      </c>
      <c r="BQ220" s="73" t="str">
        <f t="shared" si="226"/>
        <v/>
      </c>
      <c r="BR220" s="267" t="str">
        <f t="shared" si="227"/>
        <v/>
      </c>
      <c r="BS220" s="268" t="str">
        <f t="shared" si="228"/>
        <v/>
      </c>
      <c r="BT220" s="191" t="str">
        <f t="shared" si="229"/>
        <v/>
      </c>
      <c r="BU220" s="47" t="s">
        <v>0</v>
      </c>
      <c r="BV220" s="52" t="str">
        <f t="shared" si="230"/>
        <v/>
      </c>
      <c r="BW220" s="31" t="str">
        <f t="shared" si="231"/>
        <v/>
      </c>
      <c r="BX220" s="73" t="str">
        <f>IF(BW220="","",IFERROR(INDEX(imePrezime_id,MATCH(BV220&amp;" – "&amp;BW220,imePrezime_imePrezime,0)),"NEMA"))</f>
        <v/>
      </c>
      <c r="BY220" s="73" t="str">
        <f>IF(BX220&lt;&gt;"NEMA","",IFERROR(INDEX(imePrezimeAlias_imePrezimeId,MATCH(BV220&amp;" "&amp;BW220,imePrezimeAlias_alias,0)),"NEMA"))</f>
        <v/>
      </c>
      <c r="BZ220" s="31" t="str">
        <f>IF(BW220="","",IF(OR(BY220="",BY220="NEMA"),BV220,INDEX(imePrezime_ime,MATCH(BY220,imePrezime_id,0))))</f>
        <v/>
      </c>
      <c r="CA220" s="66" t="str">
        <f>IF(BW220="","",IF(OR(BY220="",BY220="NEMA"),BW220,INDEX(imePrezime_prezime,MATCH(BY220,imePrezime_id,0))))</f>
        <v/>
      </c>
      <c r="CB220" s="47" t="s">
        <v>0</v>
      </c>
      <c r="CC220" s="82" t="str">
        <f t="shared" si="232"/>
        <v/>
      </c>
      <c r="CD220" s="47" t="s">
        <v>0</v>
      </c>
      <c r="CE220" s="19" t="str">
        <f t="shared" si="233"/>
        <v/>
      </c>
      <c r="CF220" s="47" t="s">
        <v>0</v>
      </c>
      <c r="CG220" s="130"/>
      <c r="CH220" s="47" t="s">
        <v>0</v>
      </c>
      <c r="CI220" s="52" t="str">
        <f t="shared" si="234"/>
        <v/>
      </c>
      <c r="CJ220" s="73" t="str">
        <f>IF(CG220="","",MAX(CJ$10:CJ219)+1)</f>
        <v/>
      </c>
      <c r="CK220" s="53" t="str">
        <f t="shared" si="235"/>
        <v/>
      </c>
      <c r="CL220" s="47" t="s">
        <v>0</v>
      </c>
      <c r="CM220" s="19" t="str">
        <f t="shared" si="236"/>
        <v/>
      </c>
      <c r="CN220" s="47" t="s">
        <v>0</v>
      </c>
      <c r="CO220" s="108"/>
      <c r="CP220" s="110"/>
      <c r="CQ220" s="47"/>
      <c r="CR220" s="58" t="str">
        <f>IF(AND(BX220="NEMA",BY220="NEMA",OR(CG220="",CK220="NEMA")),MAX(CR$10:CR219)+1,"")</f>
        <v/>
      </c>
      <c r="CS220" s="53" t="str">
        <f t="shared" si="237"/>
        <v/>
      </c>
      <c r="CT220" t="s">
        <v>0</v>
      </c>
      <c r="CU220" s="133" t="str">
        <f>IF(O220="","",LEFT(INDEX(kategorija_oznaka,MATCH(Q220,kategorija_id,0)),1))</f>
        <v/>
      </c>
      <c r="CV220" t="s">
        <v>0</v>
      </c>
      <c r="CW220" s="52" t="str">
        <f>IF(CR220="","",IF(M220&lt;&gt;"CRO","","INSERT INTO osoba (id,reg_broj,oib,spol_id,dat_rodjenja) VALUES ("&amp;CR220&amp;",(SELECT max(os.reg_broj)+1 FROM osoba AS os),Null,'"&amp;CU220&amp;"',Null); INSERT INTO osoba_log (id,reg_broj,oib,spol_id,dat_rodjenja,dnevnik_id) SELECT id,reg_broj,oib,spol_id,dat_rodjenja,"&amp;dnevnik_id&amp;" FROM osoba WHERE id = "&amp;CR220&amp;";"))</f>
        <v/>
      </c>
      <c r="CX220" s="66" t="str">
        <f t="shared" si="238"/>
        <v/>
      </c>
      <c r="CY220" t="s">
        <v>0</v>
      </c>
      <c r="CZ220" s="19" t="str">
        <f t="shared" si="239"/>
        <v/>
      </c>
      <c r="DA220" s="47" t="s">
        <v>0</v>
      </c>
      <c r="DB220" s="52" t="str">
        <f t="shared" si="240"/>
        <v/>
      </c>
      <c r="DC220" s="66" t="str">
        <f t="shared" si="241"/>
        <v/>
      </c>
      <c r="DD220" s="47" t="s">
        <v>0</v>
      </c>
      <c r="DE220" s="52" t="str">
        <f t="shared" si="242"/>
        <v/>
      </c>
      <c r="DF220" s="53" t="str">
        <f>IF(DE220="","",IFERROR(MATCH(DE220,registar,0),"NEMA"))</f>
        <v/>
      </c>
      <c r="DG220" s="47" t="s">
        <v>0</v>
      </c>
      <c r="DH220" s="52" t="str">
        <f t="shared" si="243"/>
        <v/>
      </c>
      <c r="DI220" s="53" t="str">
        <f>IF(DH220="","",IFERROR(MATCH(DH220,imePrezime_imePrezimeKlub,0),"NEMA"))</f>
        <v/>
      </c>
      <c r="DJ220" s="47" t="s">
        <v>0</v>
      </c>
      <c r="DK220" s="52" t="str">
        <f t="shared" si="244"/>
        <v/>
      </c>
      <c r="DL220" s="53" t="str">
        <f>IF(DK220="","",IFERROR(MATCH(DK220,imePrezime_imePrezime,0),"NEMA"))</f>
        <v/>
      </c>
      <c r="DM220" s="47" t="s">
        <v>0</v>
      </c>
      <c r="DN220" s="58" t="str">
        <f t="shared" si="245"/>
        <v/>
      </c>
      <c r="DO220" s="53" t="str" cm="1">
        <f t="array" ref="DO220">IF(DN220&lt;&gt;"",INDEX(imePrezime_id,DN220,0),IF(CR220&lt;&gt;"",CR220,""))</f>
        <v/>
      </c>
      <c r="DP220" s="47" t="s">
        <v>0</v>
      </c>
      <c r="DQ220" s="58" t="str">
        <f t="shared" si="246"/>
        <v/>
      </c>
      <c r="DR220" s="73" t="str">
        <f>IF(BW220="","",IF(AJ220="",IF(IFERROR(INDEX(imePrezime_klub,MATCH(DO220,imePrezime_id,0)),"NEMA")="","klu",""),IF(OR(AND(AK220&lt;&gt;"",AK220&lt;&gt;"NEMA"),BI220&lt;&gt;""),"klu(ali)",IF(AND(AN220&lt;&gt;"",AN220&lt;&gt;AM220),"(raz-klu)","klu"))))</f>
        <v/>
      </c>
      <c r="DS220" s="73" t="str">
        <f t="shared" si="247"/>
        <v/>
      </c>
      <c r="DT220" s="73" t="str">
        <f t="shared" si="248"/>
        <v/>
      </c>
      <c r="DU220" s="66" t="str">
        <f t="shared" si="249"/>
        <v/>
      </c>
      <c r="DV220" s="47" t="s">
        <v>0</v>
      </c>
      <c r="DW220" s="58" t="str">
        <f>IF(BW220="","",MAX(DW$10:DW219)+1)</f>
        <v/>
      </c>
      <c r="DX220" s="73" t="str">
        <f t="shared" si="250"/>
        <v/>
      </c>
      <c r="DY220" s="73" t="str">
        <f t="shared" si="251"/>
        <v/>
      </c>
      <c r="DZ220" s="73" t="str">
        <f t="shared" si="252"/>
        <v/>
      </c>
      <c r="EA220" s="73" t="str">
        <f t="shared" si="253"/>
        <v/>
      </c>
      <c r="EB220" s="73" t="str">
        <f t="shared" si="254"/>
        <v/>
      </c>
      <c r="EC220" s="73" t="str">
        <f t="shared" si="255"/>
        <v/>
      </c>
      <c r="ED220" s="73" t="str">
        <f t="shared" si="256"/>
        <v/>
      </c>
      <c r="EE220" s="73" t="str">
        <f t="shared" si="257"/>
        <v/>
      </c>
      <c r="EF220" s="73" t="str">
        <f t="shared" si="258"/>
        <v/>
      </c>
      <c r="EG220" s="53" t="str">
        <f>IF(INDEX(natjecanjeKategorije_katAliasId,MATCH(Q220,natjecanjeKategorije_katRegId,0))="","",INDEX(natjecanjeKategorije_katAliasId,MATCH(Q220,natjecanjeKategorije_katRegId,0)))</f>
        <v/>
      </c>
      <c r="EH220" s="47" t="s">
        <v>0</v>
      </c>
      <c r="EI220" s="19" t="str">
        <f t="shared" si="259"/>
        <v/>
      </c>
      <c r="EJ220" s="47" t="s">
        <v>0</v>
      </c>
      <c r="EK220" s="19" t="str">
        <f t="shared" si="260"/>
        <v/>
      </c>
      <c r="EL220" s="47" t="s">
        <v>0</v>
      </c>
      <c r="EM220" s="208" t="str">
        <f t="shared" si="261"/>
        <v/>
      </c>
      <c r="EN220" s="47" t="s">
        <v>0</v>
      </c>
    </row>
    <row r="221" spans="1:144" x14ac:dyDescent="0.25">
      <c r="A221" t="s">
        <v>0</v>
      </c>
      <c r="B221" s="52" t="str">
        <f>IF(csv!F213="","",csv!T213)</f>
        <v/>
      </c>
      <c r="C221" s="31" t="s">
        <v>0</v>
      </c>
      <c r="D221" s="31" t="str">
        <f>IF(csv!F213="","",csv!F213)</f>
        <v/>
      </c>
      <c r="E221" s="31" t="str">
        <f>IF(csv!E213="","",csv!E213)</f>
        <v/>
      </c>
      <c r="F221" s="31" t="s">
        <v>0</v>
      </c>
      <c r="G221" s="73" t="str">
        <f>IF(csv!M213="","",csv!M213)</f>
        <v/>
      </c>
      <c r="H221" s="73" t="str">
        <f>IF(csv!N213="","",csv!N213)</f>
        <v/>
      </c>
      <c r="I221" s="31" t="s">
        <v>0</v>
      </c>
      <c r="J221" s="31" t="str">
        <f>IF(csv!P213="","",csv!P213)</f>
        <v/>
      </c>
      <c r="K221" s="31" t="str">
        <f>IF(csv!Q213="","",csv!Q213)</f>
        <v/>
      </c>
      <c r="L221" s="31" t="s">
        <v>0</v>
      </c>
      <c r="M221" s="66" t="str">
        <f>IF(csv!R213="","",csv!R213)</f>
        <v/>
      </c>
      <c r="N221" s="47" t="s">
        <v>0</v>
      </c>
      <c r="O221" s="52" t="str">
        <f t="shared" si="203"/>
        <v/>
      </c>
      <c r="P221" s="73" t="str">
        <f>IF(O221="","",IF(COUNTIF(O$10:O220,O221)=0,P220+1,P220))</f>
        <v/>
      </c>
      <c r="Q221" s="88" t="str">
        <f t="shared" si="204"/>
        <v/>
      </c>
      <c r="R221" s="89" t="str" cm="1">
        <f t="array" ref="R221">IF(S221="","",INDEX(natjecanjeStaze_naziv,MATCH(S221,natjecanjeStaze_stazaId,0)))</f>
        <v/>
      </c>
      <c r="S221" s="53" t="str">
        <f>IF(BW221="","",INDEX(natjecanjeStaze_stazaId,MATCH(O221,natjecanjeStaze_kategorija,0)))</f>
        <v/>
      </c>
      <c r="T221" s="47" t="s">
        <v>0</v>
      </c>
      <c r="U221" s="259" t="str">
        <f>IF(O221="","",INDEX(kategorija_oznaka,MATCH(Q221,kategorija_id,0)))</f>
        <v/>
      </c>
      <c r="V221" s="260" t="str">
        <f t="shared" si="205"/>
        <v/>
      </c>
      <c r="W221" s="47" t="s">
        <v>0</v>
      </c>
      <c r="X221" s="52" t="str">
        <f t="shared" si="206"/>
        <v/>
      </c>
      <c r="Y221" s="73" t="str">
        <f t="shared" si="207"/>
        <v/>
      </c>
      <c r="Z221" s="31" t="str">
        <f t="shared" si="208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09"/>
        <v/>
      </c>
      <c r="AF221" s="47" t="s">
        <v>0</v>
      </c>
      <c r="AG221" s="151" t="str">
        <f t="shared" si="210"/>
        <v/>
      </c>
      <c r="AH221" s="47" t="s">
        <v>0</v>
      </c>
      <c r="AI221" s="52" t="str">
        <f t="shared" si="211"/>
        <v/>
      </c>
      <c r="AJ221" s="31" t="str">
        <f t="shared" si="212"/>
        <v/>
      </c>
      <c r="AK221" s="73" t="str">
        <f t="shared" si="213"/>
        <v/>
      </c>
      <c r="AL221" s="73" t="str">
        <f t="shared" si="214"/>
        <v/>
      </c>
      <c r="AM221" s="31" t="str" cm="1">
        <f t="array" ref="AM221">IF(AK221="",""&amp;AJ221,IF(AK221="NEMA",AJ221,INDEX(klub_naziv,MATCH(INDEX(klubAlias_klubId,AK221),klub_id,0))))</f>
        <v/>
      </c>
      <c r="AN221" s="31" t="str" cm="1">
        <f t="array" ref="AN221">IFERROR(""&amp;INDEX(registarNatjecatelji,DL221,4),"")</f>
        <v/>
      </c>
      <c r="AO221" s="90" t="str">
        <f t="shared" si="215"/>
        <v/>
      </c>
      <c r="AP221" s="66" t="str">
        <f t="shared" si="216"/>
        <v/>
      </c>
      <c r="AQ221" s="47" t="s">
        <v>0</v>
      </c>
      <c r="AR221" s="52" t="str">
        <f>IF(V221&lt;&gt;"NEMA","",IF(IFERROR(MATCH(U221,U$10:U220,0),0)&lt;&gt;0,"",U221))</f>
        <v/>
      </c>
      <c r="AS221" s="73" t="str">
        <f>IF(AR221="","",IFERROR(INDEX(klubAlias_id,MATCH(AR221,klubAlias_alias,0)),"NEMA"))</f>
        <v/>
      </c>
      <c r="AT221" s="31" t="str">
        <f>IF(OR(AS221="",AS221&lt;&gt;"NEMA"),"",MAX(AT$10:AT220)+1)</f>
        <v/>
      </c>
      <c r="AU221" s="66" t="str">
        <f>IF(OR(AS221="",AS221&lt;&gt;"NEMA"),"",INDEX(klub_id,MATCH(AR221,klub_naziv,0)))</f>
        <v/>
      </c>
      <c r="AV221" s="47" t="s">
        <v>0</v>
      </c>
      <c r="AW221" s="19" t="str">
        <f t="shared" si="217"/>
        <v/>
      </c>
      <c r="AX221" s="47" t="s">
        <v>0</v>
      </c>
      <c r="AY221" s="82" t="str">
        <f>IF(AK221&lt;&gt;"NEMA","",IF(IFERROR(MATCH(AJ221,AJ$10:AJ220,0),0)&lt;&gt;0,"",AJ221))</f>
        <v/>
      </c>
      <c r="AZ221" s="47" t="s">
        <v>0</v>
      </c>
      <c r="BA221" s="130"/>
      <c r="BB221" s="47" t="s">
        <v>0</v>
      </c>
      <c r="BC221" s="58" t="str">
        <f t="shared" si="218"/>
        <v/>
      </c>
      <c r="BD221" s="31" t="str">
        <f t="shared" si="219"/>
        <v/>
      </c>
      <c r="BE221" s="31" t="str">
        <f>IF(BD221="","",MAX(BE$10:BE220)+1)</f>
        <v/>
      </c>
      <c r="BF221" s="31" t="str">
        <f t="shared" si="220"/>
        <v/>
      </c>
      <c r="BG221" s="31" t="str">
        <f t="shared" si="221"/>
        <v/>
      </c>
      <c r="BH221" s="31" t="str">
        <f>IF(BA221="","",MAX(BH$10:BH220)+1)</f>
        <v/>
      </c>
      <c r="BI221" s="31" t="str">
        <f t="shared" si="222"/>
        <v/>
      </c>
      <c r="BJ221" s="66" t="str">
        <f t="shared" si="223"/>
        <v/>
      </c>
      <c r="BK221" s="47" t="s">
        <v>0</v>
      </c>
      <c r="BL221" s="19" t="str">
        <f t="shared" si="224"/>
        <v/>
      </c>
      <c r="BM221" s="47" t="s">
        <v>0</v>
      </c>
      <c r="BN221" s="151" t="str">
        <f>IF(AP221="","",IF(BA221="",IF(IFERROR(MATCH(AP221,natjecanje_noviKluboviAliasi,0),0)&gt;0,INDEX(natjecanje_kluboviAliasi,MATCH(AP221,natjecanje_noviKluboviAliasi,0)),AP221),BA221))</f>
        <v/>
      </c>
      <c r="BO221" s="47" t="s">
        <v>0</v>
      </c>
      <c r="BP221" s="58" t="str">
        <f t="shared" si="225"/>
        <v/>
      </c>
      <c r="BQ221" s="73" t="str">
        <f t="shared" si="226"/>
        <v/>
      </c>
      <c r="BR221" s="267" t="str">
        <f t="shared" si="227"/>
        <v/>
      </c>
      <c r="BS221" s="268" t="str">
        <f t="shared" si="228"/>
        <v/>
      </c>
      <c r="BT221" s="191" t="str">
        <f t="shared" si="229"/>
        <v/>
      </c>
      <c r="BU221" s="47" t="s">
        <v>0</v>
      </c>
      <c r="BV221" s="52" t="str">
        <f t="shared" si="230"/>
        <v/>
      </c>
      <c r="BW221" s="31" t="str">
        <f t="shared" si="231"/>
        <v/>
      </c>
      <c r="BX221" s="73" t="str">
        <f>IF(BW221="","",IFERROR(INDEX(imePrezime_id,MATCH(BV221&amp;" – "&amp;BW221,imePrezime_imePrezime,0)),"NEMA"))</f>
        <v/>
      </c>
      <c r="BY221" s="73" t="str">
        <f>IF(BX221&lt;&gt;"NEMA","",IFERROR(INDEX(imePrezimeAlias_imePrezimeId,MATCH(BV221&amp;" "&amp;BW221,imePrezimeAlias_alias,0)),"NEMA"))</f>
        <v/>
      </c>
      <c r="BZ221" s="31" t="str">
        <f>IF(BW221="","",IF(OR(BY221="",BY221="NEMA"),BV221,INDEX(imePrezime_ime,MATCH(BY221,imePrezime_id,0))))</f>
        <v/>
      </c>
      <c r="CA221" s="66" t="str">
        <f>IF(BW221="","",IF(OR(BY221="",BY221="NEMA"),BW221,INDEX(imePrezime_prezime,MATCH(BY221,imePrezime_id,0))))</f>
        <v/>
      </c>
      <c r="CB221" s="47" t="s">
        <v>0</v>
      </c>
      <c r="CC221" s="82" t="str">
        <f t="shared" si="232"/>
        <v/>
      </c>
      <c r="CD221" s="47" t="s">
        <v>0</v>
      </c>
      <c r="CE221" s="19" t="str">
        <f t="shared" si="233"/>
        <v/>
      </c>
      <c r="CF221" s="47" t="s">
        <v>0</v>
      </c>
      <c r="CG221" s="130"/>
      <c r="CH221" s="47" t="s">
        <v>0</v>
      </c>
      <c r="CI221" s="52" t="str">
        <f t="shared" si="234"/>
        <v/>
      </c>
      <c r="CJ221" s="73" t="str">
        <f>IF(CG221="","",MAX(CJ$10:CJ220)+1)</f>
        <v/>
      </c>
      <c r="CK221" s="53" t="str">
        <f t="shared" si="235"/>
        <v/>
      </c>
      <c r="CL221" s="47" t="s">
        <v>0</v>
      </c>
      <c r="CM221" s="19" t="str">
        <f t="shared" si="236"/>
        <v/>
      </c>
      <c r="CN221" s="47" t="s">
        <v>0</v>
      </c>
      <c r="CO221" s="108"/>
      <c r="CP221" s="110"/>
      <c r="CQ221" s="47"/>
      <c r="CR221" s="58" t="str">
        <f>IF(AND(BX221="NEMA",BY221="NEMA",OR(CG221="",CK221="NEMA")),MAX(CR$10:CR220)+1,"")</f>
        <v/>
      </c>
      <c r="CS221" s="53" t="str">
        <f t="shared" si="237"/>
        <v/>
      </c>
      <c r="CT221" t="s">
        <v>0</v>
      </c>
      <c r="CU221" s="133" t="str">
        <f>IF(O221="","",LEFT(INDEX(kategorija_oznaka,MATCH(Q221,kategorija_id,0)),1))</f>
        <v/>
      </c>
      <c r="CV221" t="s">
        <v>0</v>
      </c>
      <c r="CW221" s="52" t="str">
        <f>IF(CR221="","",IF(M221&lt;&gt;"CRO","","INSERT INTO osoba (id,reg_broj,oib,spol_id,dat_rodjenja) VALUES ("&amp;CR221&amp;",(SELECT max(os.reg_broj)+1 FROM osoba AS os),Null,'"&amp;CU221&amp;"',Null); INSERT INTO osoba_log (id,reg_broj,oib,spol_id,dat_rodjenja,dnevnik_id) SELECT id,reg_broj,oib,spol_id,dat_rodjenja,"&amp;dnevnik_id&amp;" FROM osoba WHERE id = "&amp;CR221&amp;";"))</f>
        <v/>
      </c>
      <c r="CX221" s="66" t="str">
        <f t="shared" si="238"/>
        <v/>
      </c>
      <c r="CY221" t="s">
        <v>0</v>
      </c>
      <c r="CZ221" s="19" t="str">
        <f t="shared" si="239"/>
        <v/>
      </c>
      <c r="DA221" s="47" t="s">
        <v>0</v>
      </c>
      <c r="DB221" s="52" t="str">
        <f t="shared" si="240"/>
        <v/>
      </c>
      <c r="DC221" s="66" t="str">
        <f t="shared" si="241"/>
        <v/>
      </c>
      <c r="DD221" s="47" t="s">
        <v>0</v>
      </c>
      <c r="DE221" s="52" t="str">
        <f t="shared" si="242"/>
        <v/>
      </c>
      <c r="DF221" s="53" t="str">
        <f>IF(DE221="","",IFERROR(MATCH(DE221,registar,0),"NEMA"))</f>
        <v/>
      </c>
      <c r="DG221" s="47" t="s">
        <v>0</v>
      </c>
      <c r="DH221" s="52" t="str">
        <f t="shared" si="243"/>
        <v/>
      </c>
      <c r="DI221" s="53" t="str">
        <f>IF(DH221="","",IFERROR(MATCH(DH221,imePrezime_imePrezimeKlub,0),"NEMA"))</f>
        <v/>
      </c>
      <c r="DJ221" s="47" t="s">
        <v>0</v>
      </c>
      <c r="DK221" s="52" t="str">
        <f t="shared" si="244"/>
        <v/>
      </c>
      <c r="DL221" s="53" t="str">
        <f>IF(DK221="","",IFERROR(MATCH(DK221,imePrezime_imePrezime,0),"NEMA"))</f>
        <v/>
      </c>
      <c r="DM221" s="47" t="s">
        <v>0</v>
      </c>
      <c r="DN221" s="58" t="str">
        <f t="shared" si="245"/>
        <v/>
      </c>
      <c r="DO221" s="53" t="str" cm="1">
        <f t="array" ref="DO221">IF(DN221&lt;&gt;"",INDEX(imePrezime_id,DN221,0),IF(CR221&lt;&gt;"",CR221,""))</f>
        <v/>
      </c>
      <c r="DP221" s="47" t="s">
        <v>0</v>
      </c>
      <c r="DQ221" s="58" t="str">
        <f t="shared" si="246"/>
        <v/>
      </c>
      <c r="DR221" s="73" t="str">
        <f>IF(BW221="","",IF(AJ221="",IF(IFERROR(INDEX(imePrezime_klub,MATCH(DO221,imePrezime_id,0)),"NEMA")="","klu",""),IF(OR(AND(AK221&lt;&gt;"",AK221&lt;&gt;"NEMA"),BI221&lt;&gt;""),"klu(ali)",IF(AND(AN221&lt;&gt;"",AN221&lt;&gt;AM221),"(raz-klu)","klu"))))</f>
        <v/>
      </c>
      <c r="DS221" s="73" t="str">
        <f t="shared" si="247"/>
        <v/>
      </c>
      <c r="DT221" s="73" t="str">
        <f t="shared" si="248"/>
        <v/>
      </c>
      <c r="DU221" s="66" t="str">
        <f t="shared" si="249"/>
        <v/>
      </c>
      <c r="DV221" s="47" t="s">
        <v>0</v>
      </c>
      <c r="DW221" s="58" t="str">
        <f>IF(BW221="","",MAX(DW$10:DW220)+1)</f>
        <v/>
      </c>
      <c r="DX221" s="73" t="str">
        <f t="shared" si="250"/>
        <v/>
      </c>
      <c r="DY221" s="73" t="str">
        <f t="shared" si="251"/>
        <v/>
      </c>
      <c r="DZ221" s="73" t="str">
        <f t="shared" si="252"/>
        <v/>
      </c>
      <c r="EA221" s="73" t="str">
        <f t="shared" si="253"/>
        <v/>
      </c>
      <c r="EB221" s="73" t="str">
        <f t="shared" si="254"/>
        <v/>
      </c>
      <c r="EC221" s="73" t="str">
        <f t="shared" si="255"/>
        <v/>
      </c>
      <c r="ED221" s="73" t="str">
        <f t="shared" si="256"/>
        <v/>
      </c>
      <c r="EE221" s="73" t="str">
        <f t="shared" si="257"/>
        <v/>
      </c>
      <c r="EF221" s="73" t="str">
        <f t="shared" si="258"/>
        <v/>
      </c>
      <c r="EG221" s="53" t="str">
        <f>IF(INDEX(natjecanjeKategorije_katAliasId,MATCH(Q221,natjecanjeKategorije_katRegId,0))="","",INDEX(natjecanjeKategorije_katAliasId,MATCH(Q221,natjecanjeKategorije_katRegId,0)))</f>
        <v/>
      </c>
      <c r="EH221" s="47" t="s">
        <v>0</v>
      </c>
      <c r="EI221" s="19" t="str">
        <f t="shared" si="259"/>
        <v/>
      </c>
      <c r="EJ221" s="47" t="s">
        <v>0</v>
      </c>
      <c r="EK221" s="19" t="str">
        <f t="shared" si="260"/>
        <v/>
      </c>
      <c r="EL221" s="47" t="s">
        <v>0</v>
      </c>
      <c r="EM221" s="208" t="str">
        <f t="shared" si="261"/>
        <v/>
      </c>
      <c r="EN221" s="47" t="s">
        <v>0</v>
      </c>
    </row>
    <row r="222" spans="1:144" x14ac:dyDescent="0.25">
      <c r="A222" t="s">
        <v>0</v>
      </c>
      <c r="B222" s="52" t="str">
        <f>IF(csv!F214="","",csv!T214)</f>
        <v/>
      </c>
      <c r="C222" s="31" t="s">
        <v>0</v>
      </c>
      <c r="D222" s="31" t="str">
        <f>IF(csv!F214="","",csv!F214)</f>
        <v/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/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03"/>
        <v/>
      </c>
      <c r="P222" s="73" t="str">
        <f>IF(O222="","",IF(COUNTIF(O$10:O221,O222)=0,P221+1,P221))</f>
        <v/>
      </c>
      <c r="Q222" s="88" t="str">
        <f t="shared" si="204"/>
        <v/>
      </c>
      <c r="R222" s="89" t="str" cm="1">
        <f t="array" ref="R222">IF(S222="","",INDEX(natjecanjeStaze_naziv,MATCH(S222,natjecanjeStaze_stazaId,0)))</f>
        <v/>
      </c>
      <c r="S222" s="53" t="str">
        <f>IF(BW222="","",INDEX(natjecanjeStaze_stazaId,MATCH(O222,natjecanjeStaze_kategorija,0)))</f>
        <v/>
      </c>
      <c r="T222" s="47" t="s">
        <v>0</v>
      </c>
      <c r="U222" s="259" t="str">
        <f>IF(O222="","",INDEX(kategorija_oznaka,MATCH(Q222,kategorija_id,0)))</f>
        <v/>
      </c>
      <c r="V222" s="260" t="str">
        <f t="shared" si="205"/>
        <v/>
      </c>
      <c r="W222" s="47" t="s">
        <v>0</v>
      </c>
      <c r="X222" s="52" t="str">
        <f t="shared" si="206"/>
        <v/>
      </c>
      <c r="Y222" s="73" t="str">
        <f t="shared" si="207"/>
        <v/>
      </c>
      <c r="Z222" s="31" t="str">
        <f t="shared" si="208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09"/>
        <v/>
      </c>
      <c r="AF222" s="47" t="s">
        <v>0</v>
      </c>
      <c r="AG222" s="151" t="str">
        <f t="shared" si="210"/>
        <v/>
      </c>
      <c r="AH222" s="47" t="s">
        <v>0</v>
      </c>
      <c r="AI222" s="52" t="str">
        <f t="shared" si="211"/>
        <v/>
      </c>
      <c r="AJ222" s="31" t="str">
        <f t="shared" si="212"/>
        <v/>
      </c>
      <c r="AK222" s="73" t="str">
        <f t="shared" si="213"/>
        <v/>
      </c>
      <c r="AL222" s="73" t="str">
        <f t="shared" si="214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IFERROR(""&amp;INDEX(registarNatjecatelji,DL222,4),"")</f>
        <v/>
      </c>
      <c r="AO222" s="90" t="str">
        <f t="shared" si="215"/>
        <v/>
      </c>
      <c r="AP222" s="66" t="str">
        <f t="shared" si="216"/>
        <v/>
      </c>
      <c r="AQ222" s="47" t="s">
        <v>0</v>
      </c>
      <c r="AR222" s="52" t="str">
        <f>IF(V222&lt;&gt;"NEMA","",IF(IFERROR(MATCH(U222,U$10:U221,0),0)&lt;&gt;0,"",U222))</f>
        <v/>
      </c>
      <c r="AS222" s="73" t="str">
        <f>IF(AR222="","",IFERROR(INDEX(klubAlias_id,MATCH(AR222,klubAlias_alias,0)),"NEMA"))</f>
        <v/>
      </c>
      <c r="AT222" s="31" t="str">
        <f>IF(OR(AS222="",AS222&lt;&gt;"NEMA"),"",MAX(AT$10:AT221)+1)</f>
        <v/>
      </c>
      <c r="AU222" s="66" t="str">
        <f>IF(OR(AS222="",AS222&lt;&gt;"NEMA"),"",INDEX(klub_id,MATCH(AR222,klub_naziv,0)))</f>
        <v/>
      </c>
      <c r="AV222" s="47" t="s">
        <v>0</v>
      </c>
      <c r="AW222" s="19" t="str">
        <f t="shared" si="217"/>
        <v/>
      </c>
      <c r="AX222" s="47" t="s">
        <v>0</v>
      </c>
      <c r="AY222" s="82" t="str">
        <f>IF(AK222&lt;&gt;"NEMA","",IF(IFERROR(MATCH(AJ222,AJ$10:AJ221,0),0)&lt;&gt;0,"",AJ222))</f>
        <v/>
      </c>
      <c r="AZ222" s="47" t="s">
        <v>0</v>
      </c>
      <c r="BA222" s="130"/>
      <c r="BB222" s="47" t="s">
        <v>0</v>
      </c>
      <c r="BC222" s="58" t="str">
        <f t="shared" si="218"/>
        <v/>
      </c>
      <c r="BD222" s="31" t="str">
        <f t="shared" si="219"/>
        <v/>
      </c>
      <c r="BE222" s="31" t="str">
        <f>IF(BD222="","",MAX(BE$10:BE221)+1)</f>
        <v/>
      </c>
      <c r="BF222" s="31" t="str">
        <f t="shared" si="220"/>
        <v/>
      </c>
      <c r="BG222" s="31" t="str">
        <f t="shared" si="221"/>
        <v/>
      </c>
      <c r="BH222" s="31" t="str">
        <f>IF(BA222="","",MAX(BH$10:BH221)+1)</f>
        <v/>
      </c>
      <c r="BI222" s="31" t="str">
        <f t="shared" si="222"/>
        <v/>
      </c>
      <c r="BJ222" s="66" t="str">
        <f t="shared" si="223"/>
        <v/>
      </c>
      <c r="BK222" s="47" t="s">
        <v>0</v>
      </c>
      <c r="BL222" s="19" t="str">
        <f t="shared" si="224"/>
        <v/>
      </c>
      <c r="BM222" s="47" t="s">
        <v>0</v>
      </c>
      <c r="BN222" s="151" t="str">
        <f>IF(AP222="","",IF(BA222="",IF(IFERROR(MATCH(AP222,natjecanje_noviKluboviAliasi,0),0)&gt;0,INDEX(natjecanje_kluboviAliasi,MATCH(AP222,natjecanje_noviKluboviAliasi,0)),AP222),BA222))</f>
        <v/>
      </c>
      <c r="BO222" s="47" t="s">
        <v>0</v>
      </c>
      <c r="BP222" s="58" t="str">
        <f t="shared" si="225"/>
        <v/>
      </c>
      <c r="BQ222" s="73" t="str">
        <f t="shared" si="226"/>
        <v/>
      </c>
      <c r="BR222" s="267" t="str">
        <f t="shared" si="227"/>
        <v/>
      </c>
      <c r="BS222" s="268" t="str">
        <f t="shared" si="228"/>
        <v/>
      </c>
      <c r="BT222" s="191" t="str">
        <f t="shared" si="229"/>
        <v/>
      </c>
      <c r="BU222" s="47" t="s">
        <v>0</v>
      </c>
      <c r="BV222" s="52" t="str">
        <f t="shared" si="230"/>
        <v/>
      </c>
      <c r="BW222" s="31" t="str">
        <f t="shared" si="231"/>
        <v/>
      </c>
      <c r="BX222" s="73" t="str">
        <f>IF(BW222="","",IFERROR(INDEX(imePrezime_id,MATCH(BV222&amp;" – "&amp;BW222,imePrezime_imePrezime,0)),"NEMA"))</f>
        <v/>
      </c>
      <c r="BY222" s="73" t="str">
        <f>IF(BX222&lt;&gt;"NEMA","",IFERROR(INDEX(imePrezimeAlias_imePrezimeId,MATCH(BV222&amp;" "&amp;BW222,imePrezimeAlias_alias,0)),"NEMA"))</f>
        <v/>
      </c>
      <c r="BZ222" s="31" t="str">
        <f>IF(BW222="","",IF(OR(BY222="",BY222="NEMA"),BV222,INDEX(imePrezime_ime,MATCH(BY222,imePrezime_id,0))))</f>
        <v/>
      </c>
      <c r="CA222" s="66" t="str">
        <f>IF(BW222="","",IF(OR(BY222="",BY222="NEMA"),BW222,INDEX(imePrezime_prezime,MATCH(BY222,imePrezime_id,0))))</f>
        <v/>
      </c>
      <c r="CB222" s="47" t="s">
        <v>0</v>
      </c>
      <c r="CC222" s="82" t="str">
        <f t="shared" si="232"/>
        <v/>
      </c>
      <c r="CD222" s="47" t="s">
        <v>0</v>
      </c>
      <c r="CE222" s="19" t="str">
        <f t="shared" si="233"/>
        <v/>
      </c>
      <c r="CF222" s="47" t="s">
        <v>0</v>
      </c>
      <c r="CG222" s="130"/>
      <c r="CH222" s="47" t="s">
        <v>0</v>
      </c>
      <c r="CI222" s="52" t="str">
        <f t="shared" si="234"/>
        <v/>
      </c>
      <c r="CJ222" s="73" t="str">
        <f>IF(CG222="","",MAX(CJ$10:CJ221)+1)</f>
        <v/>
      </c>
      <c r="CK222" s="53" t="str">
        <f t="shared" si="235"/>
        <v/>
      </c>
      <c r="CL222" s="47" t="s">
        <v>0</v>
      </c>
      <c r="CM222" s="19" t="str">
        <f t="shared" si="236"/>
        <v/>
      </c>
      <c r="CN222" s="47" t="s">
        <v>0</v>
      </c>
      <c r="CO222" s="108"/>
      <c r="CP222" s="110"/>
      <c r="CQ222" s="47"/>
      <c r="CR222" s="58" t="str">
        <f>IF(AND(BX222="NEMA",BY222="NEMA",OR(CG222="",CK222="NEMA")),MAX(CR$10:CR221)+1,"")</f>
        <v/>
      </c>
      <c r="CS222" s="53" t="str">
        <f t="shared" si="237"/>
        <v/>
      </c>
      <c r="CT222" t="s">
        <v>0</v>
      </c>
      <c r="CU222" s="133" t="str">
        <f>IF(O222="","",LEFT(INDEX(kategorija_oznaka,MATCH(Q222,kategorija_id,0)),1))</f>
        <v/>
      </c>
      <c r="CV222" t="s">
        <v>0</v>
      </c>
      <c r="CW222" s="52" t="str">
        <f>IF(CR222="","",IF(M222&lt;&gt;"CRO","","INSERT INTO osoba (id,reg_broj,oib,spol_id,dat_rodjenja) VALUES ("&amp;CR222&amp;",(SELECT max(os.reg_broj)+1 FROM osoba AS os),Null,'"&amp;CU222&amp;"',Null); INSERT INTO osoba_log (id,reg_broj,oib,spol_id,dat_rodjenja,dnevnik_id) SELECT id,reg_broj,oib,spol_id,dat_rodjenja,"&amp;dnevnik_id&amp;" FROM osoba WHERE id = "&amp;CR222&amp;";"))</f>
        <v/>
      </c>
      <c r="CX222" s="66" t="str">
        <f t="shared" si="238"/>
        <v/>
      </c>
      <c r="CY222" t="s">
        <v>0</v>
      </c>
      <c r="CZ222" s="19" t="str">
        <f t="shared" si="239"/>
        <v/>
      </c>
      <c r="DA222" s="47" t="s">
        <v>0</v>
      </c>
      <c r="DB222" s="52" t="str">
        <f t="shared" si="240"/>
        <v/>
      </c>
      <c r="DC222" s="66" t="str">
        <f t="shared" si="241"/>
        <v/>
      </c>
      <c r="DD222" s="47" t="s">
        <v>0</v>
      </c>
      <c r="DE222" s="52" t="str">
        <f t="shared" si="242"/>
        <v/>
      </c>
      <c r="DF222" s="53" t="str">
        <f>IF(DE222="","",IFERROR(MATCH(DE222,registar,0),"NEMA"))</f>
        <v/>
      </c>
      <c r="DG222" s="47" t="s">
        <v>0</v>
      </c>
      <c r="DH222" s="52" t="str">
        <f t="shared" si="243"/>
        <v/>
      </c>
      <c r="DI222" s="53" t="str">
        <f>IF(DH222="","",IFERROR(MATCH(DH222,imePrezime_imePrezimeKlub,0),"NEMA"))</f>
        <v/>
      </c>
      <c r="DJ222" s="47" t="s">
        <v>0</v>
      </c>
      <c r="DK222" s="52" t="str">
        <f t="shared" si="244"/>
        <v/>
      </c>
      <c r="DL222" s="53" t="str">
        <f>IF(DK222="","",IFERROR(MATCH(DK222,imePrezime_imePrezime,0),"NEMA"))</f>
        <v/>
      </c>
      <c r="DM222" s="47" t="s">
        <v>0</v>
      </c>
      <c r="DN222" s="58" t="str">
        <f t="shared" si="245"/>
        <v/>
      </c>
      <c r="DO222" s="53" t="str" cm="1">
        <f t="array" ref="DO222">IF(DN222&lt;&gt;"",INDEX(imePrezime_id,DN222,0),IF(CR222&lt;&gt;"",CR222,""))</f>
        <v/>
      </c>
      <c r="DP222" s="47" t="s">
        <v>0</v>
      </c>
      <c r="DQ222" s="58" t="str">
        <f t="shared" si="246"/>
        <v/>
      </c>
      <c r="DR222" s="73" t="str">
        <f>IF(BW222="","",IF(AJ222="",IF(IFERROR(INDEX(imePrezime_klub,MATCH(DO222,imePrezime_id,0)),"NEMA")="","klu",""),IF(OR(AND(AK222&lt;&gt;"",AK222&lt;&gt;"NEMA"),BI222&lt;&gt;""),"klu(ali)",IF(AND(AN222&lt;&gt;"",AN222&lt;&gt;AM222),"(raz-klu)","klu"))))</f>
        <v/>
      </c>
      <c r="DS222" s="73" t="str">
        <f t="shared" si="247"/>
        <v/>
      </c>
      <c r="DT222" s="73" t="str">
        <f t="shared" si="248"/>
        <v/>
      </c>
      <c r="DU222" s="66" t="str">
        <f t="shared" si="249"/>
        <v/>
      </c>
      <c r="DV222" s="47" t="s">
        <v>0</v>
      </c>
      <c r="DW222" s="58" t="str">
        <f>IF(BW222="","",MAX(DW$10:DW221)+1)</f>
        <v/>
      </c>
      <c r="DX222" s="73" t="str">
        <f t="shared" si="250"/>
        <v/>
      </c>
      <c r="DY222" s="73" t="str">
        <f t="shared" si="251"/>
        <v/>
      </c>
      <c r="DZ222" s="73" t="str">
        <f t="shared" si="252"/>
        <v/>
      </c>
      <c r="EA222" s="73" t="str">
        <f t="shared" si="253"/>
        <v/>
      </c>
      <c r="EB222" s="73" t="str">
        <f t="shared" si="254"/>
        <v/>
      </c>
      <c r="EC222" s="73" t="str">
        <f t="shared" si="255"/>
        <v/>
      </c>
      <c r="ED222" s="73" t="str">
        <f t="shared" si="256"/>
        <v/>
      </c>
      <c r="EE222" s="73" t="str">
        <f t="shared" si="257"/>
        <v/>
      </c>
      <c r="EF222" s="73" t="str">
        <f t="shared" si="258"/>
        <v/>
      </c>
      <c r="EG222" s="53" t="str">
        <f>IF(INDEX(natjecanjeKategorije_katAliasId,MATCH(Q222,natjecanjeKategorije_katRegId,0))="","",INDEX(natjecanjeKategorije_katAliasId,MATCH(Q222,natjecanjeKategorije_katRegId,0)))</f>
        <v/>
      </c>
      <c r="EH222" s="47" t="s">
        <v>0</v>
      </c>
      <c r="EI222" s="19" t="str">
        <f t="shared" si="259"/>
        <v/>
      </c>
      <c r="EJ222" s="47" t="s">
        <v>0</v>
      </c>
      <c r="EK222" s="19" t="str">
        <f t="shared" si="260"/>
        <v/>
      </c>
      <c r="EL222" s="47" t="s">
        <v>0</v>
      </c>
      <c r="EM222" s="208" t="str">
        <f t="shared" si="261"/>
        <v/>
      </c>
      <c r="EN222" s="47" t="s">
        <v>0</v>
      </c>
    </row>
    <row r="223" spans="1:144" x14ac:dyDescent="0.25">
      <c r="A223" t="s">
        <v>0</v>
      </c>
      <c r="B223" s="52" t="str">
        <f>IF(csv!F215="","",csv!T215)</f>
        <v/>
      </c>
      <c r="C223" s="31" t="s">
        <v>0</v>
      </c>
      <c r="D223" s="31" t="str">
        <f>IF(csv!F215="","",csv!F215)</f>
        <v/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/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03"/>
        <v/>
      </c>
      <c r="P223" s="73" t="str">
        <f>IF(O223="","",IF(COUNTIF(O$10:O222,O223)=0,P222+1,P222))</f>
        <v/>
      </c>
      <c r="Q223" s="88" t="str">
        <f t="shared" si="204"/>
        <v/>
      </c>
      <c r="R223" s="89" t="str" cm="1">
        <f t="array" ref="R223">IF(S223="","",INDEX(natjecanjeStaze_naziv,MATCH(S223,natjecanjeStaze_stazaId,0)))</f>
        <v/>
      </c>
      <c r="S223" s="53" t="str">
        <f>IF(BW223="","",INDEX(natjecanjeStaze_stazaId,MATCH(O223,natjecanjeStaze_kategorija,0)))</f>
        <v/>
      </c>
      <c r="T223" s="47" t="s">
        <v>0</v>
      </c>
      <c r="U223" s="259" t="str">
        <f>IF(O223="","",INDEX(kategorija_oznaka,MATCH(Q223,kategorija_id,0)))</f>
        <v/>
      </c>
      <c r="V223" s="260" t="str">
        <f t="shared" si="205"/>
        <v/>
      </c>
      <c r="W223" s="47" t="s">
        <v>0</v>
      </c>
      <c r="X223" s="52" t="str">
        <f t="shared" si="206"/>
        <v/>
      </c>
      <c r="Y223" s="73" t="str">
        <f t="shared" si="207"/>
        <v/>
      </c>
      <c r="Z223" s="31" t="str">
        <f t="shared" si="208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09"/>
        <v/>
      </c>
      <c r="AF223" s="47" t="s">
        <v>0</v>
      </c>
      <c r="AG223" s="151" t="str">
        <f t="shared" si="210"/>
        <v/>
      </c>
      <c r="AH223" s="47" t="s">
        <v>0</v>
      </c>
      <c r="AI223" s="52" t="str">
        <f t="shared" si="211"/>
        <v/>
      </c>
      <c r="AJ223" s="31" t="str">
        <f t="shared" si="212"/>
        <v/>
      </c>
      <c r="AK223" s="73" t="str">
        <f t="shared" si="213"/>
        <v/>
      </c>
      <c r="AL223" s="73" t="str">
        <f t="shared" si="214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IFERROR(""&amp;INDEX(registarNatjecatelji,DL223,4),"")</f>
        <v/>
      </c>
      <c r="AO223" s="90" t="str">
        <f t="shared" si="215"/>
        <v/>
      </c>
      <c r="AP223" s="66" t="str">
        <f t="shared" si="216"/>
        <v/>
      </c>
      <c r="AQ223" s="47" t="s">
        <v>0</v>
      </c>
      <c r="AR223" s="52" t="str">
        <f>IF(V223&lt;&gt;"NEMA","",IF(IFERROR(MATCH(U223,U$10:U222,0),0)&lt;&gt;0,"",U223))</f>
        <v/>
      </c>
      <c r="AS223" s="73" t="str">
        <f>IF(AR223="","",IFERROR(INDEX(klubAlias_id,MATCH(AR223,klubAlias_alias,0)),"NEMA"))</f>
        <v/>
      </c>
      <c r="AT223" s="31" t="str">
        <f>IF(OR(AS223="",AS223&lt;&gt;"NEMA"),"",MAX(AT$10:AT222)+1)</f>
        <v/>
      </c>
      <c r="AU223" s="66" t="str">
        <f>IF(OR(AS223="",AS223&lt;&gt;"NEMA"),"",INDEX(klub_id,MATCH(AR223,klub_naziv,0)))</f>
        <v/>
      </c>
      <c r="AV223" s="47" t="s">
        <v>0</v>
      </c>
      <c r="AW223" s="19" t="str">
        <f t="shared" si="217"/>
        <v/>
      </c>
      <c r="AX223" s="47" t="s">
        <v>0</v>
      </c>
      <c r="AY223" s="82" t="str">
        <f>IF(AK223&lt;&gt;"NEMA","",IF(IFERROR(MATCH(AJ223,AJ$10:AJ222,0),0)&lt;&gt;0,"",AJ223))</f>
        <v/>
      </c>
      <c r="AZ223" s="47" t="s">
        <v>0</v>
      </c>
      <c r="BA223" s="130"/>
      <c r="BB223" s="47" t="s">
        <v>0</v>
      </c>
      <c r="BC223" s="58" t="str">
        <f t="shared" si="218"/>
        <v/>
      </c>
      <c r="BD223" s="31" t="str">
        <f t="shared" si="219"/>
        <v/>
      </c>
      <c r="BE223" s="31" t="str">
        <f>IF(BD223="","",MAX(BE$10:BE222)+1)</f>
        <v/>
      </c>
      <c r="BF223" s="31" t="str">
        <f t="shared" si="220"/>
        <v/>
      </c>
      <c r="BG223" s="31" t="str">
        <f t="shared" si="221"/>
        <v/>
      </c>
      <c r="BH223" s="31" t="str">
        <f>IF(BA223="","",MAX(BH$10:BH222)+1)</f>
        <v/>
      </c>
      <c r="BI223" s="31" t="str">
        <f t="shared" si="222"/>
        <v/>
      </c>
      <c r="BJ223" s="66" t="str">
        <f t="shared" si="223"/>
        <v/>
      </c>
      <c r="BK223" s="47" t="s">
        <v>0</v>
      </c>
      <c r="BL223" s="19" t="str">
        <f t="shared" si="224"/>
        <v/>
      </c>
      <c r="BM223" s="47" t="s">
        <v>0</v>
      </c>
      <c r="BN223" s="151" t="str">
        <f>IF(AP223="","",IF(BA223="",IF(IFERROR(MATCH(AP223,natjecanje_noviKluboviAliasi,0),0)&gt;0,INDEX(natjecanje_kluboviAliasi,MATCH(AP223,natjecanje_noviKluboviAliasi,0)),AP223),BA223))</f>
        <v/>
      </c>
      <c r="BO223" s="47" t="s">
        <v>0</v>
      </c>
      <c r="BP223" s="58" t="str">
        <f t="shared" si="225"/>
        <v/>
      </c>
      <c r="BQ223" s="73" t="str">
        <f t="shared" si="226"/>
        <v/>
      </c>
      <c r="BR223" s="267" t="str">
        <f t="shared" si="227"/>
        <v/>
      </c>
      <c r="BS223" s="268" t="str">
        <f t="shared" si="228"/>
        <v/>
      </c>
      <c r="BT223" s="191" t="str">
        <f t="shared" si="229"/>
        <v/>
      </c>
      <c r="BU223" s="47" t="s">
        <v>0</v>
      </c>
      <c r="BV223" s="52" t="str">
        <f t="shared" si="230"/>
        <v/>
      </c>
      <c r="BW223" s="31" t="str">
        <f t="shared" si="231"/>
        <v/>
      </c>
      <c r="BX223" s="73" t="str">
        <f>IF(BW223="","",IFERROR(INDEX(imePrezime_id,MATCH(BV223&amp;" – "&amp;BW223,imePrezime_imePrezime,0)),"NEMA"))</f>
        <v/>
      </c>
      <c r="BY223" s="73" t="str">
        <f>IF(BX223&lt;&gt;"NEMA","",IFERROR(INDEX(imePrezimeAlias_imePrezimeId,MATCH(BV223&amp;" "&amp;BW223,imePrezimeAlias_alias,0)),"NEMA"))</f>
        <v/>
      </c>
      <c r="BZ223" s="31" t="str">
        <f>IF(BW223="","",IF(OR(BY223="",BY223="NEMA"),BV223,INDEX(imePrezime_ime,MATCH(BY223,imePrezime_id,0))))</f>
        <v/>
      </c>
      <c r="CA223" s="66" t="str">
        <f>IF(BW223="","",IF(OR(BY223="",BY223="NEMA"),BW223,INDEX(imePrezime_prezime,MATCH(BY223,imePrezime_id,0))))</f>
        <v/>
      </c>
      <c r="CB223" s="47" t="s">
        <v>0</v>
      </c>
      <c r="CC223" s="82" t="str">
        <f t="shared" si="232"/>
        <v/>
      </c>
      <c r="CD223" s="47" t="s">
        <v>0</v>
      </c>
      <c r="CE223" s="19" t="str">
        <f t="shared" si="233"/>
        <v/>
      </c>
      <c r="CF223" s="47" t="s">
        <v>0</v>
      </c>
      <c r="CG223" s="130"/>
      <c r="CH223" s="47" t="s">
        <v>0</v>
      </c>
      <c r="CI223" s="52" t="str">
        <f t="shared" si="234"/>
        <v/>
      </c>
      <c r="CJ223" s="73" t="str">
        <f>IF(CG223="","",MAX(CJ$10:CJ222)+1)</f>
        <v/>
      </c>
      <c r="CK223" s="53" t="str">
        <f t="shared" si="235"/>
        <v/>
      </c>
      <c r="CL223" s="47" t="s">
        <v>0</v>
      </c>
      <c r="CM223" s="19" t="str">
        <f t="shared" si="236"/>
        <v/>
      </c>
      <c r="CN223" s="47" t="s">
        <v>0</v>
      </c>
      <c r="CO223" s="108"/>
      <c r="CP223" s="110"/>
      <c r="CQ223" s="47"/>
      <c r="CR223" s="58" t="str">
        <f>IF(AND(BX223="NEMA",BY223="NEMA",OR(CG223="",CK223="NEMA")),MAX(CR$10:CR222)+1,"")</f>
        <v/>
      </c>
      <c r="CS223" s="53" t="str">
        <f t="shared" si="237"/>
        <v/>
      </c>
      <c r="CT223" t="s">
        <v>0</v>
      </c>
      <c r="CU223" s="133" t="str">
        <f>IF(O223="","",LEFT(INDEX(kategorija_oznaka,MATCH(Q223,kategorija_id,0)),1))</f>
        <v/>
      </c>
      <c r="CV223" t="s">
        <v>0</v>
      </c>
      <c r="CW223" s="52" t="str">
        <f>IF(CR223="","",IF(M223&lt;&gt;"CRO","","INSERT INTO osoba (id,reg_broj,oib,spol_id,dat_rodjenja) VALUES ("&amp;CR223&amp;",(SELECT max(os.reg_broj)+1 FROM osoba AS os),Null,'"&amp;CU223&amp;"',Null); INSERT INTO osoba_log (id,reg_broj,oib,spol_id,dat_rodjenja,dnevnik_id) SELECT id,reg_broj,oib,spol_id,dat_rodjenja,"&amp;dnevnik_id&amp;" FROM osoba WHERE id = "&amp;CR223&amp;";"))</f>
        <v/>
      </c>
      <c r="CX223" s="66" t="str">
        <f t="shared" si="238"/>
        <v/>
      </c>
      <c r="CY223" t="s">
        <v>0</v>
      </c>
      <c r="CZ223" s="19" t="str">
        <f t="shared" si="239"/>
        <v/>
      </c>
      <c r="DA223" s="47" t="s">
        <v>0</v>
      </c>
      <c r="DB223" s="52" t="str">
        <f t="shared" si="240"/>
        <v/>
      </c>
      <c r="DC223" s="66" t="str">
        <f t="shared" si="241"/>
        <v/>
      </c>
      <c r="DD223" s="47" t="s">
        <v>0</v>
      </c>
      <c r="DE223" s="52" t="str">
        <f t="shared" si="242"/>
        <v/>
      </c>
      <c r="DF223" s="53" t="str">
        <f>IF(DE223="","",IFERROR(MATCH(DE223,registar,0),"NEMA"))</f>
        <v/>
      </c>
      <c r="DG223" s="47" t="s">
        <v>0</v>
      </c>
      <c r="DH223" s="52" t="str">
        <f t="shared" si="243"/>
        <v/>
      </c>
      <c r="DI223" s="53" t="str">
        <f>IF(DH223="","",IFERROR(MATCH(DH223,imePrezime_imePrezimeKlub,0),"NEMA"))</f>
        <v/>
      </c>
      <c r="DJ223" s="47" t="s">
        <v>0</v>
      </c>
      <c r="DK223" s="52" t="str">
        <f t="shared" si="244"/>
        <v/>
      </c>
      <c r="DL223" s="53" t="str">
        <f>IF(DK223="","",IFERROR(MATCH(DK223,imePrezime_imePrezime,0),"NEMA"))</f>
        <v/>
      </c>
      <c r="DM223" s="47" t="s">
        <v>0</v>
      </c>
      <c r="DN223" s="58" t="str">
        <f t="shared" si="245"/>
        <v/>
      </c>
      <c r="DO223" s="53" t="str" cm="1">
        <f t="array" ref="DO223">IF(DN223&lt;&gt;"",INDEX(imePrezime_id,DN223,0),IF(CR223&lt;&gt;"",CR223,""))</f>
        <v/>
      </c>
      <c r="DP223" s="47" t="s">
        <v>0</v>
      </c>
      <c r="DQ223" s="58" t="str">
        <f t="shared" si="246"/>
        <v/>
      </c>
      <c r="DR223" s="73" t="str">
        <f>IF(BW223="","",IF(AJ223="",IF(IFERROR(INDEX(imePrezime_klub,MATCH(DO223,imePrezime_id,0)),"NEMA")="","klu",""),IF(OR(AND(AK223&lt;&gt;"",AK223&lt;&gt;"NEMA"),BI223&lt;&gt;""),"klu(ali)",IF(AND(AN223&lt;&gt;"",AN223&lt;&gt;AM223),"(raz-klu)","klu"))))</f>
        <v/>
      </c>
      <c r="DS223" s="73" t="str">
        <f t="shared" si="247"/>
        <v/>
      </c>
      <c r="DT223" s="73" t="str">
        <f t="shared" si="248"/>
        <v/>
      </c>
      <c r="DU223" s="66" t="str">
        <f t="shared" si="249"/>
        <v/>
      </c>
      <c r="DV223" s="47" t="s">
        <v>0</v>
      </c>
      <c r="DW223" s="58" t="str">
        <f>IF(BW223="","",MAX(DW$10:DW222)+1)</f>
        <v/>
      </c>
      <c r="DX223" s="73" t="str">
        <f t="shared" si="250"/>
        <v/>
      </c>
      <c r="DY223" s="73" t="str">
        <f t="shared" si="251"/>
        <v/>
      </c>
      <c r="DZ223" s="73" t="str">
        <f t="shared" si="252"/>
        <v/>
      </c>
      <c r="EA223" s="73" t="str">
        <f t="shared" si="253"/>
        <v/>
      </c>
      <c r="EB223" s="73" t="str">
        <f t="shared" si="254"/>
        <v/>
      </c>
      <c r="EC223" s="73" t="str">
        <f t="shared" si="255"/>
        <v/>
      </c>
      <c r="ED223" s="73" t="str">
        <f t="shared" si="256"/>
        <v/>
      </c>
      <c r="EE223" s="73" t="str">
        <f t="shared" si="257"/>
        <v/>
      </c>
      <c r="EF223" s="73" t="str">
        <f t="shared" si="258"/>
        <v/>
      </c>
      <c r="EG223" s="53" t="str">
        <f>IF(INDEX(natjecanjeKategorije_katAliasId,MATCH(Q223,natjecanjeKategorije_katRegId,0))="","",INDEX(natjecanjeKategorije_katAliasId,MATCH(Q223,natjecanjeKategorije_katRegId,0)))</f>
        <v/>
      </c>
      <c r="EH223" s="47" t="s">
        <v>0</v>
      </c>
      <c r="EI223" s="19" t="str">
        <f t="shared" si="259"/>
        <v/>
      </c>
      <c r="EJ223" s="47" t="s">
        <v>0</v>
      </c>
      <c r="EK223" s="19" t="str">
        <f t="shared" si="260"/>
        <v/>
      </c>
      <c r="EL223" s="47" t="s">
        <v>0</v>
      </c>
      <c r="EM223" s="208" t="str">
        <f t="shared" si="261"/>
        <v/>
      </c>
      <c r="EN223" s="47" t="s">
        <v>0</v>
      </c>
    </row>
    <row r="224" spans="1:144" x14ac:dyDescent="0.25">
      <c r="A224" t="s">
        <v>0</v>
      </c>
      <c r="B224" s="52" t="str">
        <f>IF(csv!F216="","",csv!T216)</f>
        <v/>
      </c>
      <c r="C224" s="31" t="s">
        <v>0</v>
      </c>
      <c r="D224" s="31" t="str">
        <f>IF(csv!F216="","",csv!F216)</f>
        <v/>
      </c>
      <c r="E224" s="31" t="str">
        <f>IF(csv!E216="","",csv!E216)</f>
        <v/>
      </c>
      <c r="F224" s="31" t="s">
        <v>0</v>
      </c>
      <c r="G224" s="73" t="str">
        <f>IF(csv!M216="","",csv!M216)</f>
        <v/>
      </c>
      <c r="H224" s="73" t="str">
        <f>IF(csv!N216="","",csv!N216)</f>
        <v/>
      </c>
      <c r="I224" s="31" t="s">
        <v>0</v>
      </c>
      <c r="J224" s="31" t="str">
        <f>IF(csv!P216="","",csv!P216)</f>
        <v/>
      </c>
      <c r="K224" s="31" t="str">
        <f>IF(csv!Q216="","",csv!Q216)</f>
        <v/>
      </c>
      <c r="L224" s="31" t="s">
        <v>0</v>
      </c>
      <c r="M224" s="66" t="str">
        <f>IF(csv!R216="","",csv!R216)</f>
        <v/>
      </c>
      <c r="N224" s="47" t="s">
        <v>0</v>
      </c>
      <c r="O224" s="52" t="str">
        <f t="shared" si="203"/>
        <v/>
      </c>
      <c r="P224" s="73" t="str">
        <f>IF(O224="","",IF(COUNTIF(O$10:O223,O224)=0,P223+1,P223))</f>
        <v/>
      </c>
      <c r="Q224" s="88" t="str">
        <f t="shared" si="204"/>
        <v/>
      </c>
      <c r="R224" s="89" t="str" cm="1">
        <f t="array" ref="R224">IF(S224="","",INDEX(natjecanjeStaze_naziv,MATCH(S224,natjecanjeStaze_stazaId,0)))</f>
        <v/>
      </c>
      <c r="S224" s="53" t="str">
        <f>IF(BW224="","",INDEX(natjecanjeStaze_stazaId,MATCH(O224,natjecanjeStaze_kategorija,0)))</f>
        <v/>
      </c>
      <c r="T224" s="47" t="s">
        <v>0</v>
      </c>
      <c r="U224" s="259" t="str">
        <f>IF(O224="","",INDEX(kategorija_oznaka,MATCH(Q224,kategorija_id,0)))</f>
        <v/>
      </c>
      <c r="V224" s="260" t="str">
        <f t="shared" si="205"/>
        <v/>
      </c>
      <c r="W224" s="47" t="s">
        <v>0</v>
      </c>
      <c r="X224" s="52" t="str">
        <f t="shared" si="206"/>
        <v/>
      </c>
      <c r="Y224" s="73" t="str">
        <f t="shared" si="207"/>
        <v/>
      </c>
      <c r="Z224" s="31" t="str">
        <f t="shared" si="208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09"/>
        <v/>
      </c>
      <c r="AF224" s="47" t="s">
        <v>0</v>
      </c>
      <c r="AG224" s="151" t="str">
        <f t="shared" si="210"/>
        <v/>
      </c>
      <c r="AH224" s="47" t="s">
        <v>0</v>
      </c>
      <c r="AI224" s="52" t="str">
        <f t="shared" si="211"/>
        <v/>
      </c>
      <c r="AJ224" s="31" t="str">
        <f t="shared" si="212"/>
        <v/>
      </c>
      <c r="AK224" s="73" t="str">
        <f t="shared" si="213"/>
        <v/>
      </c>
      <c r="AL224" s="73" t="str">
        <f t="shared" si="214"/>
        <v/>
      </c>
      <c r="AM224" s="31" t="str" cm="1">
        <f t="array" ref="AM224">IF(AK224="",""&amp;AJ224,IF(AK224="NEMA",AJ224,INDEX(klub_naziv,MATCH(INDEX(klubAlias_klubId,AK224),klub_id,0))))</f>
        <v/>
      </c>
      <c r="AN224" s="31" t="str" cm="1">
        <f t="array" ref="AN224">IFERROR(""&amp;INDEX(registarNatjecatelji,DL224,4),"")</f>
        <v/>
      </c>
      <c r="AO224" s="90" t="str">
        <f t="shared" si="215"/>
        <v/>
      </c>
      <c r="AP224" s="66" t="str">
        <f t="shared" si="216"/>
        <v/>
      </c>
      <c r="AQ224" s="47" t="s">
        <v>0</v>
      </c>
      <c r="AR224" s="52" t="str">
        <f>IF(V224&lt;&gt;"NEMA","",IF(IFERROR(MATCH(U224,U$10:U223,0),0)&lt;&gt;0,"",U224))</f>
        <v/>
      </c>
      <c r="AS224" s="73" t="str">
        <f>IF(AR224="","",IFERROR(INDEX(klubAlias_id,MATCH(AR224,klubAlias_alias,0)),"NEMA"))</f>
        <v/>
      </c>
      <c r="AT224" s="31" t="str">
        <f>IF(OR(AS224="",AS224&lt;&gt;"NEMA"),"",MAX(AT$10:AT223)+1)</f>
        <v/>
      </c>
      <c r="AU224" s="66" t="str">
        <f>IF(OR(AS224="",AS224&lt;&gt;"NEMA"),"",INDEX(klub_id,MATCH(AR224,klub_naziv,0)))</f>
        <v/>
      </c>
      <c r="AV224" s="47" t="s">
        <v>0</v>
      </c>
      <c r="AW224" s="19" t="str">
        <f t="shared" si="217"/>
        <v/>
      </c>
      <c r="AX224" s="47" t="s">
        <v>0</v>
      </c>
      <c r="AY224" s="82" t="str">
        <f>IF(AK224&lt;&gt;"NEMA","",IF(IFERROR(MATCH(AJ224,AJ$10:AJ223,0),0)&lt;&gt;0,"",AJ224))</f>
        <v/>
      </c>
      <c r="AZ224" s="47" t="s">
        <v>0</v>
      </c>
      <c r="BA224" s="130"/>
      <c r="BB224" s="47" t="s">
        <v>0</v>
      </c>
      <c r="BC224" s="58" t="str">
        <f t="shared" si="218"/>
        <v/>
      </c>
      <c r="BD224" s="31" t="str">
        <f t="shared" si="219"/>
        <v/>
      </c>
      <c r="BE224" s="31" t="str">
        <f>IF(BD224="","",MAX(BE$10:BE223)+1)</f>
        <v/>
      </c>
      <c r="BF224" s="31" t="str">
        <f t="shared" si="220"/>
        <v/>
      </c>
      <c r="BG224" s="31" t="str">
        <f t="shared" si="221"/>
        <v/>
      </c>
      <c r="BH224" s="31" t="str">
        <f>IF(BA224="","",MAX(BH$10:BH223)+1)</f>
        <v/>
      </c>
      <c r="BI224" s="31" t="str">
        <f t="shared" si="222"/>
        <v/>
      </c>
      <c r="BJ224" s="66" t="str">
        <f t="shared" si="223"/>
        <v/>
      </c>
      <c r="BK224" s="47" t="s">
        <v>0</v>
      </c>
      <c r="BL224" s="19" t="str">
        <f t="shared" si="224"/>
        <v/>
      </c>
      <c r="BM224" s="47" t="s">
        <v>0</v>
      </c>
      <c r="BN224" s="151" t="str">
        <f>IF(AP224="","",IF(BA224="",IF(IFERROR(MATCH(AP224,natjecanje_noviKluboviAliasi,0),0)&gt;0,INDEX(natjecanje_kluboviAliasi,MATCH(AP224,natjecanje_noviKluboviAliasi,0)),AP224),BA224))</f>
        <v/>
      </c>
      <c r="BO224" s="47" t="s">
        <v>0</v>
      </c>
      <c r="BP224" s="58" t="str">
        <f t="shared" si="225"/>
        <v/>
      </c>
      <c r="BQ224" s="73" t="str">
        <f t="shared" si="226"/>
        <v/>
      </c>
      <c r="BR224" s="267" t="str">
        <f t="shared" si="227"/>
        <v/>
      </c>
      <c r="BS224" s="268" t="str">
        <f t="shared" si="228"/>
        <v/>
      </c>
      <c r="BT224" s="191" t="str">
        <f t="shared" si="229"/>
        <v/>
      </c>
      <c r="BU224" s="47" t="s">
        <v>0</v>
      </c>
      <c r="BV224" s="52" t="str">
        <f t="shared" si="230"/>
        <v/>
      </c>
      <c r="BW224" s="31" t="str">
        <f t="shared" si="231"/>
        <v/>
      </c>
      <c r="BX224" s="73" t="str">
        <f>IF(BW224="","",IFERROR(INDEX(imePrezime_id,MATCH(BV224&amp;" – "&amp;BW224,imePrezime_imePrezime,0)),"NEMA"))</f>
        <v/>
      </c>
      <c r="BY224" s="73" t="str">
        <f>IF(BX224&lt;&gt;"NEMA","",IFERROR(INDEX(imePrezimeAlias_imePrezimeId,MATCH(BV224&amp;" "&amp;BW224,imePrezimeAlias_alias,0)),"NEMA"))</f>
        <v/>
      </c>
      <c r="BZ224" s="31" t="str">
        <f>IF(BW224="","",IF(OR(BY224="",BY224="NEMA"),BV224,INDEX(imePrezime_ime,MATCH(BY224,imePrezime_id,0))))</f>
        <v/>
      </c>
      <c r="CA224" s="66" t="str">
        <f>IF(BW224="","",IF(OR(BY224="",BY224="NEMA"),BW224,INDEX(imePrezime_prezime,MATCH(BY224,imePrezime_id,0))))</f>
        <v/>
      </c>
      <c r="CB224" s="47" t="s">
        <v>0</v>
      </c>
      <c r="CC224" s="82" t="str">
        <f t="shared" si="232"/>
        <v/>
      </c>
      <c r="CD224" s="47" t="s">
        <v>0</v>
      </c>
      <c r="CE224" s="19" t="str">
        <f t="shared" si="233"/>
        <v/>
      </c>
      <c r="CF224" s="47" t="s">
        <v>0</v>
      </c>
      <c r="CG224" s="130"/>
      <c r="CH224" s="47" t="s">
        <v>0</v>
      </c>
      <c r="CI224" s="52" t="str">
        <f t="shared" si="234"/>
        <v/>
      </c>
      <c r="CJ224" s="73" t="str">
        <f>IF(CG224="","",MAX(CJ$10:CJ223)+1)</f>
        <v/>
      </c>
      <c r="CK224" s="53" t="str">
        <f t="shared" si="235"/>
        <v/>
      </c>
      <c r="CL224" s="47" t="s">
        <v>0</v>
      </c>
      <c r="CM224" s="19" t="str">
        <f t="shared" si="236"/>
        <v/>
      </c>
      <c r="CN224" s="47" t="s">
        <v>0</v>
      </c>
      <c r="CO224" s="108"/>
      <c r="CP224" s="110"/>
      <c r="CQ224" s="47"/>
      <c r="CR224" s="58" t="str">
        <f>IF(AND(BX224="NEMA",BY224="NEMA",OR(CG224="",CK224="NEMA")),MAX(CR$10:CR223)+1,"")</f>
        <v/>
      </c>
      <c r="CS224" s="53" t="str">
        <f t="shared" si="237"/>
        <v/>
      </c>
      <c r="CT224" t="s">
        <v>0</v>
      </c>
      <c r="CU224" s="133" t="str">
        <f>IF(O224="","",LEFT(INDEX(kategorija_oznaka,MATCH(Q224,kategorija_id,0)),1))</f>
        <v/>
      </c>
      <c r="CV224" t="s">
        <v>0</v>
      </c>
      <c r="CW224" s="52" t="str">
        <f>IF(CR224="","",IF(M224&lt;&gt;"CRO","","INSERT INTO osoba (id,reg_broj,oib,spol_id,dat_rodjenja) VALUES ("&amp;CR224&amp;",(SELECT max(os.reg_broj)+1 FROM osoba AS os),Null,'"&amp;CU224&amp;"',Null); INSERT INTO osoba_log (id,reg_broj,oib,spol_id,dat_rodjenja,dnevnik_id) SELECT id,reg_broj,oib,spol_id,dat_rodjenja,"&amp;dnevnik_id&amp;" FROM osoba WHERE id = "&amp;CR224&amp;";"))</f>
        <v/>
      </c>
      <c r="CX224" s="66" t="str">
        <f t="shared" si="238"/>
        <v/>
      </c>
      <c r="CY224" t="s">
        <v>0</v>
      </c>
      <c r="CZ224" s="19" t="str">
        <f t="shared" si="239"/>
        <v/>
      </c>
      <c r="DA224" s="47" t="s">
        <v>0</v>
      </c>
      <c r="DB224" s="52" t="str">
        <f t="shared" si="240"/>
        <v/>
      </c>
      <c r="DC224" s="66" t="str">
        <f t="shared" si="241"/>
        <v/>
      </c>
      <c r="DD224" s="47" t="s">
        <v>0</v>
      </c>
      <c r="DE224" s="52" t="str">
        <f t="shared" si="242"/>
        <v/>
      </c>
      <c r="DF224" s="53" t="str">
        <f>IF(DE224="","",IFERROR(MATCH(DE224,registar,0),"NEMA"))</f>
        <v/>
      </c>
      <c r="DG224" s="47" t="s">
        <v>0</v>
      </c>
      <c r="DH224" s="52" t="str">
        <f t="shared" si="243"/>
        <v/>
      </c>
      <c r="DI224" s="53" t="str">
        <f>IF(DH224="","",IFERROR(MATCH(DH224,imePrezime_imePrezimeKlub,0),"NEMA"))</f>
        <v/>
      </c>
      <c r="DJ224" s="47" t="s">
        <v>0</v>
      </c>
      <c r="DK224" s="52" t="str">
        <f t="shared" si="244"/>
        <v/>
      </c>
      <c r="DL224" s="53" t="str">
        <f>IF(DK224="","",IFERROR(MATCH(DK224,imePrezime_imePrezime,0),"NEMA"))</f>
        <v/>
      </c>
      <c r="DM224" s="47" t="s">
        <v>0</v>
      </c>
      <c r="DN224" s="58" t="str">
        <f t="shared" si="245"/>
        <v/>
      </c>
      <c r="DO224" s="53" t="str" cm="1">
        <f t="array" ref="DO224">IF(DN224&lt;&gt;"",INDEX(imePrezime_id,DN224,0),IF(CR224&lt;&gt;"",CR224,""))</f>
        <v/>
      </c>
      <c r="DP224" s="47" t="s">
        <v>0</v>
      </c>
      <c r="DQ224" s="58" t="str">
        <f t="shared" si="246"/>
        <v/>
      </c>
      <c r="DR224" s="73" t="str">
        <f>IF(BW224="","",IF(AJ224="",IF(IFERROR(INDEX(imePrezime_klub,MATCH(DO224,imePrezime_id,0)),"NEMA")="","klu",""),IF(OR(AND(AK224&lt;&gt;"",AK224&lt;&gt;"NEMA"),BI224&lt;&gt;""),"klu(ali)",IF(AND(AN224&lt;&gt;"",AN224&lt;&gt;AM224),"(raz-klu)","klu"))))</f>
        <v/>
      </c>
      <c r="DS224" s="73" t="str">
        <f t="shared" si="247"/>
        <v/>
      </c>
      <c r="DT224" s="73" t="str">
        <f t="shared" si="248"/>
        <v/>
      </c>
      <c r="DU224" s="66" t="str">
        <f t="shared" si="249"/>
        <v/>
      </c>
      <c r="DV224" s="47" t="s">
        <v>0</v>
      </c>
      <c r="DW224" s="58" t="str">
        <f>IF(BW224="","",MAX(DW$10:DW223)+1)</f>
        <v/>
      </c>
      <c r="DX224" s="73" t="str">
        <f t="shared" si="250"/>
        <v/>
      </c>
      <c r="DY224" s="73" t="str">
        <f t="shared" si="251"/>
        <v/>
      </c>
      <c r="DZ224" s="73" t="str">
        <f t="shared" si="252"/>
        <v/>
      </c>
      <c r="EA224" s="73" t="str">
        <f t="shared" si="253"/>
        <v/>
      </c>
      <c r="EB224" s="73" t="str">
        <f t="shared" si="254"/>
        <v/>
      </c>
      <c r="EC224" s="73" t="str">
        <f t="shared" si="255"/>
        <v/>
      </c>
      <c r="ED224" s="73" t="str">
        <f t="shared" si="256"/>
        <v/>
      </c>
      <c r="EE224" s="73" t="str">
        <f t="shared" si="257"/>
        <v/>
      </c>
      <c r="EF224" s="73" t="str">
        <f t="shared" si="258"/>
        <v/>
      </c>
      <c r="EG224" s="53" t="str">
        <f>IF(INDEX(natjecanjeKategorije_katAliasId,MATCH(Q224,natjecanjeKategorije_katRegId,0))="","",INDEX(natjecanjeKategorije_katAliasId,MATCH(Q224,natjecanjeKategorije_katRegId,0)))</f>
        <v/>
      </c>
      <c r="EH224" s="47" t="s">
        <v>0</v>
      </c>
      <c r="EI224" s="19" t="str">
        <f t="shared" si="259"/>
        <v/>
      </c>
      <c r="EJ224" s="47" t="s">
        <v>0</v>
      </c>
      <c r="EK224" s="19" t="str">
        <f t="shared" si="260"/>
        <v/>
      </c>
      <c r="EL224" s="47" t="s">
        <v>0</v>
      </c>
      <c r="EM224" s="208" t="str">
        <f t="shared" si="261"/>
        <v/>
      </c>
      <c r="EN224" s="47" t="s">
        <v>0</v>
      </c>
    </row>
    <row r="225" spans="1:144" x14ac:dyDescent="0.25">
      <c r="A225" t="s">
        <v>0</v>
      </c>
      <c r="B225" s="52" t="str">
        <f>IF(csv!F217="","",csv!T217)</f>
        <v/>
      </c>
      <c r="C225" s="31" t="s">
        <v>0</v>
      </c>
      <c r="D225" s="31" t="str">
        <f>IF(csv!F217="","",csv!F217)</f>
        <v/>
      </c>
      <c r="E225" s="31" t="str">
        <f>IF(csv!E217="","",csv!E217)</f>
        <v/>
      </c>
      <c r="F225" s="31" t="s">
        <v>0</v>
      </c>
      <c r="G225" s="73" t="str">
        <f>IF(csv!M217="","",csv!M217)</f>
        <v/>
      </c>
      <c r="H225" s="73" t="str">
        <f>IF(csv!N217="","",csv!N217)</f>
        <v/>
      </c>
      <c r="I225" s="31" t="s">
        <v>0</v>
      </c>
      <c r="J225" s="31" t="str">
        <f>IF(csv!P217="","",csv!P217)</f>
        <v/>
      </c>
      <c r="K225" s="31" t="str">
        <f>IF(csv!Q217="","",csv!Q217)</f>
        <v/>
      </c>
      <c r="L225" s="31" t="s">
        <v>0</v>
      </c>
      <c r="M225" s="66" t="str">
        <f>IF(csv!R217="","",csv!R217)</f>
        <v/>
      </c>
      <c r="N225" s="47" t="s">
        <v>0</v>
      </c>
      <c r="O225" s="52" t="str">
        <f t="shared" si="203"/>
        <v/>
      </c>
      <c r="P225" s="73" t="str">
        <f>IF(O225="","",IF(COUNTIF(O$10:O224,O225)=0,P224+1,P224))</f>
        <v/>
      </c>
      <c r="Q225" s="88" t="str">
        <f t="shared" si="204"/>
        <v/>
      </c>
      <c r="R225" s="89" t="str" cm="1">
        <f t="array" ref="R225">IF(S225="","",INDEX(natjecanjeStaze_naziv,MATCH(S225,natjecanjeStaze_stazaId,0)))</f>
        <v/>
      </c>
      <c r="S225" s="53" t="str">
        <f>IF(BW225="","",INDEX(natjecanjeStaze_stazaId,MATCH(O225,natjecanjeStaze_kategorija,0)))</f>
        <v/>
      </c>
      <c r="T225" s="47" t="s">
        <v>0</v>
      </c>
      <c r="U225" s="259" t="str">
        <f>IF(O225="","",INDEX(kategorija_oznaka,MATCH(Q225,kategorija_id,0)))</f>
        <v/>
      </c>
      <c r="V225" s="260" t="str">
        <f t="shared" si="205"/>
        <v/>
      </c>
      <c r="W225" s="47" t="s">
        <v>0</v>
      </c>
      <c r="X225" s="52" t="str">
        <f t="shared" si="206"/>
        <v/>
      </c>
      <c r="Y225" s="73" t="str">
        <f t="shared" si="207"/>
        <v/>
      </c>
      <c r="Z225" s="31" t="str">
        <f t="shared" si="208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09"/>
        <v/>
      </c>
      <c r="AF225" s="47" t="s">
        <v>0</v>
      </c>
      <c r="AG225" s="151" t="str">
        <f t="shared" si="210"/>
        <v/>
      </c>
      <c r="AH225" s="47" t="s">
        <v>0</v>
      </c>
      <c r="AI225" s="52" t="str">
        <f t="shared" si="211"/>
        <v/>
      </c>
      <c r="AJ225" s="31" t="str">
        <f t="shared" si="212"/>
        <v/>
      </c>
      <c r="AK225" s="73" t="str">
        <f t="shared" si="213"/>
        <v/>
      </c>
      <c r="AL225" s="73" t="str">
        <f t="shared" si="214"/>
        <v/>
      </c>
      <c r="AM225" s="31" t="str" cm="1">
        <f t="array" ref="AM225">IF(AK225="",""&amp;AJ225,IF(AK225="NEMA",AJ225,INDEX(klub_naziv,MATCH(INDEX(klubAlias_klubId,AK225),klub_id,0))))</f>
        <v/>
      </c>
      <c r="AN225" s="31" t="str" cm="1">
        <f t="array" ref="AN225">IFERROR(""&amp;INDEX(registarNatjecatelji,DL225,4),"")</f>
        <v/>
      </c>
      <c r="AO225" s="90" t="str">
        <f t="shared" si="215"/>
        <v/>
      </c>
      <c r="AP225" s="66" t="str">
        <f t="shared" si="216"/>
        <v/>
      </c>
      <c r="AQ225" s="47" t="s">
        <v>0</v>
      </c>
      <c r="AR225" s="52" t="str">
        <f>IF(V225&lt;&gt;"NEMA","",IF(IFERROR(MATCH(U225,U$10:U224,0),0)&lt;&gt;0,"",U225))</f>
        <v/>
      </c>
      <c r="AS225" s="73" t="str">
        <f>IF(AR225="","",IFERROR(INDEX(klubAlias_id,MATCH(AR225,klubAlias_alias,0)),"NEMA"))</f>
        <v/>
      </c>
      <c r="AT225" s="31" t="str">
        <f>IF(OR(AS225="",AS225&lt;&gt;"NEMA"),"",MAX(AT$10:AT224)+1)</f>
        <v/>
      </c>
      <c r="AU225" s="66" t="str">
        <f>IF(OR(AS225="",AS225&lt;&gt;"NEMA"),"",INDEX(klub_id,MATCH(AR225,klub_naziv,0)))</f>
        <v/>
      </c>
      <c r="AV225" s="47" t="s">
        <v>0</v>
      </c>
      <c r="AW225" s="19" t="str">
        <f t="shared" si="217"/>
        <v/>
      </c>
      <c r="AX225" s="47" t="s">
        <v>0</v>
      </c>
      <c r="AY225" s="82" t="str">
        <f>IF(AK225&lt;&gt;"NEMA","",IF(IFERROR(MATCH(AJ225,AJ$10:AJ224,0),0)&lt;&gt;0,"",AJ225))</f>
        <v/>
      </c>
      <c r="AZ225" s="47" t="s">
        <v>0</v>
      </c>
      <c r="BA225" s="130"/>
      <c r="BB225" s="47" t="s">
        <v>0</v>
      </c>
      <c r="BC225" s="58" t="str">
        <f t="shared" si="218"/>
        <v/>
      </c>
      <c r="BD225" s="31" t="str">
        <f t="shared" si="219"/>
        <v/>
      </c>
      <c r="BE225" s="31" t="str">
        <f>IF(BD225="","",MAX(BE$10:BE224)+1)</f>
        <v/>
      </c>
      <c r="BF225" s="31" t="str">
        <f t="shared" si="220"/>
        <v/>
      </c>
      <c r="BG225" s="31" t="str">
        <f t="shared" si="221"/>
        <v/>
      </c>
      <c r="BH225" s="31" t="str">
        <f>IF(BA225="","",MAX(BH$10:BH224)+1)</f>
        <v/>
      </c>
      <c r="BI225" s="31" t="str">
        <f t="shared" si="222"/>
        <v/>
      </c>
      <c r="BJ225" s="66" t="str">
        <f t="shared" si="223"/>
        <v/>
      </c>
      <c r="BK225" s="47" t="s">
        <v>0</v>
      </c>
      <c r="BL225" s="19" t="str">
        <f t="shared" si="224"/>
        <v/>
      </c>
      <c r="BM225" s="47" t="s">
        <v>0</v>
      </c>
      <c r="BN225" s="151" t="str">
        <f>IF(AP225="","",IF(BA225="",IF(IFERROR(MATCH(AP225,natjecanje_noviKluboviAliasi,0),0)&gt;0,INDEX(natjecanje_kluboviAliasi,MATCH(AP225,natjecanje_noviKluboviAliasi,0)),AP225),BA225))</f>
        <v/>
      </c>
      <c r="BO225" s="47" t="s">
        <v>0</v>
      </c>
      <c r="BP225" s="58" t="str">
        <f t="shared" si="225"/>
        <v/>
      </c>
      <c r="BQ225" s="73" t="str">
        <f t="shared" si="226"/>
        <v/>
      </c>
      <c r="BR225" s="267" t="str">
        <f t="shared" si="227"/>
        <v/>
      </c>
      <c r="BS225" s="268" t="str">
        <f t="shared" si="228"/>
        <v/>
      </c>
      <c r="BT225" s="191" t="str">
        <f t="shared" si="229"/>
        <v/>
      </c>
      <c r="BU225" s="47" t="s">
        <v>0</v>
      </c>
      <c r="BV225" s="52" t="str">
        <f t="shared" si="230"/>
        <v/>
      </c>
      <c r="BW225" s="31" t="str">
        <f t="shared" si="231"/>
        <v/>
      </c>
      <c r="BX225" s="73" t="str">
        <f>IF(BW225="","",IFERROR(INDEX(imePrezime_id,MATCH(BV225&amp;" – "&amp;BW225,imePrezime_imePrezime,0)),"NEMA"))</f>
        <v/>
      </c>
      <c r="BY225" s="73" t="str">
        <f>IF(BX225&lt;&gt;"NEMA","",IFERROR(INDEX(imePrezimeAlias_imePrezimeId,MATCH(BV225&amp;" "&amp;BW225,imePrezimeAlias_alias,0)),"NEMA"))</f>
        <v/>
      </c>
      <c r="BZ225" s="31" t="str">
        <f>IF(BW225="","",IF(OR(BY225="",BY225="NEMA"),BV225,INDEX(imePrezime_ime,MATCH(BY225,imePrezime_id,0))))</f>
        <v/>
      </c>
      <c r="CA225" s="66" t="str">
        <f>IF(BW225="","",IF(OR(BY225="",BY225="NEMA"),BW225,INDEX(imePrezime_prezime,MATCH(BY225,imePrezime_id,0))))</f>
        <v/>
      </c>
      <c r="CB225" s="47" t="s">
        <v>0</v>
      </c>
      <c r="CC225" s="82" t="str">
        <f t="shared" si="232"/>
        <v/>
      </c>
      <c r="CD225" s="47" t="s">
        <v>0</v>
      </c>
      <c r="CE225" s="19" t="str">
        <f t="shared" si="233"/>
        <v/>
      </c>
      <c r="CF225" s="47" t="s">
        <v>0</v>
      </c>
      <c r="CG225" s="130"/>
      <c r="CH225" s="47" t="s">
        <v>0</v>
      </c>
      <c r="CI225" s="52" t="str">
        <f t="shared" si="234"/>
        <v/>
      </c>
      <c r="CJ225" s="73" t="str">
        <f>IF(CG225="","",MAX(CJ$10:CJ224)+1)</f>
        <v/>
      </c>
      <c r="CK225" s="53" t="str">
        <f t="shared" si="235"/>
        <v/>
      </c>
      <c r="CL225" s="47" t="s">
        <v>0</v>
      </c>
      <c r="CM225" s="19" t="str">
        <f t="shared" si="236"/>
        <v/>
      </c>
      <c r="CN225" s="47" t="s">
        <v>0</v>
      </c>
      <c r="CO225" s="108"/>
      <c r="CP225" s="110"/>
      <c r="CQ225" s="47"/>
      <c r="CR225" s="58" t="str">
        <f>IF(AND(BX225="NEMA",BY225="NEMA",OR(CG225="",CK225="NEMA")),MAX(CR$10:CR224)+1,"")</f>
        <v/>
      </c>
      <c r="CS225" s="53" t="str">
        <f t="shared" si="237"/>
        <v/>
      </c>
      <c r="CT225" t="s">
        <v>0</v>
      </c>
      <c r="CU225" s="133" t="str">
        <f>IF(O225="","",LEFT(INDEX(kategorija_oznaka,MATCH(Q225,kategorija_id,0)),1))</f>
        <v/>
      </c>
      <c r="CV225" t="s">
        <v>0</v>
      </c>
      <c r="CW225" s="52" t="str">
        <f>IF(CR225="","",IF(M225&lt;&gt;"CRO","","INSERT INTO osoba (id,reg_broj,oib,spol_id,dat_rodjenja) VALUES ("&amp;CR225&amp;",(SELECT max(os.reg_broj)+1 FROM osoba AS os),Null,'"&amp;CU225&amp;"',Null); INSERT INTO osoba_log (id,reg_broj,oib,spol_id,dat_rodjenja,dnevnik_id) SELECT id,reg_broj,oib,spol_id,dat_rodjenja,"&amp;dnevnik_id&amp;" FROM osoba WHERE id = "&amp;CR225&amp;";"))</f>
        <v/>
      </c>
      <c r="CX225" s="66" t="str">
        <f t="shared" si="238"/>
        <v/>
      </c>
      <c r="CY225" t="s">
        <v>0</v>
      </c>
      <c r="CZ225" s="19" t="str">
        <f t="shared" si="239"/>
        <v/>
      </c>
      <c r="DA225" s="47" t="s">
        <v>0</v>
      </c>
      <c r="DB225" s="52" t="str">
        <f t="shared" si="240"/>
        <v/>
      </c>
      <c r="DC225" s="66" t="str">
        <f t="shared" si="241"/>
        <v/>
      </c>
      <c r="DD225" s="47" t="s">
        <v>0</v>
      </c>
      <c r="DE225" s="52" t="str">
        <f t="shared" si="242"/>
        <v/>
      </c>
      <c r="DF225" s="53" t="str">
        <f>IF(DE225="","",IFERROR(MATCH(DE225,registar,0),"NEMA"))</f>
        <v/>
      </c>
      <c r="DG225" s="47" t="s">
        <v>0</v>
      </c>
      <c r="DH225" s="52" t="str">
        <f t="shared" si="243"/>
        <v/>
      </c>
      <c r="DI225" s="53" t="str">
        <f>IF(DH225="","",IFERROR(MATCH(DH225,imePrezime_imePrezimeKlub,0),"NEMA"))</f>
        <v/>
      </c>
      <c r="DJ225" s="47" t="s">
        <v>0</v>
      </c>
      <c r="DK225" s="52" t="str">
        <f t="shared" si="244"/>
        <v/>
      </c>
      <c r="DL225" s="53" t="str">
        <f>IF(DK225="","",IFERROR(MATCH(DK225,imePrezime_imePrezime,0),"NEMA"))</f>
        <v/>
      </c>
      <c r="DM225" s="47" t="s">
        <v>0</v>
      </c>
      <c r="DN225" s="58" t="str">
        <f t="shared" si="245"/>
        <v/>
      </c>
      <c r="DO225" s="53" t="str" cm="1">
        <f t="array" ref="DO225">IF(DN225&lt;&gt;"",INDEX(imePrezime_id,DN225,0),IF(CR225&lt;&gt;"",CR225,""))</f>
        <v/>
      </c>
      <c r="DP225" s="47" t="s">
        <v>0</v>
      </c>
      <c r="DQ225" s="58" t="str">
        <f t="shared" si="246"/>
        <v/>
      </c>
      <c r="DR225" s="73" t="str">
        <f>IF(BW225="","",IF(AJ225="",IF(IFERROR(INDEX(imePrezime_klub,MATCH(DO225,imePrezime_id,0)),"NEMA")="","klu",""),IF(OR(AND(AK225&lt;&gt;"",AK225&lt;&gt;"NEMA"),BI225&lt;&gt;""),"klu(ali)",IF(AND(AN225&lt;&gt;"",AN225&lt;&gt;AM225),"(raz-klu)","klu"))))</f>
        <v/>
      </c>
      <c r="DS225" s="73" t="str">
        <f t="shared" si="247"/>
        <v/>
      </c>
      <c r="DT225" s="73" t="str">
        <f t="shared" si="248"/>
        <v/>
      </c>
      <c r="DU225" s="66" t="str">
        <f t="shared" si="249"/>
        <v/>
      </c>
      <c r="DV225" s="47" t="s">
        <v>0</v>
      </c>
      <c r="DW225" s="58" t="str">
        <f>IF(BW225="","",MAX(DW$10:DW224)+1)</f>
        <v/>
      </c>
      <c r="DX225" s="73" t="str">
        <f t="shared" si="250"/>
        <v/>
      </c>
      <c r="DY225" s="73" t="str">
        <f t="shared" si="251"/>
        <v/>
      </c>
      <c r="DZ225" s="73" t="str">
        <f t="shared" si="252"/>
        <v/>
      </c>
      <c r="EA225" s="73" t="str">
        <f t="shared" si="253"/>
        <v/>
      </c>
      <c r="EB225" s="73" t="str">
        <f t="shared" si="254"/>
        <v/>
      </c>
      <c r="EC225" s="73" t="str">
        <f t="shared" si="255"/>
        <v/>
      </c>
      <c r="ED225" s="73" t="str">
        <f t="shared" si="256"/>
        <v/>
      </c>
      <c r="EE225" s="73" t="str">
        <f t="shared" si="257"/>
        <v/>
      </c>
      <c r="EF225" s="73" t="str">
        <f t="shared" si="258"/>
        <v/>
      </c>
      <c r="EG225" s="53" t="str">
        <f>IF(INDEX(natjecanjeKategorije_katAliasId,MATCH(Q225,natjecanjeKategorije_katRegId,0))="","",INDEX(natjecanjeKategorije_katAliasId,MATCH(Q225,natjecanjeKategorije_katRegId,0)))</f>
        <v/>
      </c>
      <c r="EH225" s="47" t="s">
        <v>0</v>
      </c>
      <c r="EI225" s="19" t="str">
        <f t="shared" si="259"/>
        <v/>
      </c>
      <c r="EJ225" s="47" t="s">
        <v>0</v>
      </c>
      <c r="EK225" s="19" t="str">
        <f t="shared" si="260"/>
        <v/>
      </c>
      <c r="EL225" s="47" t="s">
        <v>0</v>
      </c>
      <c r="EM225" s="208" t="str">
        <f t="shared" si="261"/>
        <v/>
      </c>
      <c r="EN225" s="47" t="s">
        <v>0</v>
      </c>
    </row>
    <row r="226" spans="1:144" x14ac:dyDescent="0.25">
      <c r="A226" t="s">
        <v>0</v>
      </c>
      <c r="B226" s="52" t="str">
        <f>IF(csv!F218="","",csv!T218)</f>
        <v/>
      </c>
      <c r="C226" s="31" t="s">
        <v>0</v>
      </c>
      <c r="D226" s="31" t="str">
        <f>IF(csv!F218="","",csv!F218)</f>
        <v/>
      </c>
      <c r="E226" s="31" t="str">
        <f>IF(csv!E218="","",csv!E218)</f>
        <v/>
      </c>
      <c r="F226" s="31" t="s">
        <v>0</v>
      </c>
      <c r="G226" s="73" t="str">
        <f>IF(csv!M218="","",csv!M218)</f>
        <v/>
      </c>
      <c r="H226" s="73" t="str">
        <f>IF(csv!N218="","",csv!N218)</f>
        <v/>
      </c>
      <c r="I226" s="31" t="s">
        <v>0</v>
      </c>
      <c r="J226" s="31" t="str">
        <f>IF(csv!P218="","",csv!P218)</f>
        <v/>
      </c>
      <c r="K226" s="31" t="str">
        <f>IF(csv!Q218="","",csv!Q218)</f>
        <v/>
      </c>
      <c r="L226" s="31" t="s">
        <v>0</v>
      </c>
      <c r="M226" s="66" t="str">
        <f>IF(csv!R218="","",csv!R218)</f>
        <v/>
      </c>
      <c r="N226" s="47" t="s">
        <v>0</v>
      </c>
      <c r="O226" s="52" t="str">
        <f t="shared" si="203"/>
        <v/>
      </c>
      <c r="P226" s="73" t="str">
        <f>IF(O226="","",IF(COUNTIF(O$10:O225,O226)=0,P225+1,P225))</f>
        <v/>
      </c>
      <c r="Q226" s="88" t="str">
        <f t="shared" si="204"/>
        <v/>
      </c>
      <c r="R226" s="89" t="str" cm="1">
        <f t="array" ref="R226">IF(S226="","",INDEX(natjecanjeStaze_naziv,MATCH(S226,natjecanjeStaze_stazaId,0)))</f>
        <v/>
      </c>
      <c r="S226" s="53" t="str">
        <f>IF(BW226="","",INDEX(natjecanjeStaze_stazaId,MATCH(O226,natjecanjeStaze_kategorija,0)))</f>
        <v/>
      </c>
      <c r="T226" s="47" t="s">
        <v>0</v>
      </c>
      <c r="U226" s="259" t="str">
        <f>IF(O226="","",INDEX(kategorija_oznaka,MATCH(Q226,kategorija_id,0)))</f>
        <v/>
      </c>
      <c r="V226" s="260" t="str">
        <f t="shared" si="205"/>
        <v/>
      </c>
      <c r="W226" s="47" t="s">
        <v>0</v>
      </c>
      <c r="X226" s="52" t="str">
        <f t="shared" si="206"/>
        <v/>
      </c>
      <c r="Y226" s="73" t="str">
        <f t="shared" si="207"/>
        <v/>
      </c>
      <c r="Z226" s="31" t="str">
        <f t="shared" si="208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09"/>
        <v/>
      </c>
      <c r="AF226" s="47" t="s">
        <v>0</v>
      </c>
      <c r="AG226" s="151" t="str">
        <f t="shared" si="210"/>
        <v/>
      </c>
      <c r="AH226" s="47" t="s">
        <v>0</v>
      </c>
      <c r="AI226" s="52" t="str">
        <f t="shared" si="211"/>
        <v/>
      </c>
      <c r="AJ226" s="31" t="str">
        <f t="shared" si="212"/>
        <v/>
      </c>
      <c r="AK226" s="73" t="str">
        <f t="shared" si="213"/>
        <v/>
      </c>
      <c r="AL226" s="73" t="str">
        <f t="shared" si="214"/>
        <v/>
      </c>
      <c r="AM226" s="31" t="str" cm="1">
        <f t="array" ref="AM226">IF(AK226="",""&amp;AJ226,IF(AK226="NEMA",AJ226,INDEX(klub_naziv,MATCH(INDEX(klubAlias_klubId,AK226),klub_id,0))))</f>
        <v/>
      </c>
      <c r="AN226" s="31" t="str" cm="1">
        <f t="array" ref="AN226">IFERROR(""&amp;INDEX(registarNatjecatelji,DL226,4),"")</f>
        <v/>
      </c>
      <c r="AO226" s="90" t="str">
        <f t="shared" si="215"/>
        <v/>
      </c>
      <c r="AP226" s="66" t="str">
        <f t="shared" si="216"/>
        <v/>
      </c>
      <c r="AQ226" s="47" t="s">
        <v>0</v>
      </c>
      <c r="AR226" s="52" t="str">
        <f>IF(V226&lt;&gt;"NEMA","",IF(IFERROR(MATCH(U226,U$10:U225,0),0)&lt;&gt;0,"",U226))</f>
        <v/>
      </c>
      <c r="AS226" s="73" t="str">
        <f>IF(AR226="","",IFERROR(INDEX(klubAlias_id,MATCH(AR226,klubAlias_alias,0)),"NEMA"))</f>
        <v/>
      </c>
      <c r="AT226" s="31" t="str">
        <f>IF(OR(AS226="",AS226&lt;&gt;"NEMA"),"",MAX(AT$10:AT225)+1)</f>
        <v/>
      </c>
      <c r="AU226" s="66" t="str">
        <f>IF(OR(AS226="",AS226&lt;&gt;"NEMA"),"",INDEX(klub_id,MATCH(AR226,klub_naziv,0)))</f>
        <v/>
      </c>
      <c r="AV226" s="47" t="s">
        <v>0</v>
      </c>
      <c r="AW226" s="19" t="str">
        <f t="shared" si="217"/>
        <v/>
      </c>
      <c r="AX226" s="47" t="s">
        <v>0</v>
      </c>
      <c r="AY226" s="82" t="str">
        <f>IF(AK226&lt;&gt;"NEMA","",IF(IFERROR(MATCH(AJ226,AJ$10:AJ225,0),0)&lt;&gt;0,"",AJ226))</f>
        <v/>
      </c>
      <c r="AZ226" s="47" t="s">
        <v>0</v>
      </c>
      <c r="BA226" s="130"/>
      <c r="BB226" s="47" t="s">
        <v>0</v>
      </c>
      <c r="BC226" s="58" t="str">
        <f t="shared" si="218"/>
        <v/>
      </c>
      <c r="BD226" s="31" t="str">
        <f t="shared" si="219"/>
        <v/>
      </c>
      <c r="BE226" s="31" t="str">
        <f>IF(BD226="","",MAX(BE$10:BE225)+1)</f>
        <v/>
      </c>
      <c r="BF226" s="31" t="str">
        <f t="shared" si="220"/>
        <v/>
      </c>
      <c r="BG226" s="31" t="str">
        <f t="shared" si="221"/>
        <v/>
      </c>
      <c r="BH226" s="31" t="str">
        <f>IF(BA226="","",MAX(BH$10:BH225)+1)</f>
        <v/>
      </c>
      <c r="BI226" s="31" t="str">
        <f t="shared" si="222"/>
        <v/>
      </c>
      <c r="BJ226" s="66" t="str">
        <f t="shared" si="223"/>
        <v/>
      </c>
      <c r="BK226" s="47" t="s">
        <v>0</v>
      </c>
      <c r="BL226" s="19" t="str">
        <f t="shared" si="224"/>
        <v/>
      </c>
      <c r="BM226" s="47" t="s">
        <v>0</v>
      </c>
      <c r="BN226" s="151" t="str">
        <f>IF(AP226="","",IF(BA226="",IF(IFERROR(MATCH(AP226,natjecanje_noviKluboviAliasi,0),0)&gt;0,INDEX(natjecanje_kluboviAliasi,MATCH(AP226,natjecanje_noviKluboviAliasi,0)),AP226),BA226))</f>
        <v/>
      </c>
      <c r="BO226" s="47" t="s">
        <v>0</v>
      </c>
      <c r="BP226" s="58" t="str">
        <f t="shared" si="225"/>
        <v/>
      </c>
      <c r="BQ226" s="73" t="str">
        <f t="shared" si="226"/>
        <v/>
      </c>
      <c r="BR226" s="267" t="str">
        <f t="shared" si="227"/>
        <v/>
      </c>
      <c r="BS226" s="268" t="str">
        <f t="shared" si="228"/>
        <v/>
      </c>
      <c r="BT226" s="191" t="str">
        <f t="shared" si="229"/>
        <v/>
      </c>
      <c r="BU226" s="47" t="s">
        <v>0</v>
      </c>
      <c r="BV226" s="52" t="str">
        <f t="shared" si="230"/>
        <v/>
      </c>
      <c r="BW226" s="31" t="str">
        <f t="shared" si="231"/>
        <v/>
      </c>
      <c r="BX226" s="73" t="str">
        <f>IF(BW226="","",IFERROR(INDEX(imePrezime_id,MATCH(BV226&amp;" – "&amp;BW226,imePrezime_imePrezime,0)),"NEMA"))</f>
        <v/>
      </c>
      <c r="BY226" s="73" t="str">
        <f>IF(BX226&lt;&gt;"NEMA","",IFERROR(INDEX(imePrezimeAlias_imePrezimeId,MATCH(BV226&amp;" "&amp;BW226,imePrezimeAlias_alias,0)),"NEMA"))</f>
        <v/>
      </c>
      <c r="BZ226" s="31" t="str">
        <f>IF(BW226="","",IF(OR(BY226="",BY226="NEMA"),BV226,INDEX(imePrezime_ime,MATCH(BY226,imePrezime_id,0))))</f>
        <v/>
      </c>
      <c r="CA226" s="66" t="str">
        <f>IF(BW226="","",IF(OR(BY226="",BY226="NEMA"),BW226,INDEX(imePrezime_prezime,MATCH(BY226,imePrezime_id,0))))</f>
        <v/>
      </c>
      <c r="CB226" s="47" t="s">
        <v>0</v>
      </c>
      <c r="CC226" s="82" t="str">
        <f t="shared" si="232"/>
        <v/>
      </c>
      <c r="CD226" s="47" t="s">
        <v>0</v>
      </c>
      <c r="CE226" s="19" t="str">
        <f t="shared" si="233"/>
        <v/>
      </c>
      <c r="CF226" s="47" t="s">
        <v>0</v>
      </c>
      <c r="CG226" s="130"/>
      <c r="CH226" s="47" t="s">
        <v>0</v>
      </c>
      <c r="CI226" s="52" t="str">
        <f t="shared" si="234"/>
        <v/>
      </c>
      <c r="CJ226" s="73" t="str">
        <f>IF(CG226="","",MAX(CJ$10:CJ225)+1)</f>
        <v/>
      </c>
      <c r="CK226" s="53" t="str">
        <f t="shared" si="235"/>
        <v/>
      </c>
      <c r="CL226" s="47" t="s">
        <v>0</v>
      </c>
      <c r="CM226" s="19" t="str">
        <f t="shared" si="236"/>
        <v/>
      </c>
      <c r="CN226" s="47" t="s">
        <v>0</v>
      </c>
      <c r="CO226" s="108"/>
      <c r="CP226" s="110"/>
      <c r="CQ226" s="47"/>
      <c r="CR226" s="58" t="str">
        <f>IF(AND(BX226="NEMA",BY226="NEMA",OR(CG226="",CK226="NEMA")),MAX(CR$10:CR225)+1,"")</f>
        <v/>
      </c>
      <c r="CS226" s="53" t="str">
        <f t="shared" si="237"/>
        <v/>
      </c>
      <c r="CT226" t="s">
        <v>0</v>
      </c>
      <c r="CU226" s="133" t="str">
        <f>IF(O226="","",LEFT(INDEX(kategorija_oznaka,MATCH(Q226,kategorija_id,0)),1))</f>
        <v/>
      </c>
      <c r="CV226" t="s">
        <v>0</v>
      </c>
      <c r="CW226" s="52" t="str">
        <f>IF(CR226="","",IF(M226&lt;&gt;"CRO","","INSERT INTO osoba (id,reg_broj,oib,spol_id,dat_rodjenja) VALUES ("&amp;CR226&amp;",(SELECT max(os.reg_broj)+1 FROM osoba AS os),Null,'"&amp;CU226&amp;"',Null); INSERT INTO osoba_log (id,reg_broj,oib,spol_id,dat_rodjenja,dnevnik_id) SELECT id,reg_broj,oib,spol_id,dat_rodjenja,"&amp;dnevnik_id&amp;" FROM osoba WHERE id = "&amp;CR226&amp;";"))</f>
        <v/>
      </c>
      <c r="CX226" s="66" t="str">
        <f t="shared" si="238"/>
        <v/>
      </c>
      <c r="CY226" t="s">
        <v>0</v>
      </c>
      <c r="CZ226" s="19" t="str">
        <f t="shared" si="239"/>
        <v/>
      </c>
      <c r="DA226" s="47" t="s">
        <v>0</v>
      </c>
      <c r="DB226" s="52" t="str">
        <f t="shared" si="240"/>
        <v/>
      </c>
      <c r="DC226" s="66" t="str">
        <f t="shared" si="241"/>
        <v/>
      </c>
      <c r="DD226" s="47" t="s">
        <v>0</v>
      </c>
      <c r="DE226" s="52" t="str">
        <f t="shared" si="242"/>
        <v/>
      </c>
      <c r="DF226" s="53" t="str">
        <f>IF(DE226="","",IFERROR(MATCH(DE226,registar,0),"NEMA"))</f>
        <v/>
      </c>
      <c r="DG226" s="47" t="s">
        <v>0</v>
      </c>
      <c r="DH226" s="52" t="str">
        <f t="shared" si="243"/>
        <v/>
      </c>
      <c r="DI226" s="53" t="str">
        <f>IF(DH226="","",IFERROR(MATCH(DH226,imePrezime_imePrezimeKlub,0),"NEMA"))</f>
        <v/>
      </c>
      <c r="DJ226" s="47" t="s">
        <v>0</v>
      </c>
      <c r="DK226" s="52" t="str">
        <f t="shared" si="244"/>
        <v/>
      </c>
      <c r="DL226" s="53" t="str">
        <f>IF(DK226="","",IFERROR(MATCH(DK226,imePrezime_imePrezime,0),"NEMA"))</f>
        <v/>
      </c>
      <c r="DM226" s="47" t="s">
        <v>0</v>
      </c>
      <c r="DN226" s="58" t="str">
        <f t="shared" si="245"/>
        <v/>
      </c>
      <c r="DO226" s="53" t="str" cm="1">
        <f t="array" ref="DO226">IF(DN226&lt;&gt;"",INDEX(imePrezime_id,DN226,0),IF(CR226&lt;&gt;"",CR226,""))</f>
        <v/>
      </c>
      <c r="DP226" s="47" t="s">
        <v>0</v>
      </c>
      <c r="DQ226" s="58" t="str">
        <f t="shared" si="246"/>
        <v/>
      </c>
      <c r="DR226" s="73" t="str">
        <f>IF(BW226="","",IF(AJ226="",IF(IFERROR(INDEX(imePrezime_klub,MATCH(DO226,imePrezime_id,0)),"NEMA")="","klu",""),IF(OR(AND(AK226&lt;&gt;"",AK226&lt;&gt;"NEMA"),BI226&lt;&gt;""),"klu(ali)",IF(AND(AN226&lt;&gt;"",AN226&lt;&gt;AM226),"(raz-klu)","klu"))))</f>
        <v/>
      </c>
      <c r="DS226" s="73" t="str">
        <f t="shared" si="247"/>
        <v/>
      </c>
      <c r="DT226" s="73" t="str">
        <f t="shared" si="248"/>
        <v/>
      </c>
      <c r="DU226" s="66" t="str">
        <f t="shared" si="249"/>
        <v/>
      </c>
      <c r="DV226" s="47" t="s">
        <v>0</v>
      </c>
      <c r="DW226" s="58" t="str">
        <f>IF(BW226="","",MAX(DW$10:DW225)+1)</f>
        <v/>
      </c>
      <c r="DX226" s="73" t="str">
        <f t="shared" si="250"/>
        <v/>
      </c>
      <c r="DY226" s="73" t="str">
        <f t="shared" si="251"/>
        <v/>
      </c>
      <c r="DZ226" s="73" t="str">
        <f t="shared" si="252"/>
        <v/>
      </c>
      <c r="EA226" s="73" t="str">
        <f t="shared" si="253"/>
        <v/>
      </c>
      <c r="EB226" s="73" t="str">
        <f t="shared" si="254"/>
        <v/>
      </c>
      <c r="EC226" s="73" t="str">
        <f t="shared" si="255"/>
        <v/>
      </c>
      <c r="ED226" s="73" t="str">
        <f t="shared" si="256"/>
        <v/>
      </c>
      <c r="EE226" s="73" t="str">
        <f t="shared" si="257"/>
        <v/>
      </c>
      <c r="EF226" s="73" t="str">
        <f t="shared" si="258"/>
        <v/>
      </c>
      <c r="EG226" s="53" t="str">
        <f>IF(INDEX(natjecanjeKategorije_katAliasId,MATCH(Q226,natjecanjeKategorije_katRegId,0))="","",INDEX(natjecanjeKategorije_katAliasId,MATCH(Q226,natjecanjeKategorije_katRegId,0)))</f>
        <v/>
      </c>
      <c r="EH226" s="47" t="s">
        <v>0</v>
      </c>
      <c r="EI226" s="19" t="str">
        <f t="shared" si="259"/>
        <v/>
      </c>
      <c r="EJ226" s="47" t="s">
        <v>0</v>
      </c>
      <c r="EK226" s="19" t="str">
        <f t="shared" si="260"/>
        <v/>
      </c>
      <c r="EL226" s="47" t="s">
        <v>0</v>
      </c>
      <c r="EM226" s="208" t="str">
        <f t="shared" si="261"/>
        <v/>
      </c>
      <c r="EN226" s="47" t="s">
        <v>0</v>
      </c>
    </row>
    <row r="227" spans="1:144" x14ac:dyDescent="0.25">
      <c r="A227" t="s">
        <v>0</v>
      </c>
      <c r="B227" s="52" t="str">
        <f>IF(csv!F219="","",csv!T219)</f>
        <v/>
      </c>
      <c r="C227" s="31" t="s">
        <v>0</v>
      </c>
      <c r="D227" s="31" t="str">
        <f>IF(csv!F219="","",csv!F219)</f>
        <v/>
      </c>
      <c r="E227" s="31" t="str">
        <f>IF(csv!E219="","",csv!E219)</f>
        <v/>
      </c>
      <c r="F227" s="31" t="s">
        <v>0</v>
      </c>
      <c r="G227" s="73" t="str">
        <f>IF(csv!M219="","",csv!M219)</f>
        <v/>
      </c>
      <c r="H227" s="73" t="str">
        <f>IF(csv!N219="","",csv!N219)</f>
        <v/>
      </c>
      <c r="I227" s="31" t="s">
        <v>0</v>
      </c>
      <c r="J227" s="31" t="str">
        <f>IF(csv!P219="","",csv!P219)</f>
        <v/>
      </c>
      <c r="K227" s="31" t="str">
        <f>IF(csv!Q219="","",csv!Q219)</f>
        <v/>
      </c>
      <c r="L227" s="31" t="s">
        <v>0</v>
      </c>
      <c r="M227" s="66" t="str">
        <f>IF(csv!R219="","",csv!R219)</f>
        <v/>
      </c>
      <c r="N227" s="47" t="s">
        <v>0</v>
      </c>
      <c r="O227" s="52" t="str">
        <f t="shared" si="203"/>
        <v/>
      </c>
      <c r="P227" s="73" t="str">
        <f>IF(O227="","",IF(COUNTIF(O$10:O226,O227)=0,P226+1,P226))</f>
        <v/>
      </c>
      <c r="Q227" s="88" t="str">
        <f t="shared" si="204"/>
        <v/>
      </c>
      <c r="R227" s="89" t="str" cm="1">
        <f t="array" ref="R227">IF(S227="","",INDEX(natjecanjeStaze_naziv,MATCH(S227,natjecanjeStaze_stazaId,0)))</f>
        <v/>
      </c>
      <c r="S227" s="53" t="str">
        <f>IF(BW227="","",INDEX(natjecanjeStaze_stazaId,MATCH(O227,natjecanjeStaze_kategorija,0)))</f>
        <v/>
      </c>
      <c r="T227" s="47" t="s">
        <v>0</v>
      </c>
      <c r="U227" s="259" t="str">
        <f>IF(O227="","",INDEX(kategorija_oznaka,MATCH(Q227,kategorija_id,0)))</f>
        <v/>
      </c>
      <c r="V227" s="260" t="str">
        <f t="shared" si="205"/>
        <v/>
      </c>
      <c r="W227" s="47" t="s">
        <v>0</v>
      </c>
      <c r="X227" s="52" t="str">
        <f t="shared" si="206"/>
        <v/>
      </c>
      <c r="Y227" s="73" t="str">
        <f t="shared" si="207"/>
        <v/>
      </c>
      <c r="Z227" s="31" t="str">
        <f t="shared" si="208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09"/>
        <v/>
      </c>
      <c r="AF227" s="47" t="s">
        <v>0</v>
      </c>
      <c r="AG227" s="151" t="str">
        <f t="shared" si="210"/>
        <v/>
      </c>
      <c r="AH227" s="47" t="s">
        <v>0</v>
      </c>
      <c r="AI227" s="52" t="str">
        <f t="shared" si="211"/>
        <v/>
      </c>
      <c r="AJ227" s="31" t="str">
        <f t="shared" si="212"/>
        <v/>
      </c>
      <c r="AK227" s="73" t="str">
        <f t="shared" si="213"/>
        <v/>
      </c>
      <c r="AL227" s="73" t="str">
        <f t="shared" si="214"/>
        <v/>
      </c>
      <c r="AM227" s="31" t="str" cm="1">
        <f t="array" ref="AM227">IF(AK227="",""&amp;AJ227,IF(AK227="NEMA",AJ227,INDEX(klub_naziv,MATCH(INDEX(klubAlias_klubId,AK227),klub_id,0))))</f>
        <v/>
      </c>
      <c r="AN227" s="31" t="str" cm="1">
        <f t="array" ref="AN227">IFERROR(""&amp;INDEX(registarNatjecatelji,DL227,4),"")</f>
        <v/>
      </c>
      <c r="AO227" s="90" t="str">
        <f t="shared" si="215"/>
        <v/>
      </c>
      <c r="AP227" s="66" t="str">
        <f t="shared" si="216"/>
        <v/>
      </c>
      <c r="AQ227" s="47" t="s">
        <v>0</v>
      </c>
      <c r="AR227" s="52" t="str">
        <f>IF(V227&lt;&gt;"NEMA","",IF(IFERROR(MATCH(U227,U$10:U226,0),0)&lt;&gt;0,"",U227))</f>
        <v/>
      </c>
      <c r="AS227" s="73" t="str">
        <f>IF(AR227="","",IFERROR(INDEX(klubAlias_id,MATCH(AR227,klubAlias_alias,0)),"NEMA"))</f>
        <v/>
      </c>
      <c r="AT227" s="31" t="str">
        <f>IF(OR(AS227="",AS227&lt;&gt;"NEMA"),"",MAX(AT$10:AT226)+1)</f>
        <v/>
      </c>
      <c r="AU227" s="66" t="str">
        <f>IF(OR(AS227="",AS227&lt;&gt;"NEMA"),"",INDEX(klub_id,MATCH(AR227,klub_naziv,0)))</f>
        <v/>
      </c>
      <c r="AV227" s="47" t="s">
        <v>0</v>
      </c>
      <c r="AW227" s="19" t="str">
        <f t="shared" si="217"/>
        <v/>
      </c>
      <c r="AX227" s="47" t="s">
        <v>0</v>
      </c>
      <c r="AY227" s="82" t="str">
        <f>IF(AK227&lt;&gt;"NEMA","",IF(IFERROR(MATCH(AJ227,AJ$10:AJ226,0),0)&lt;&gt;0,"",AJ227))</f>
        <v/>
      </c>
      <c r="AZ227" s="47" t="s">
        <v>0</v>
      </c>
      <c r="BA227" s="130"/>
      <c r="BB227" s="47" t="s">
        <v>0</v>
      </c>
      <c r="BC227" s="58" t="str">
        <f t="shared" si="218"/>
        <v/>
      </c>
      <c r="BD227" s="31" t="str">
        <f t="shared" si="219"/>
        <v/>
      </c>
      <c r="BE227" s="31" t="str">
        <f>IF(BD227="","",MAX(BE$10:BE226)+1)</f>
        <v/>
      </c>
      <c r="BF227" s="31" t="str">
        <f t="shared" si="220"/>
        <v/>
      </c>
      <c r="BG227" s="31" t="str">
        <f t="shared" si="221"/>
        <v/>
      </c>
      <c r="BH227" s="31" t="str">
        <f>IF(BA227="","",MAX(BH$10:BH226)+1)</f>
        <v/>
      </c>
      <c r="BI227" s="31" t="str">
        <f t="shared" si="222"/>
        <v/>
      </c>
      <c r="BJ227" s="66" t="str">
        <f t="shared" si="223"/>
        <v/>
      </c>
      <c r="BK227" s="47" t="s">
        <v>0</v>
      </c>
      <c r="BL227" s="19" t="str">
        <f t="shared" si="224"/>
        <v/>
      </c>
      <c r="BM227" s="47" t="s">
        <v>0</v>
      </c>
      <c r="BN227" s="151" t="str">
        <f>IF(AP227="","",IF(BA227="",IF(IFERROR(MATCH(AP227,natjecanje_noviKluboviAliasi,0),0)&gt;0,INDEX(natjecanje_kluboviAliasi,MATCH(AP227,natjecanje_noviKluboviAliasi,0)),AP227),BA227))</f>
        <v/>
      </c>
      <c r="BO227" s="47" t="s">
        <v>0</v>
      </c>
      <c r="BP227" s="58" t="str">
        <f t="shared" si="225"/>
        <v/>
      </c>
      <c r="BQ227" s="73" t="str">
        <f t="shared" si="226"/>
        <v/>
      </c>
      <c r="BR227" s="267" t="str">
        <f t="shared" si="227"/>
        <v/>
      </c>
      <c r="BS227" s="268" t="str">
        <f t="shared" si="228"/>
        <v/>
      </c>
      <c r="BT227" s="191" t="str">
        <f t="shared" si="229"/>
        <v/>
      </c>
      <c r="BU227" s="47" t="s">
        <v>0</v>
      </c>
      <c r="BV227" s="52" t="str">
        <f t="shared" si="230"/>
        <v/>
      </c>
      <c r="BW227" s="31" t="str">
        <f t="shared" si="231"/>
        <v/>
      </c>
      <c r="BX227" s="73" t="str">
        <f>IF(BW227="","",IFERROR(INDEX(imePrezime_id,MATCH(BV227&amp;" – "&amp;BW227,imePrezime_imePrezime,0)),"NEMA"))</f>
        <v/>
      </c>
      <c r="BY227" s="73" t="str">
        <f>IF(BX227&lt;&gt;"NEMA","",IFERROR(INDEX(imePrezimeAlias_imePrezimeId,MATCH(BV227&amp;" "&amp;BW227,imePrezimeAlias_alias,0)),"NEMA"))</f>
        <v/>
      </c>
      <c r="BZ227" s="31" t="str">
        <f>IF(BW227="","",IF(OR(BY227="",BY227="NEMA"),BV227,INDEX(imePrezime_ime,MATCH(BY227,imePrezime_id,0))))</f>
        <v/>
      </c>
      <c r="CA227" s="66" t="str">
        <f>IF(BW227="","",IF(OR(BY227="",BY227="NEMA"),BW227,INDEX(imePrezime_prezime,MATCH(BY227,imePrezime_id,0))))</f>
        <v/>
      </c>
      <c r="CB227" s="47" t="s">
        <v>0</v>
      </c>
      <c r="CC227" s="82" t="str">
        <f t="shared" si="232"/>
        <v/>
      </c>
      <c r="CD227" s="47" t="s">
        <v>0</v>
      </c>
      <c r="CE227" s="19" t="str">
        <f t="shared" si="233"/>
        <v/>
      </c>
      <c r="CF227" s="47" t="s">
        <v>0</v>
      </c>
      <c r="CG227" s="130"/>
      <c r="CH227" s="47" t="s">
        <v>0</v>
      </c>
      <c r="CI227" s="52" t="str">
        <f t="shared" si="234"/>
        <v/>
      </c>
      <c r="CJ227" s="73" t="str">
        <f>IF(CG227="","",MAX(CJ$10:CJ226)+1)</f>
        <v/>
      </c>
      <c r="CK227" s="53" t="str">
        <f t="shared" si="235"/>
        <v/>
      </c>
      <c r="CL227" s="47" t="s">
        <v>0</v>
      </c>
      <c r="CM227" s="19" t="str">
        <f t="shared" si="236"/>
        <v/>
      </c>
      <c r="CN227" s="47" t="s">
        <v>0</v>
      </c>
      <c r="CO227" s="108"/>
      <c r="CP227" s="110"/>
      <c r="CQ227" s="47"/>
      <c r="CR227" s="58" t="str">
        <f>IF(AND(BX227="NEMA",BY227="NEMA",OR(CG227="",CK227="NEMA")),MAX(CR$10:CR226)+1,"")</f>
        <v/>
      </c>
      <c r="CS227" s="53" t="str">
        <f t="shared" si="237"/>
        <v/>
      </c>
      <c r="CT227" t="s">
        <v>0</v>
      </c>
      <c r="CU227" s="133" t="str">
        <f>IF(O227="","",LEFT(INDEX(kategorija_oznaka,MATCH(Q227,kategorija_id,0)),1))</f>
        <v/>
      </c>
      <c r="CV227" t="s">
        <v>0</v>
      </c>
      <c r="CW227" s="52" t="str">
        <f>IF(CR227="","",IF(M227&lt;&gt;"CRO","","INSERT INTO osoba (id,reg_broj,oib,spol_id,dat_rodjenja) VALUES ("&amp;CR227&amp;",(SELECT max(os.reg_broj)+1 FROM osoba AS os),Null,'"&amp;CU227&amp;"',Null); INSERT INTO osoba_log (id,reg_broj,oib,spol_id,dat_rodjenja,dnevnik_id) SELECT id,reg_broj,oib,spol_id,dat_rodjenja,"&amp;dnevnik_id&amp;" FROM osoba WHERE id = "&amp;CR227&amp;";"))</f>
        <v/>
      </c>
      <c r="CX227" s="66" t="str">
        <f t="shared" si="238"/>
        <v/>
      </c>
      <c r="CY227" t="s">
        <v>0</v>
      </c>
      <c r="CZ227" s="19" t="str">
        <f t="shared" si="239"/>
        <v/>
      </c>
      <c r="DA227" s="47" t="s">
        <v>0</v>
      </c>
      <c r="DB227" s="52" t="str">
        <f t="shared" si="240"/>
        <v/>
      </c>
      <c r="DC227" s="66" t="str">
        <f t="shared" si="241"/>
        <v/>
      </c>
      <c r="DD227" s="47" t="s">
        <v>0</v>
      </c>
      <c r="DE227" s="52" t="str">
        <f t="shared" si="242"/>
        <v/>
      </c>
      <c r="DF227" s="53" t="str">
        <f>IF(DE227="","",IFERROR(MATCH(DE227,registar,0),"NEMA"))</f>
        <v/>
      </c>
      <c r="DG227" s="47" t="s">
        <v>0</v>
      </c>
      <c r="DH227" s="52" t="str">
        <f t="shared" si="243"/>
        <v/>
      </c>
      <c r="DI227" s="53" t="str">
        <f>IF(DH227="","",IFERROR(MATCH(DH227,imePrezime_imePrezimeKlub,0),"NEMA"))</f>
        <v/>
      </c>
      <c r="DJ227" s="47" t="s">
        <v>0</v>
      </c>
      <c r="DK227" s="52" t="str">
        <f t="shared" si="244"/>
        <v/>
      </c>
      <c r="DL227" s="53" t="str">
        <f>IF(DK227="","",IFERROR(MATCH(DK227,imePrezime_imePrezime,0),"NEMA"))</f>
        <v/>
      </c>
      <c r="DM227" s="47" t="s">
        <v>0</v>
      </c>
      <c r="DN227" s="58" t="str">
        <f t="shared" si="245"/>
        <v/>
      </c>
      <c r="DO227" s="53" t="str" cm="1">
        <f t="array" ref="DO227">IF(DN227&lt;&gt;"",INDEX(imePrezime_id,DN227,0),IF(CR227&lt;&gt;"",CR227,""))</f>
        <v/>
      </c>
      <c r="DP227" s="47" t="s">
        <v>0</v>
      </c>
      <c r="DQ227" s="58" t="str">
        <f t="shared" si="246"/>
        <v/>
      </c>
      <c r="DR227" s="73" t="str">
        <f>IF(BW227="","",IF(AJ227="",IF(IFERROR(INDEX(imePrezime_klub,MATCH(DO227,imePrezime_id,0)),"NEMA")="","klu",""),IF(OR(AND(AK227&lt;&gt;"",AK227&lt;&gt;"NEMA"),BI227&lt;&gt;""),"klu(ali)",IF(AND(AN227&lt;&gt;"",AN227&lt;&gt;AM227),"(raz-klu)","klu"))))</f>
        <v/>
      </c>
      <c r="DS227" s="73" t="str">
        <f t="shared" si="247"/>
        <v/>
      </c>
      <c r="DT227" s="73" t="str">
        <f t="shared" si="248"/>
        <v/>
      </c>
      <c r="DU227" s="66" t="str">
        <f t="shared" si="249"/>
        <v/>
      </c>
      <c r="DV227" s="47" t="s">
        <v>0</v>
      </c>
      <c r="DW227" s="58" t="str">
        <f>IF(BW227="","",MAX(DW$10:DW226)+1)</f>
        <v/>
      </c>
      <c r="DX227" s="73" t="str">
        <f t="shared" si="250"/>
        <v/>
      </c>
      <c r="DY227" s="73" t="str">
        <f t="shared" si="251"/>
        <v/>
      </c>
      <c r="DZ227" s="73" t="str">
        <f t="shared" si="252"/>
        <v/>
      </c>
      <c r="EA227" s="73" t="str">
        <f t="shared" si="253"/>
        <v/>
      </c>
      <c r="EB227" s="73" t="str">
        <f t="shared" si="254"/>
        <v/>
      </c>
      <c r="EC227" s="73" t="str">
        <f t="shared" si="255"/>
        <v/>
      </c>
      <c r="ED227" s="73" t="str">
        <f t="shared" si="256"/>
        <v/>
      </c>
      <c r="EE227" s="73" t="str">
        <f t="shared" si="257"/>
        <v/>
      </c>
      <c r="EF227" s="73" t="str">
        <f t="shared" si="258"/>
        <v/>
      </c>
      <c r="EG227" s="53" t="str">
        <f>IF(INDEX(natjecanjeKategorije_katAliasId,MATCH(Q227,natjecanjeKategorije_katRegId,0))="","",INDEX(natjecanjeKategorije_katAliasId,MATCH(Q227,natjecanjeKategorije_katRegId,0)))</f>
        <v/>
      </c>
      <c r="EH227" s="47" t="s">
        <v>0</v>
      </c>
      <c r="EI227" s="19" t="str">
        <f t="shared" si="259"/>
        <v/>
      </c>
      <c r="EJ227" s="47" t="s">
        <v>0</v>
      </c>
      <c r="EK227" s="19" t="str">
        <f t="shared" si="260"/>
        <v/>
      </c>
      <c r="EL227" s="47" t="s">
        <v>0</v>
      </c>
      <c r="EM227" s="208" t="str">
        <f t="shared" si="261"/>
        <v/>
      </c>
      <c r="EN227" s="47" t="s">
        <v>0</v>
      </c>
    </row>
    <row r="228" spans="1:144" x14ac:dyDescent="0.25">
      <c r="A228" t="s">
        <v>0</v>
      </c>
      <c r="B228" s="52" t="str">
        <f>IF(csv!F220="","",csv!T220)</f>
        <v/>
      </c>
      <c r="C228" s="31" t="s">
        <v>0</v>
      </c>
      <c r="D228" s="31" t="str">
        <f>IF(csv!F220="","",csv!F220)</f>
        <v/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/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03"/>
        <v/>
      </c>
      <c r="P228" s="73" t="str">
        <f>IF(O228="","",IF(COUNTIF(O$10:O227,O228)=0,P227+1,P227))</f>
        <v/>
      </c>
      <c r="Q228" s="88" t="str">
        <f t="shared" si="204"/>
        <v/>
      </c>
      <c r="R228" s="89" t="str" cm="1">
        <f t="array" ref="R228">IF(S228="","",INDEX(natjecanjeStaze_naziv,MATCH(S228,natjecanjeStaze_stazaId,0)))</f>
        <v/>
      </c>
      <c r="S228" s="53" t="str">
        <f>IF(BW228="","",INDEX(natjecanjeStaze_stazaId,MATCH(O228,natjecanjeStaze_kategorija,0)))</f>
        <v/>
      </c>
      <c r="T228" s="47" t="s">
        <v>0</v>
      </c>
      <c r="U228" s="259" t="str">
        <f>IF(O228="","",INDEX(kategorija_oznaka,MATCH(Q228,kategorija_id,0)))</f>
        <v/>
      </c>
      <c r="V228" s="260" t="str">
        <f t="shared" si="205"/>
        <v/>
      </c>
      <c r="W228" s="47" t="s">
        <v>0</v>
      </c>
      <c r="X228" s="52" t="str">
        <f t="shared" si="206"/>
        <v/>
      </c>
      <c r="Y228" s="73" t="str">
        <f t="shared" si="207"/>
        <v/>
      </c>
      <c r="Z228" s="31" t="str">
        <f t="shared" si="208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09"/>
        <v/>
      </c>
      <c r="AF228" s="47" t="s">
        <v>0</v>
      </c>
      <c r="AG228" s="151" t="str">
        <f t="shared" si="210"/>
        <v/>
      </c>
      <c r="AH228" s="47" t="s">
        <v>0</v>
      </c>
      <c r="AI228" s="52" t="str">
        <f t="shared" si="211"/>
        <v/>
      </c>
      <c r="AJ228" s="31" t="str">
        <f t="shared" si="212"/>
        <v/>
      </c>
      <c r="AK228" s="73" t="str">
        <f t="shared" si="213"/>
        <v/>
      </c>
      <c r="AL228" s="73" t="str">
        <f t="shared" si="214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IFERROR(""&amp;INDEX(registarNatjecatelji,DL228,4),"")</f>
        <v/>
      </c>
      <c r="AO228" s="90" t="str">
        <f t="shared" si="215"/>
        <v/>
      </c>
      <c r="AP228" s="66" t="str">
        <f t="shared" si="216"/>
        <v/>
      </c>
      <c r="AQ228" s="47" t="s">
        <v>0</v>
      </c>
      <c r="AR228" s="52" t="str">
        <f>IF(V228&lt;&gt;"NEMA","",IF(IFERROR(MATCH(U228,U$10:U227,0),0)&lt;&gt;0,"",U228))</f>
        <v/>
      </c>
      <c r="AS228" s="73" t="str">
        <f>IF(AR228="","",IFERROR(INDEX(klubAlias_id,MATCH(AR228,klubAlias_alias,0)),"NEMA"))</f>
        <v/>
      </c>
      <c r="AT228" s="31" t="str">
        <f>IF(OR(AS228="",AS228&lt;&gt;"NEMA"),"",MAX(AT$10:AT227)+1)</f>
        <v/>
      </c>
      <c r="AU228" s="66" t="str">
        <f>IF(OR(AS228="",AS228&lt;&gt;"NEMA"),"",INDEX(klub_id,MATCH(AR228,klub_naziv,0)))</f>
        <v/>
      </c>
      <c r="AV228" s="47" t="s">
        <v>0</v>
      </c>
      <c r="AW228" s="19" t="str">
        <f t="shared" si="217"/>
        <v/>
      </c>
      <c r="AX228" s="47" t="s">
        <v>0</v>
      </c>
      <c r="AY228" s="82" t="str">
        <f>IF(AK228&lt;&gt;"NEMA","",IF(IFERROR(MATCH(AJ228,AJ$10:AJ227,0),0)&lt;&gt;0,"",AJ228))</f>
        <v/>
      </c>
      <c r="AZ228" s="47" t="s">
        <v>0</v>
      </c>
      <c r="BA228" s="130"/>
      <c r="BB228" s="47" t="s">
        <v>0</v>
      </c>
      <c r="BC228" s="58" t="str">
        <f t="shared" si="218"/>
        <v/>
      </c>
      <c r="BD228" s="31" t="str">
        <f t="shared" si="219"/>
        <v/>
      </c>
      <c r="BE228" s="31" t="str">
        <f>IF(BD228="","",MAX(BE$10:BE227)+1)</f>
        <v/>
      </c>
      <c r="BF228" s="31" t="str">
        <f t="shared" si="220"/>
        <v/>
      </c>
      <c r="BG228" s="31" t="str">
        <f t="shared" si="221"/>
        <v/>
      </c>
      <c r="BH228" s="31" t="str">
        <f>IF(BA228="","",MAX(BH$10:BH227)+1)</f>
        <v/>
      </c>
      <c r="BI228" s="31" t="str">
        <f t="shared" si="222"/>
        <v/>
      </c>
      <c r="BJ228" s="66" t="str">
        <f t="shared" si="223"/>
        <v/>
      </c>
      <c r="BK228" s="47" t="s">
        <v>0</v>
      </c>
      <c r="BL228" s="19" t="str">
        <f t="shared" si="224"/>
        <v/>
      </c>
      <c r="BM228" s="47" t="s">
        <v>0</v>
      </c>
      <c r="BN228" s="151" t="str">
        <f>IF(AP228="","",IF(BA228="",IF(IFERROR(MATCH(AP228,natjecanje_noviKluboviAliasi,0),0)&gt;0,INDEX(natjecanje_kluboviAliasi,MATCH(AP228,natjecanje_noviKluboviAliasi,0)),AP228),BA228))</f>
        <v/>
      </c>
      <c r="BO228" s="47" t="s">
        <v>0</v>
      </c>
      <c r="BP228" s="58" t="str">
        <f t="shared" si="225"/>
        <v/>
      </c>
      <c r="BQ228" s="73" t="str">
        <f t="shared" si="226"/>
        <v/>
      </c>
      <c r="BR228" s="267" t="str">
        <f t="shared" si="227"/>
        <v/>
      </c>
      <c r="BS228" s="268" t="str">
        <f t="shared" si="228"/>
        <v/>
      </c>
      <c r="BT228" s="191" t="str">
        <f t="shared" si="229"/>
        <v/>
      </c>
      <c r="BU228" s="47" t="s">
        <v>0</v>
      </c>
      <c r="BV228" s="52" t="str">
        <f t="shared" si="230"/>
        <v/>
      </c>
      <c r="BW228" s="31" t="str">
        <f t="shared" si="231"/>
        <v/>
      </c>
      <c r="BX228" s="73" t="str">
        <f>IF(BW228="","",IFERROR(INDEX(imePrezime_id,MATCH(BV228&amp;" – "&amp;BW228,imePrezime_imePrezime,0)),"NEMA"))</f>
        <v/>
      </c>
      <c r="BY228" s="73" t="str">
        <f>IF(BX228&lt;&gt;"NEMA","",IFERROR(INDEX(imePrezimeAlias_imePrezimeId,MATCH(BV228&amp;" "&amp;BW228,imePrezimeAlias_alias,0)),"NEMA"))</f>
        <v/>
      </c>
      <c r="BZ228" s="31" t="str">
        <f>IF(BW228="","",IF(OR(BY228="",BY228="NEMA"),BV228,INDEX(imePrezime_ime,MATCH(BY228,imePrezime_id,0))))</f>
        <v/>
      </c>
      <c r="CA228" s="66" t="str">
        <f>IF(BW228="","",IF(OR(BY228="",BY228="NEMA"),BW228,INDEX(imePrezime_prezime,MATCH(BY228,imePrezime_id,0))))</f>
        <v/>
      </c>
      <c r="CB228" s="47" t="s">
        <v>0</v>
      </c>
      <c r="CC228" s="82" t="str">
        <f t="shared" si="232"/>
        <v/>
      </c>
      <c r="CD228" s="47" t="s">
        <v>0</v>
      </c>
      <c r="CE228" s="19" t="str">
        <f t="shared" si="233"/>
        <v/>
      </c>
      <c r="CF228" s="47" t="s">
        <v>0</v>
      </c>
      <c r="CG228" s="130"/>
      <c r="CH228" s="47" t="s">
        <v>0</v>
      </c>
      <c r="CI228" s="52" t="str">
        <f t="shared" si="234"/>
        <v/>
      </c>
      <c r="CJ228" s="73" t="str">
        <f>IF(CG228="","",MAX(CJ$10:CJ227)+1)</f>
        <v/>
      </c>
      <c r="CK228" s="53" t="str">
        <f t="shared" si="235"/>
        <v/>
      </c>
      <c r="CL228" s="47" t="s">
        <v>0</v>
      </c>
      <c r="CM228" s="19" t="str">
        <f t="shared" si="236"/>
        <v/>
      </c>
      <c r="CN228" s="47" t="s">
        <v>0</v>
      </c>
      <c r="CO228" s="108"/>
      <c r="CP228" s="110"/>
      <c r="CQ228" s="47"/>
      <c r="CR228" s="58" t="str">
        <f>IF(AND(BX228="NEMA",BY228="NEMA",OR(CG228="",CK228="NEMA")),MAX(CR$10:CR227)+1,"")</f>
        <v/>
      </c>
      <c r="CS228" s="53" t="str">
        <f t="shared" si="237"/>
        <v/>
      </c>
      <c r="CT228" t="s">
        <v>0</v>
      </c>
      <c r="CU228" s="133" t="str">
        <f>IF(O228="","",LEFT(INDEX(kategorija_oznaka,MATCH(Q228,kategorija_id,0)),1))</f>
        <v/>
      </c>
      <c r="CV228" t="s">
        <v>0</v>
      </c>
      <c r="CW228" s="52" t="str">
        <f>IF(CR228="","",IF(M228&lt;&gt;"CRO","","INSERT INTO osoba (id,reg_broj,oib,spol_id,dat_rodjenja) VALUES ("&amp;CR228&amp;",(SELECT max(os.reg_broj)+1 FROM osoba AS os),Null,'"&amp;CU228&amp;"',Null); INSERT INTO osoba_log (id,reg_broj,oib,spol_id,dat_rodjenja,dnevnik_id) SELECT id,reg_broj,oib,spol_id,dat_rodjenja,"&amp;dnevnik_id&amp;" FROM osoba WHERE id = "&amp;CR228&amp;";"))</f>
        <v/>
      </c>
      <c r="CX228" s="66" t="str">
        <f t="shared" si="238"/>
        <v/>
      </c>
      <c r="CY228" t="s">
        <v>0</v>
      </c>
      <c r="CZ228" s="19" t="str">
        <f t="shared" si="239"/>
        <v/>
      </c>
      <c r="DA228" s="47" t="s">
        <v>0</v>
      </c>
      <c r="DB228" s="52" t="str">
        <f t="shared" si="240"/>
        <v/>
      </c>
      <c r="DC228" s="66" t="str">
        <f t="shared" si="241"/>
        <v/>
      </c>
      <c r="DD228" s="47" t="s">
        <v>0</v>
      </c>
      <c r="DE228" s="52" t="str">
        <f t="shared" si="242"/>
        <v/>
      </c>
      <c r="DF228" s="53" t="str">
        <f>IF(DE228="","",IFERROR(MATCH(DE228,registar,0),"NEMA"))</f>
        <v/>
      </c>
      <c r="DG228" s="47" t="s">
        <v>0</v>
      </c>
      <c r="DH228" s="52" t="str">
        <f t="shared" si="243"/>
        <v/>
      </c>
      <c r="DI228" s="53" t="str">
        <f>IF(DH228="","",IFERROR(MATCH(DH228,imePrezime_imePrezimeKlub,0),"NEMA"))</f>
        <v/>
      </c>
      <c r="DJ228" s="47" t="s">
        <v>0</v>
      </c>
      <c r="DK228" s="52" t="str">
        <f t="shared" si="244"/>
        <v/>
      </c>
      <c r="DL228" s="53" t="str">
        <f>IF(DK228="","",IFERROR(MATCH(DK228,imePrezime_imePrezime,0),"NEMA"))</f>
        <v/>
      </c>
      <c r="DM228" s="47" t="s">
        <v>0</v>
      </c>
      <c r="DN228" s="58" t="str">
        <f t="shared" si="245"/>
        <v/>
      </c>
      <c r="DO228" s="53" t="str" cm="1">
        <f t="array" ref="DO228">IF(DN228&lt;&gt;"",INDEX(imePrezime_id,DN228,0),IF(CR228&lt;&gt;"",CR228,""))</f>
        <v/>
      </c>
      <c r="DP228" s="47" t="s">
        <v>0</v>
      </c>
      <c r="DQ228" s="58" t="str">
        <f t="shared" si="246"/>
        <v/>
      </c>
      <c r="DR228" s="73" t="str">
        <f>IF(BW228="","",IF(AJ228="",IF(IFERROR(INDEX(imePrezime_klub,MATCH(DO228,imePrezime_id,0)),"NEMA")="","klu",""),IF(OR(AND(AK228&lt;&gt;"",AK228&lt;&gt;"NEMA"),BI228&lt;&gt;""),"klu(ali)",IF(AND(AN228&lt;&gt;"",AN228&lt;&gt;AM228),"(raz-klu)","klu"))))</f>
        <v/>
      </c>
      <c r="DS228" s="73" t="str">
        <f t="shared" si="247"/>
        <v/>
      </c>
      <c r="DT228" s="73" t="str">
        <f t="shared" si="248"/>
        <v/>
      </c>
      <c r="DU228" s="66" t="str">
        <f t="shared" si="249"/>
        <v/>
      </c>
      <c r="DV228" s="47" t="s">
        <v>0</v>
      </c>
      <c r="DW228" s="58" t="str">
        <f>IF(BW228="","",MAX(DW$10:DW227)+1)</f>
        <v/>
      </c>
      <c r="DX228" s="73" t="str">
        <f t="shared" si="250"/>
        <v/>
      </c>
      <c r="DY228" s="73" t="str">
        <f t="shared" si="251"/>
        <v/>
      </c>
      <c r="DZ228" s="73" t="str">
        <f t="shared" si="252"/>
        <v/>
      </c>
      <c r="EA228" s="73" t="str">
        <f t="shared" si="253"/>
        <v/>
      </c>
      <c r="EB228" s="73" t="str">
        <f t="shared" si="254"/>
        <v/>
      </c>
      <c r="EC228" s="73" t="str">
        <f t="shared" si="255"/>
        <v/>
      </c>
      <c r="ED228" s="73" t="str">
        <f t="shared" si="256"/>
        <v/>
      </c>
      <c r="EE228" s="73" t="str">
        <f t="shared" si="257"/>
        <v/>
      </c>
      <c r="EF228" s="73" t="str">
        <f t="shared" si="258"/>
        <v/>
      </c>
      <c r="EG228" s="53" t="str">
        <f>IF(INDEX(natjecanjeKategorije_katAliasId,MATCH(Q228,natjecanjeKategorije_katRegId,0))="","",INDEX(natjecanjeKategorije_katAliasId,MATCH(Q228,natjecanjeKategorije_katRegId,0)))</f>
        <v/>
      </c>
      <c r="EH228" s="47" t="s">
        <v>0</v>
      </c>
      <c r="EI228" s="19" t="str">
        <f t="shared" si="259"/>
        <v/>
      </c>
      <c r="EJ228" s="47" t="s">
        <v>0</v>
      </c>
      <c r="EK228" s="19" t="str">
        <f t="shared" si="260"/>
        <v/>
      </c>
      <c r="EL228" s="47" t="s">
        <v>0</v>
      </c>
      <c r="EM228" s="208" t="str">
        <f t="shared" si="261"/>
        <v/>
      </c>
      <c r="EN228" s="47" t="s">
        <v>0</v>
      </c>
    </row>
    <row r="229" spans="1:144" x14ac:dyDescent="0.25">
      <c r="A229" t="s">
        <v>0</v>
      </c>
      <c r="B229" s="52" t="str">
        <f>IF(csv!F221="","",csv!T221)</f>
        <v/>
      </c>
      <c r="C229" s="31" t="s">
        <v>0</v>
      </c>
      <c r="D229" s="31" t="str">
        <f>IF(csv!F221="","",csv!F221)</f>
        <v/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/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03"/>
        <v/>
      </c>
      <c r="P229" s="73" t="str">
        <f>IF(O229="","",IF(COUNTIF(O$10:O228,O229)=0,P228+1,P228))</f>
        <v/>
      </c>
      <c r="Q229" s="88" t="str">
        <f t="shared" si="204"/>
        <v/>
      </c>
      <c r="R229" s="89" t="str" cm="1">
        <f t="array" ref="R229">IF(S229="","",INDEX(natjecanjeStaze_naziv,MATCH(S229,natjecanjeStaze_stazaId,0)))</f>
        <v/>
      </c>
      <c r="S229" s="53" t="str">
        <f>IF(BW229="","",INDEX(natjecanjeStaze_stazaId,MATCH(O229,natjecanjeStaze_kategorija,0)))</f>
        <v/>
      </c>
      <c r="T229" s="47" t="s">
        <v>0</v>
      </c>
      <c r="U229" s="259" t="str">
        <f>IF(O229="","",INDEX(kategorija_oznaka,MATCH(Q229,kategorija_id,0)))</f>
        <v/>
      </c>
      <c r="V229" s="260" t="str">
        <f t="shared" si="205"/>
        <v/>
      </c>
      <c r="W229" s="47" t="s">
        <v>0</v>
      </c>
      <c r="X229" s="52" t="str">
        <f t="shared" si="206"/>
        <v/>
      </c>
      <c r="Y229" s="73" t="str">
        <f t="shared" si="207"/>
        <v/>
      </c>
      <c r="Z229" s="31" t="str">
        <f t="shared" si="208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09"/>
        <v/>
      </c>
      <c r="AF229" s="47" t="s">
        <v>0</v>
      </c>
      <c r="AG229" s="151" t="str">
        <f t="shared" si="210"/>
        <v/>
      </c>
      <c r="AH229" s="47" t="s">
        <v>0</v>
      </c>
      <c r="AI229" s="52" t="str">
        <f t="shared" si="211"/>
        <v/>
      </c>
      <c r="AJ229" s="31" t="str">
        <f t="shared" si="212"/>
        <v/>
      </c>
      <c r="AK229" s="73" t="str">
        <f t="shared" si="213"/>
        <v/>
      </c>
      <c r="AL229" s="73" t="str">
        <f t="shared" si="214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IFERROR(""&amp;INDEX(registarNatjecatelji,DL229,4),"")</f>
        <v/>
      </c>
      <c r="AO229" s="90" t="str">
        <f t="shared" si="215"/>
        <v/>
      </c>
      <c r="AP229" s="66" t="str">
        <f t="shared" si="216"/>
        <v/>
      </c>
      <c r="AQ229" s="47" t="s">
        <v>0</v>
      </c>
      <c r="AR229" s="52" t="str">
        <f>IF(V229&lt;&gt;"NEMA","",IF(IFERROR(MATCH(U229,U$10:U228,0),0)&lt;&gt;0,"",U229))</f>
        <v/>
      </c>
      <c r="AS229" s="73" t="str">
        <f>IF(AR229="","",IFERROR(INDEX(klubAlias_id,MATCH(AR229,klubAlias_alias,0)),"NEMA"))</f>
        <v/>
      </c>
      <c r="AT229" s="31" t="str">
        <f>IF(OR(AS229="",AS229&lt;&gt;"NEMA"),"",MAX(AT$10:AT228)+1)</f>
        <v/>
      </c>
      <c r="AU229" s="66" t="str">
        <f>IF(OR(AS229="",AS229&lt;&gt;"NEMA"),"",INDEX(klub_id,MATCH(AR229,klub_naziv,0)))</f>
        <v/>
      </c>
      <c r="AV229" s="47" t="s">
        <v>0</v>
      </c>
      <c r="AW229" s="19" t="str">
        <f t="shared" si="217"/>
        <v/>
      </c>
      <c r="AX229" s="47" t="s">
        <v>0</v>
      </c>
      <c r="AY229" s="82" t="str">
        <f>IF(AK229&lt;&gt;"NEMA","",IF(IFERROR(MATCH(AJ229,AJ$10:AJ228,0),0)&lt;&gt;0,"",AJ229))</f>
        <v/>
      </c>
      <c r="AZ229" s="47" t="s">
        <v>0</v>
      </c>
      <c r="BA229" s="130"/>
      <c r="BB229" s="47" t="s">
        <v>0</v>
      </c>
      <c r="BC229" s="58" t="str">
        <f t="shared" si="218"/>
        <v/>
      </c>
      <c r="BD229" s="31" t="str">
        <f t="shared" si="219"/>
        <v/>
      </c>
      <c r="BE229" s="31" t="str">
        <f>IF(BD229="","",MAX(BE$10:BE228)+1)</f>
        <v/>
      </c>
      <c r="BF229" s="31" t="str">
        <f t="shared" si="220"/>
        <v/>
      </c>
      <c r="BG229" s="31" t="str">
        <f t="shared" si="221"/>
        <v/>
      </c>
      <c r="BH229" s="31" t="str">
        <f>IF(BA229="","",MAX(BH$10:BH228)+1)</f>
        <v/>
      </c>
      <c r="BI229" s="31" t="str">
        <f t="shared" si="222"/>
        <v/>
      </c>
      <c r="BJ229" s="66" t="str">
        <f t="shared" si="223"/>
        <v/>
      </c>
      <c r="BK229" s="47" t="s">
        <v>0</v>
      </c>
      <c r="BL229" s="19" t="str">
        <f t="shared" si="224"/>
        <v/>
      </c>
      <c r="BM229" s="47" t="s">
        <v>0</v>
      </c>
      <c r="BN229" s="151" t="str">
        <f>IF(AP229="","",IF(BA229="",IF(IFERROR(MATCH(AP229,natjecanje_noviKluboviAliasi,0),0)&gt;0,INDEX(natjecanje_kluboviAliasi,MATCH(AP229,natjecanje_noviKluboviAliasi,0)),AP229),BA229))</f>
        <v/>
      </c>
      <c r="BO229" s="47" t="s">
        <v>0</v>
      </c>
      <c r="BP229" s="58" t="str">
        <f t="shared" si="225"/>
        <v/>
      </c>
      <c r="BQ229" s="73" t="str">
        <f t="shared" si="226"/>
        <v/>
      </c>
      <c r="BR229" s="267" t="str">
        <f t="shared" si="227"/>
        <v/>
      </c>
      <c r="BS229" s="268" t="str">
        <f t="shared" si="228"/>
        <v/>
      </c>
      <c r="BT229" s="191" t="str">
        <f t="shared" si="229"/>
        <v/>
      </c>
      <c r="BU229" s="47" t="s">
        <v>0</v>
      </c>
      <c r="BV229" s="52" t="str">
        <f t="shared" si="230"/>
        <v/>
      </c>
      <c r="BW229" s="31" t="str">
        <f t="shared" si="231"/>
        <v/>
      </c>
      <c r="BX229" s="73" t="str">
        <f>IF(BW229="","",IFERROR(INDEX(imePrezime_id,MATCH(BV229&amp;" – "&amp;BW229,imePrezime_imePrezime,0)),"NEMA"))</f>
        <v/>
      </c>
      <c r="BY229" s="73" t="str">
        <f>IF(BX229&lt;&gt;"NEMA","",IFERROR(INDEX(imePrezimeAlias_imePrezimeId,MATCH(BV229&amp;" "&amp;BW229,imePrezimeAlias_alias,0)),"NEMA"))</f>
        <v/>
      </c>
      <c r="BZ229" s="31" t="str">
        <f>IF(BW229="","",IF(OR(BY229="",BY229="NEMA"),BV229,INDEX(imePrezime_ime,MATCH(BY229,imePrezime_id,0))))</f>
        <v/>
      </c>
      <c r="CA229" s="66" t="str">
        <f>IF(BW229="","",IF(OR(BY229="",BY229="NEMA"),BW229,INDEX(imePrezime_prezime,MATCH(BY229,imePrezime_id,0))))</f>
        <v/>
      </c>
      <c r="CB229" s="47" t="s">
        <v>0</v>
      </c>
      <c r="CC229" s="82" t="str">
        <f t="shared" si="232"/>
        <v/>
      </c>
      <c r="CD229" s="47" t="s">
        <v>0</v>
      </c>
      <c r="CE229" s="19" t="str">
        <f t="shared" si="233"/>
        <v/>
      </c>
      <c r="CF229" s="47" t="s">
        <v>0</v>
      </c>
      <c r="CG229" s="130"/>
      <c r="CH229" s="47" t="s">
        <v>0</v>
      </c>
      <c r="CI229" s="52" t="str">
        <f t="shared" si="234"/>
        <v/>
      </c>
      <c r="CJ229" s="73" t="str">
        <f>IF(CG229="","",MAX(CJ$10:CJ228)+1)</f>
        <v/>
      </c>
      <c r="CK229" s="53" t="str">
        <f t="shared" si="235"/>
        <v/>
      </c>
      <c r="CL229" s="47" t="s">
        <v>0</v>
      </c>
      <c r="CM229" s="19" t="str">
        <f t="shared" si="236"/>
        <v/>
      </c>
      <c r="CN229" s="47" t="s">
        <v>0</v>
      </c>
      <c r="CO229" s="108"/>
      <c r="CP229" s="110"/>
      <c r="CQ229" s="47"/>
      <c r="CR229" s="58" t="str">
        <f>IF(AND(BX229="NEMA",BY229="NEMA",OR(CG229="",CK229="NEMA")),MAX(CR$10:CR228)+1,"")</f>
        <v/>
      </c>
      <c r="CS229" s="53" t="str">
        <f t="shared" si="237"/>
        <v/>
      </c>
      <c r="CT229" t="s">
        <v>0</v>
      </c>
      <c r="CU229" s="133" t="str">
        <f>IF(O229="","",LEFT(INDEX(kategorija_oznaka,MATCH(Q229,kategorija_id,0)),1))</f>
        <v/>
      </c>
      <c r="CV229" t="s">
        <v>0</v>
      </c>
      <c r="CW229" s="52" t="str">
        <f>IF(CR229="","",IF(M229&lt;&gt;"CRO","","INSERT INTO osoba (id,reg_broj,oib,spol_id,dat_rodjenja) VALUES ("&amp;CR229&amp;",(SELECT max(os.reg_broj)+1 FROM osoba AS os),Null,'"&amp;CU229&amp;"',Null); INSERT INTO osoba_log (id,reg_broj,oib,spol_id,dat_rodjenja,dnevnik_id) SELECT id,reg_broj,oib,spol_id,dat_rodjenja,"&amp;dnevnik_id&amp;" FROM osoba WHERE id = "&amp;CR229&amp;";"))</f>
        <v/>
      </c>
      <c r="CX229" s="66" t="str">
        <f t="shared" si="238"/>
        <v/>
      </c>
      <c r="CY229" t="s">
        <v>0</v>
      </c>
      <c r="CZ229" s="19" t="str">
        <f t="shared" si="239"/>
        <v/>
      </c>
      <c r="DA229" s="47" t="s">
        <v>0</v>
      </c>
      <c r="DB229" s="52" t="str">
        <f t="shared" si="240"/>
        <v/>
      </c>
      <c r="DC229" s="66" t="str">
        <f t="shared" si="241"/>
        <v/>
      </c>
      <c r="DD229" s="47" t="s">
        <v>0</v>
      </c>
      <c r="DE229" s="52" t="str">
        <f t="shared" si="242"/>
        <v/>
      </c>
      <c r="DF229" s="53" t="str">
        <f>IF(DE229="","",IFERROR(MATCH(DE229,registar,0),"NEMA"))</f>
        <v/>
      </c>
      <c r="DG229" s="47" t="s">
        <v>0</v>
      </c>
      <c r="DH229" s="52" t="str">
        <f t="shared" si="243"/>
        <v/>
      </c>
      <c r="DI229" s="53" t="str">
        <f>IF(DH229="","",IFERROR(MATCH(DH229,imePrezime_imePrezimeKlub,0),"NEMA"))</f>
        <v/>
      </c>
      <c r="DJ229" s="47" t="s">
        <v>0</v>
      </c>
      <c r="DK229" s="52" t="str">
        <f t="shared" si="244"/>
        <v/>
      </c>
      <c r="DL229" s="53" t="str">
        <f>IF(DK229="","",IFERROR(MATCH(DK229,imePrezime_imePrezime,0),"NEMA"))</f>
        <v/>
      </c>
      <c r="DM229" s="47" t="s">
        <v>0</v>
      </c>
      <c r="DN229" s="58" t="str">
        <f t="shared" si="245"/>
        <v/>
      </c>
      <c r="DO229" s="53" t="str" cm="1">
        <f t="array" ref="DO229">IF(DN229&lt;&gt;"",INDEX(imePrezime_id,DN229,0),IF(CR229&lt;&gt;"",CR229,""))</f>
        <v/>
      </c>
      <c r="DP229" s="47" t="s">
        <v>0</v>
      </c>
      <c r="DQ229" s="58" t="str">
        <f t="shared" si="246"/>
        <v/>
      </c>
      <c r="DR229" s="73" t="str">
        <f>IF(BW229="","",IF(AJ229="",IF(IFERROR(INDEX(imePrezime_klub,MATCH(DO229,imePrezime_id,0)),"NEMA")="","klu",""),IF(OR(AND(AK229&lt;&gt;"",AK229&lt;&gt;"NEMA"),BI229&lt;&gt;""),"klu(ali)",IF(AND(AN229&lt;&gt;"",AN229&lt;&gt;AM229),"(raz-klu)","klu"))))</f>
        <v/>
      </c>
      <c r="DS229" s="73" t="str">
        <f t="shared" si="247"/>
        <v/>
      </c>
      <c r="DT229" s="73" t="str">
        <f t="shared" si="248"/>
        <v/>
      </c>
      <c r="DU229" s="66" t="str">
        <f t="shared" si="249"/>
        <v/>
      </c>
      <c r="DV229" s="47" t="s">
        <v>0</v>
      </c>
      <c r="DW229" s="58" t="str">
        <f>IF(BW229="","",MAX(DW$10:DW228)+1)</f>
        <v/>
      </c>
      <c r="DX229" s="73" t="str">
        <f t="shared" si="250"/>
        <v/>
      </c>
      <c r="DY229" s="73" t="str">
        <f t="shared" si="251"/>
        <v/>
      </c>
      <c r="DZ229" s="73" t="str">
        <f t="shared" si="252"/>
        <v/>
      </c>
      <c r="EA229" s="73" t="str">
        <f t="shared" si="253"/>
        <v/>
      </c>
      <c r="EB229" s="73" t="str">
        <f t="shared" si="254"/>
        <v/>
      </c>
      <c r="EC229" s="73" t="str">
        <f t="shared" si="255"/>
        <v/>
      </c>
      <c r="ED229" s="73" t="str">
        <f t="shared" si="256"/>
        <v/>
      </c>
      <c r="EE229" s="73" t="str">
        <f t="shared" si="257"/>
        <v/>
      </c>
      <c r="EF229" s="73" t="str">
        <f t="shared" si="258"/>
        <v/>
      </c>
      <c r="EG229" s="53" t="str">
        <f>IF(INDEX(natjecanjeKategorije_katAliasId,MATCH(Q229,natjecanjeKategorije_katRegId,0))="","",INDEX(natjecanjeKategorije_katAliasId,MATCH(Q229,natjecanjeKategorije_katRegId,0)))</f>
        <v/>
      </c>
      <c r="EH229" s="47" t="s">
        <v>0</v>
      </c>
      <c r="EI229" s="19" t="str">
        <f t="shared" si="259"/>
        <v/>
      </c>
      <c r="EJ229" s="47" t="s">
        <v>0</v>
      </c>
      <c r="EK229" s="19" t="str">
        <f t="shared" si="260"/>
        <v/>
      </c>
      <c r="EL229" s="47" t="s">
        <v>0</v>
      </c>
      <c r="EM229" s="208" t="str">
        <f t="shared" si="261"/>
        <v/>
      </c>
      <c r="EN229" s="47" t="s">
        <v>0</v>
      </c>
    </row>
    <row r="230" spans="1:144" x14ac:dyDescent="0.25">
      <c r="A230" t="s">
        <v>0</v>
      </c>
      <c r="B230" s="52" t="str">
        <f>IF(csv!F222="","",csv!T222)</f>
        <v/>
      </c>
      <c r="C230" s="31" t="s">
        <v>0</v>
      </c>
      <c r="D230" s="31" t="str">
        <f>IF(csv!F222="","",csv!F222)</f>
        <v/>
      </c>
      <c r="E230" s="31" t="str">
        <f>IF(csv!E222="","",csv!E222)</f>
        <v/>
      </c>
      <c r="F230" s="31" t="s">
        <v>0</v>
      </c>
      <c r="G230" s="73" t="str">
        <f>IF(csv!M222="","",csv!M222)</f>
        <v/>
      </c>
      <c r="H230" s="73" t="str">
        <f>IF(csv!N222="","",csv!N222)</f>
        <v/>
      </c>
      <c r="I230" s="31" t="s">
        <v>0</v>
      </c>
      <c r="J230" s="31" t="str">
        <f>IF(csv!P222="","",csv!P222)</f>
        <v/>
      </c>
      <c r="K230" s="31" t="str">
        <f>IF(csv!Q222="","",csv!Q222)</f>
        <v/>
      </c>
      <c r="L230" s="31" t="s">
        <v>0</v>
      </c>
      <c r="M230" s="66" t="str">
        <f>IF(csv!R222="","",csv!R222)</f>
        <v/>
      </c>
      <c r="N230" s="47" t="s">
        <v>0</v>
      </c>
      <c r="O230" s="52" t="str">
        <f t="shared" si="203"/>
        <v/>
      </c>
      <c r="P230" s="73" t="str">
        <f>IF(O230="","",IF(COUNTIF(O$10:O229,O230)=0,P229+1,P229))</f>
        <v/>
      </c>
      <c r="Q230" s="88" t="str">
        <f t="shared" si="204"/>
        <v/>
      </c>
      <c r="R230" s="89" t="str" cm="1">
        <f t="array" ref="R230">IF(S230="","",INDEX(natjecanjeStaze_naziv,MATCH(S230,natjecanjeStaze_stazaId,0)))</f>
        <v/>
      </c>
      <c r="S230" s="53" t="str">
        <f>IF(BW230="","",INDEX(natjecanjeStaze_stazaId,MATCH(O230,natjecanjeStaze_kategorija,0)))</f>
        <v/>
      </c>
      <c r="T230" s="47" t="s">
        <v>0</v>
      </c>
      <c r="U230" s="259" t="str">
        <f>IF(O230="","",INDEX(kategorija_oznaka,MATCH(Q230,kategorija_id,0)))</f>
        <v/>
      </c>
      <c r="V230" s="260" t="str">
        <f t="shared" si="205"/>
        <v/>
      </c>
      <c r="W230" s="47" t="s">
        <v>0</v>
      </c>
      <c r="X230" s="52" t="str">
        <f t="shared" si="206"/>
        <v/>
      </c>
      <c r="Y230" s="73" t="str">
        <f t="shared" si="207"/>
        <v/>
      </c>
      <c r="Z230" s="31" t="str">
        <f t="shared" si="208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09"/>
        <v/>
      </c>
      <c r="AF230" s="47" t="s">
        <v>0</v>
      </c>
      <c r="AG230" s="151" t="str">
        <f t="shared" si="210"/>
        <v/>
      </c>
      <c r="AH230" s="47" t="s">
        <v>0</v>
      </c>
      <c r="AI230" s="52" t="str">
        <f t="shared" si="211"/>
        <v/>
      </c>
      <c r="AJ230" s="31" t="str">
        <f t="shared" si="212"/>
        <v/>
      </c>
      <c r="AK230" s="73" t="str">
        <f t="shared" si="213"/>
        <v/>
      </c>
      <c r="AL230" s="73" t="str">
        <f t="shared" si="214"/>
        <v/>
      </c>
      <c r="AM230" s="31" t="str" cm="1">
        <f t="array" ref="AM230">IF(AK230="",""&amp;AJ230,IF(AK230="NEMA",AJ230,INDEX(klub_naziv,MATCH(INDEX(klubAlias_klubId,AK230),klub_id,0))))</f>
        <v/>
      </c>
      <c r="AN230" s="31" t="str" cm="1">
        <f t="array" ref="AN230">IFERROR(""&amp;INDEX(registarNatjecatelji,DL230,4),"")</f>
        <v/>
      </c>
      <c r="AO230" s="90" t="str">
        <f t="shared" si="215"/>
        <v/>
      </c>
      <c r="AP230" s="66" t="str">
        <f t="shared" si="216"/>
        <v/>
      </c>
      <c r="AQ230" s="47" t="s">
        <v>0</v>
      </c>
      <c r="AR230" s="52" t="str">
        <f>IF(V230&lt;&gt;"NEMA","",IF(IFERROR(MATCH(U230,U$10:U229,0),0)&lt;&gt;0,"",U230))</f>
        <v/>
      </c>
      <c r="AS230" s="73" t="str">
        <f>IF(AR230="","",IFERROR(INDEX(klubAlias_id,MATCH(AR230,klubAlias_alias,0)),"NEMA"))</f>
        <v/>
      </c>
      <c r="AT230" s="31" t="str">
        <f>IF(OR(AS230="",AS230&lt;&gt;"NEMA"),"",MAX(AT$10:AT229)+1)</f>
        <v/>
      </c>
      <c r="AU230" s="66" t="str">
        <f>IF(OR(AS230="",AS230&lt;&gt;"NEMA"),"",INDEX(klub_id,MATCH(AR230,klub_naziv,0)))</f>
        <v/>
      </c>
      <c r="AV230" s="47" t="s">
        <v>0</v>
      </c>
      <c r="AW230" s="19" t="str">
        <f t="shared" si="217"/>
        <v/>
      </c>
      <c r="AX230" s="47" t="s">
        <v>0</v>
      </c>
      <c r="AY230" s="82" t="str">
        <f>IF(AK230&lt;&gt;"NEMA","",IF(IFERROR(MATCH(AJ230,AJ$10:AJ229,0),0)&lt;&gt;0,"",AJ230))</f>
        <v/>
      </c>
      <c r="AZ230" s="47" t="s">
        <v>0</v>
      </c>
      <c r="BA230" s="130"/>
      <c r="BB230" s="47" t="s">
        <v>0</v>
      </c>
      <c r="BC230" s="58" t="str">
        <f t="shared" si="218"/>
        <v/>
      </c>
      <c r="BD230" s="31" t="str">
        <f t="shared" si="219"/>
        <v/>
      </c>
      <c r="BE230" s="31" t="str">
        <f>IF(BD230="","",MAX(BE$10:BE229)+1)</f>
        <v/>
      </c>
      <c r="BF230" s="31" t="str">
        <f t="shared" si="220"/>
        <v/>
      </c>
      <c r="BG230" s="31" t="str">
        <f t="shared" si="221"/>
        <v/>
      </c>
      <c r="BH230" s="31" t="str">
        <f>IF(BA230="","",MAX(BH$10:BH229)+1)</f>
        <v/>
      </c>
      <c r="BI230" s="31" t="str">
        <f t="shared" si="222"/>
        <v/>
      </c>
      <c r="BJ230" s="66" t="str">
        <f t="shared" si="223"/>
        <v/>
      </c>
      <c r="BK230" s="47" t="s">
        <v>0</v>
      </c>
      <c r="BL230" s="19" t="str">
        <f t="shared" si="224"/>
        <v/>
      </c>
      <c r="BM230" s="47" t="s">
        <v>0</v>
      </c>
      <c r="BN230" s="151" t="str">
        <f>IF(AP230="","",IF(BA230="",IF(IFERROR(MATCH(AP230,natjecanje_noviKluboviAliasi,0),0)&gt;0,INDEX(natjecanje_kluboviAliasi,MATCH(AP230,natjecanje_noviKluboviAliasi,0)),AP230),BA230))</f>
        <v/>
      </c>
      <c r="BO230" s="47" t="s">
        <v>0</v>
      </c>
      <c r="BP230" s="58" t="str">
        <f t="shared" si="225"/>
        <v/>
      </c>
      <c r="BQ230" s="73" t="str">
        <f t="shared" si="226"/>
        <v/>
      </c>
      <c r="BR230" s="267" t="str">
        <f t="shared" si="227"/>
        <v/>
      </c>
      <c r="BS230" s="268" t="str">
        <f t="shared" si="228"/>
        <v/>
      </c>
      <c r="BT230" s="191" t="str">
        <f t="shared" si="229"/>
        <v/>
      </c>
      <c r="BU230" s="47" t="s">
        <v>0</v>
      </c>
      <c r="BV230" s="52" t="str">
        <f t="shared" si="230"/>
        <v/>
      </c>
      <c r="BW230" s="31" t="str">
        <f t="shared" si="231"/>
        <v/>
      </c>
      <c r="BX230" s="73" t="str">
        <f>IF(BW230="","",IFERROR(INDEX(imePrezime_id,MATCH(BV230&amp;" – "&amp;BW230,imePrezime_imePrezime,0)),"NEMA"))</f>
        <v/>
      </c>
      <c r="BY230" s="73" t="str">
        <f>IF(BX230&lt;&gt;"NEMA","",IFERROR(INDEX(imePrezimeAlias_imePrezimeId,MATCH(BV230&amp;" "&amp;BW230,imePrezimeAlias_alias,0)),"NEMA"))</f>
        <v/>
      </c>
      <c r="BZ230" s="31" t="str">
        <f>IF(BW230="","",IF(OR(BY230="",BY230="NEMA"),BV230,INDEX(imePrezime_ime,MATCH(BY230,imePrezime_id,0))))</f>
        <v/>
      </c>
      <c r="CA230" s="66" t="str">
        <f>IF(BW230="","",IF(OR(BY230="",BY230="NEMA"),BW230,INDEX(imePrezime_prezime,MATCH(BY230,imePrezime_id,0))))</f>
        <v/>
      </c>
      <c r="CB230" s="47" t="s">
        <v>0</v>
      </c>
      <c r="CC230" s="82" t="str">
        <f t="shared" si="232"/>
        <v/>
      </c>
      <c r="CD230" s="47" t="s">
        <v>0</v>
      </c>
      <c r="CE230" s="19" t="str">
        <f t="shared" si="233"/>
        <v/>
      </c>
      <c r="CF230" s="47" t="s">
        <v>0</v>
      </c>
      <c r="CG230" s="130"/>
      <c r="CH230" s="47" t="s">
        <v>0</v>
      </c>
      <c r="CI230" s="52" t="str">
        <f t="shared" si="234"/>
        <v/>
      </c>
      <c r="CJ230" s="73" t="str">
        <f>IF(CG230="","",MAX(CJ$10:CJ229)+1)</f>
        <v/>
      </c>
      <c r="CK230" s="53" t="str">
        <f t="shared" si="235"/>
        <v/>
      </c>
      <c r="CL230" s="47" t="s">
        <v>0</v>
      </c>
      <c r="CM230" s="19" t="str">
        <f t="shared" si="236"/>
        <v/>
      </c>
      <c r="CN230" s="47" t="s">
        <v>0</v>
      </c>
      <c r="CO230" s="108"/>
      <c r="CP230" s="110"/>
      <c r="CQ230" s="47"/>
      <c r="CR230" s="58" t="str">
        <f>IF(AND(BX230="NEMA",BY230="NEMA",OR(CG230="",CK230="NEMA")),MAX(CR$10:CR229)+1,"")</f>
        <v/>
      </c>
      <c r="CS230" s="53" t="str">
        <f t="shared" si="237"/>
        <v/>
      </c>
      <c r="CT230" t="s">
        <v>0</v>
      </c>
      <c r="CU230" s="133" t="str">
        <f>IF(O230="","",LEFT(INDEX(kategorija_oznaka,MATCH(Q230,kategorija_id,0)),1))</f>
        <v/>
      </c>
      <c r="CV230" t="s">
        <v>0</v>
      </c>
      <c r="CW230" s="52" t="str">
        <f>IF(CR230="","",IF(M230&lt;&gt;"CRO","","INSERT INTO osoba (id,reg_broj,oib,spol_id,dat_rodjenja) VALUES ("&amp;CR230&amp;",(SELECT max(os.reg_broj)+1 FROM osoba AS os),Null,'"&amp;CU230&amp;"',Null); INSERT INTO osoba_log (id,reg_broj,oib,spol_id,dat_rodjenja,dnevnik_id) SELECT id,reg_broj,oib,spol_id,dat_rodjenja,"&amp;dnevnik_id&amp;" FROM osoba WHERE id = "&amp;CR230&amp;";"))</f>
        <v/>
      </c>
      <c r="CX230" s="66" t="str">
        <f t="shared" si="238"/>
        <v/>
      </c>
      <c r="CY230" t="s">
        <v>0</v>
      </c>
      <c r="CZ230" s="19" t="str">
        <f t="shared" si="239"/>
        <v/>
      </c>
      <c r="DA230" s="47" t="s">
        <v>0</v>
      </c>
      <c r="DB230" s="52" t="str">
        <f t="shared" si="240"/>
        <v/>
      </c>
      <c r="DC230" s="66" t="str">
        <f t="shared" si="241"/>
        <v/>
      </c>
      <c r="DD230" s="47" t="s">
        <v>0</v>
      </c>
      <c r="DE230" s="52" t="str">
        <f t="shared" si="242"/>
        <v/>
      </c>
      <c r="DF230" s="53" t="str">
        <f>IF(DE230="","",IFERROR(MATCH(DE230,registar,0),"NEMA"))</f>
        <v/>
      </c>
      <c r="DG230" s="47" t="s">
        <v>0</v>
      </c>
      <c r="DH230" s="52" t="str">
        <f t="shared" si="243"/>
        <v/>
      </c>
      <c r="DI230" s="53" t="str">
        <f>IF(DH230="","",IFERROR(MATCH(DH230,imePrezime_imePrezimeKlub,0),"NEMA"))</f>
        <v/>
      </c>
      <c r="DJ230" s="47" t="s">
        <v>0</v>
      </c>
      <c r="DK230" s="52" t="str">
        <f t="shared" si="244"/>
        <v/>
      </c>
      <c r="DL230" s="53" t="str">
        <f>IF(DK230="","",IFERROR(MATCH(DK230,imePrezime_imePrezime,0),"NEMA"))</f>
        <v/>
      </c>
      <c r="DM230" s="47" t="s">
        <v>0</v>
      </c>
      <c r="DN230" s="58" t="str">
        <f t="shared" si="245"/>
        <v/>
      </c>
      <c r="DO230" s="53" t="str" cm="1">
        <f t="array" ref="DO230">IF(DN230&lt;&gt;"",INDEX(imePrezime_id,DN230,0),IF(CR230&lt;&gt;"",CR230,""))</f>
        <v/>
      </c>
      <c r="DP230" s="47" t="s">
        <v>0</v>
      </c>
      <c r="DQ230" s="58" t="str">
        <f t="shared" si="246"/>
        <v/>
      </c>
      <c r="DR230" s="73" t="str">
        <f>IF(BW230="","",IF(AJ230="",IF(IFERROR(INDEX(imePrezime_klub,MATCH(DO230,imePrezime_id,0)),"NEMA")="","klu",""),IF(OR(AND(AK230&lt;&gt;"",AK230&lt;&gt;"NEMA"),BI230&lt;&gt;""),"klu(ali)",IF(AND(AN230&lt;&gt;"",AN230&lt;&gt;AM230),"(raz-klu)","klu"))))</f>
        <v/>
      </c>
      <c r="DS230" s="73" t="str">
        <f t="shared" si="247"/>
        <v/>
      </c>
      <c r="DT230" s="73" t="str">
        <f t="shared" si="248"/>
        <v/>
      </c>
      <c r="DU230" s="66" t="str">
        <f t="shared" si="249"/>
        <v/>
      </c>
      <c r="DV230" s="47" t="s">
        <v>0</v>
      </c>
      <c r="DW230" s="58" t="str">
        <f>IF(BW230="","",MAX(DW$10:DW229)+1)</f>
        <v/>
      </c>
      <c r="DX230" s="73" t="str">
        <f t="shared" si="250"/>
        <v/>
      </c>
      <c r="DY230" s="73" t="str">
        <f t="shared" si="251"/>
        <v/>
      </c>
      <c r="DZ230" s="73" t="str">
        <f t="shared" si="252"/>
        <v/>
      </c>
      <c r="EA230" s="73" t="str">
        <f t="shared" si="253"/>
        <v/>
      </c>
      <c r="EB230" s="73" t="str">
        <f t="shared" si="254"/>
        <v/>
      </c>
      <c r="EC230" s="73" t="str">
        <f t="shared" si="255"/>
        <v/>
      </c>
      <c r="ED230" s="73" t="str">
        <f t="shared" si="256"/>
        <v/>
      </c>
      <c r="EE230" s="73" t="str">
        <f t="shared" si="257"/>
        <v/>
      </c>
      <c r="EF230" s="73" t="str">
        <f t="shared" si="258"/>
        <v/>
      </c>
      <c r="EG230" s="53" t="str">
        <f>IF(INDEX(natjecanjeKategorije_katAliasId,MATCH(Q230,natjecanjeKategorije_katRegId,0))="","",INDEX(natjecanjeKategorije_katAliasId,MATCH(Q230,natjecanjeKategorije_katRegId,0)))</f>
        <v/>
      </c>
      <c r="EH230" s="47" t="s">
        <v>0</v>
      </c>
      <c r="EI230" s="19" t="str">
        <f t="shared" si="259"/>
        <v/>
      </c>
      <c r="EJ230" s="47" t="s">
        <v>0</v>
      </c>
      <c r="EK230" s="19" t="str">
        <f t="shared" si="260"/>
        <v/>
      </c>
      <c r="EL230" s="47" t="s">
        <v>0</v>
      </c>
      <c r="EM230" s="208" t="str">
        <f t="shared" si="261"/>
        <v/>
      </c>
      <c r="EN230" s="47" t="s">
        <v>0</v>
      </c>
    </row>
    <row r="231" spans="1:144" x14ac:dyDescent="0.25">
      <c r="A231" t="s">
        <v>0</v>
      </c>
      <c r="B231" s="52" t="str">
        <f>IF(csv!F223="","",csv!T223)</f>
        <v/>
      </c>
      <c r="C231" s="31" t="s">
        <v>0</v>
      </c>
      <c r="D231" s="31" t="str">
        <f>IF(csv!F223="","",csv!F223)</f>
        <v/>
      </c>
      <c r="E231" s="31" t="str">
        <f>IF(csv!E223="","",csv!E223)</f>
        <v/>
      </c>
      <c r="F231" s="31" t="s">
        <v>0</v>
      </c>
      <c r="G231" s="73" t="str">
        <f>IF(csv!M223="","",csv!M223)</f>
        <v/>
      </c>
      <c r="H231" s="73" t="str">
        <f>IF(csv!N223="","",csv!N223)</f>
        <v/>
      </c>
      <c r="I231" s="31" t="s">
        <v>0</v>
      </c>
      <c r="J231" s="31" t="str">
        <f>IF(csv!P223="","",csv!P223)</f>
        <v/>
      </c>
      <c r="K231" s="31" t="str">
        <f>IF(csv!Q223="","",csv!Q223)</f>
        <v/>
      </c>
      <c r="L231" s="31" t="s">
        <v>0</v>
      </c>
      <c r="M231" s="66" t="str">
        <f>IF(csv!R223="","",csv!R223)</f>
        <v/>
      </c>
      <c r="N231" s="47" t="s">
        <v>0</v>
      </c>
      <c r="O231" s="52" t="str">
        <f t="shared" si="203"/>
        <v/>
      </c>
      <c r="P231" s="73" t="str">
        <f>IF(O231="","",IF(COUNTIF(O$10:O230,O231)=0,P230+1,P230))</f>
        <v/>
      </c>
      <c r="Q231" s="88" t="str">
        <f t="shared" si="204"/>
        <v/>
      </c>
      <c r="R231" s="89" t="str" cm="1">
        <f t="array" ref="R231">IF(S231="","",INDEX(natjecanjeStaze_naziv,MATCH(S231,natjecanjeStaze_stazaId,0)))</f>
        <v/>
      </c>
      <c r="S231" s="53" t="str">
        <f>IF(BW231="","",INDEX(natjecanjeStaze_stazaId,MATCH(O231,natjecanjeStaze_kategorija,0)))</f>
        <v/>
      </c>
      <c r="T231" s="47" t="s">
        <v>0</v>
      </c>
      <c r="U231" s="259" t="str">
        <f>IF(O231="","",INDEX(kategorija_oznaka,MATCH(Q231,kategorija_id,0)))</f>
        <v/>
      </c>
      <c r="V231" s="260" t="str">
        <f t="shared" si="205"/>
        <v/>
      </c>
      <c r="W231" s="47" t="s">
        <v>0</v>
      </c>
      <c r="X231" s="52" t="str">
        <f t="shared" si="206"/>
        <v/>
      </c>
      <c r="Y231" s="73" t="str">
        <f t="shared" si="207"/>
        <v/>
      </c>
      <c r="Z231" s="31" t="str">
        <f t="shared" si="208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09"/>
        <v/>
      </c>
      <c r="AF231" s="47" t="s">
        <v>0</v>
      </c>
      <c r="AG231" s="151" t="str">
        <f t="shared" si="210"/>
        <v/>
      </c>
      <c r="AH231" s="47" t="s">
        <v>0</v>
      </c>
      <c r="AI231" s="52" t="str">
        <f t="shared" si="211"/>
        <v/>
      </c>
      <c r="AJ231" s="31" t="str">
        <f t="shared" si="212"/>
        <v/>
      </c>
      <c r="AK231" s="73" t="str">
        <f t="shared" si="213"/>
        <v/>
      </c>
      <c r="AL231" s="73" t="str">
        <f t="shared" si="214"/>
        <v/>
      </c>
      <c r="AM231" s="31" t="str" cm="1">
        <f t="array" ref="AM231">IF(AK231="",""&amp;AJ231,IF(AK231="NEMA",AJ231,INDEX(klub_naziv,MATCH(INDEX(klubAlias_klubId,AK231),klub_id,0))))</f>
        <v/>
      </c>
      <c r="AN231" s="31" t="str" cm="1">
        <f t="array" ref="AN231">IFERROR(""&amp;INDEX(registarNatjecatelji,DL231,4),"")</f>
        <v/>
      </c>
      <c r="AO231" s="90" t="str">
        <f t="shared" si="215"/>
        <v/>
      </c>
      <c r="AP231" s="66" t="str">
        <f t="shared" si="216"/>
        <v/>
      </c>
      <c r="AQ231" s="47" t="s">
        <v>0</v>
      </c>
      <c r="AR231" s="52" t="str">
        <f>IF(V231&lt;&gt;"NEMA","",IF(IFERROR(MATCH(U231,U$10:U230,0),0)&lt;&gt;0,"",U231))</f>
        <v/>
      </c>
      <c r="AS231" s="73" t="str">
        <f>IF(AR231="","",IFERROR(INDEX(klubAlias_id,MATCH(AR231,klubAlias_alias,0)),"NEMA"))</f>
        <v/>
      </c>
      <c r="AT231" s="31" t="str">
        <f>IF(OR(AS231="",AS231&lt;&gt;"NEMA"),"",MAX(AT$10:AT230)+1)</f>
        <v/>
      </c>
      <c r="AU231" s="66" t="str">
        <f>IF(OR(AS231="",AS231&lt;&gt;"NEMA"),"",INDEX(klub_id,MATCH(AR231,klub_naziv,0)))</f>
        <v/>
      </c>
      <c r="AV231" s="47" t="s">
        <v>0</v>
      </c>
      <c r="AW231" s="19" t="str">
        <f t="shared" si="217"/>
        <v/>
      </c>
      <c r="AX231" s="47" t="s">
        <v>0</v>
      </c>
      <c r="AY231" s="82" t="str">
        <f>IF(AK231&lt;&gt;"NEMA","",IF(IFERROR(MATCH(AJ231,AJ$10:AJ230,0),0)&lt;&gt;0,"",AJ231))</f>
        <v/>
      </c>
      <c r="AZ231" s="47" t="s">
        <v>0</v>
      </c>
      <c r="BA231" s="130"/>
      <c r="BB231" s="47" t="s">
        <v>0</v>
      </c>
      <c r="BC231" s="58" t="str">
        <f t="shared" si="218"/>
        <v/>
      </c>
      <c r="BD231" s="31" t="str">
        <f t="shared" si="219"/>
        <v/>
      </c>
      <c r="BE231" s="31" t="str">
        <f>IF(BD231="","",MAX(BE$10:BE230)+1)</f>
        <v/>
      </c>
      <c r="BF231" s="31" t="str">
        <f t="shared" si="220"/>
        <v/>
      </c>
      <c r="BG231" s="31" t="str">
        <f t="shared" si="221"/>
        <v/>
      </c>
      <c r="BH231" s="31" t="str">
        <f>IF(BA231="","",MAX(BH$10:BH230)+1)</f>
        <v/>
      </c>
      <c r="BI231" s="31" t="str">
        <f t="shared" si="222"/>
        <v/>
      </c>
      <c r="BJ231" s="66" t="str">
        <f t="shared" si="223"/>
        <v/>
      </c>
      <c r="BK231" s="47" t="s">
        <v>0</v>
      </c>
      <c r="BL231" s="19" t="str">
        <f t="shared" si="224"/>
        <v/>
      </c>
      <c r="BM231" s="47" t="s">
        <v>0</v>
      </c>
      <c r="BN231" s="151" t="str">
        <f>IF(AP231="","",IF(BA231="",IF(IFERROR(MATCH(AP231,natjecanje_noviKluboviAliasi,0),0)&gt;0,INDEX(natjecanje_kluboviAliasi,MATCH(AP231,natjecanje_noviKluboviAliasi,0)),AP231),BA231))</f>
        <v/>
      </c>
      <c r="BO231" s="47" t="s">
        <v>0</v>
      </c>
      <c r="BP231" s="58" t="str">
        <f t="shared" si="225"/>
        <v/>
      </c>
      <c r="BQ231" s="73" t="str">
        <f t="shared" si="226"/>
        <v/>
      </c>
      <c r="BR231" s="267" t="str">
        <f t="shared" si="227"/>
        <v/>
      </c>
      <c r="BS231" s="268" t="str">
        <f t="shared" si="228"/>
        <v/>
      </c>
      <c r="BT231" s="191" t="str">
        <f t="shared" si="229"/>
        <v/>
      </c>
      <c r="BU231" s="47" t="s">
        <v>0</v>
      </c>
      <c r="BV231" s="52" t="str">
        <f t="shared" si="230"/>
        <v/>
      </c>
      <c r="BW231" s="31" t="str">
        <f t="shared" si="231"/>
        <v/>
      </c>
      <c r="BX231" s="73" t="str">
        <f>IF(BW231="","",IFERROR(INDEX(imePrezime_id,MATCH(BV231&amp;" – "&amp;BW231,imePrezime_imePrezime,0)),"NEMA"))</f>
        <v/>
      </c>
      <c r="BY231" s="73" t="str">
        <f>IF(BX231&lt;&gt;"NEMA","",IFERROR(INDEX(imePrezimeAlias_imePrezimeId,MATCH(BV231&amp;" "&amp;BW231,imePrezimeAlias_alias,0)),"NEMA"))</f>
        <v/>
      </c>
      <c r="BZ231" s="31" t="str">
        <f>IF(BW231="","",IF(OR(BY231="",BY231="NEMA"),BV231,INDEX(imePrezime_ime,MATCH(BY231,imePrezime_id,0))))</f>
        <v/>
      </c>
      <c r="CA231" s="66" t="str">
        <f>IF(BW231="","",IF(OR(BY231="",BY231="NEMA"),BW231,INDEX(imePrezime_prezime,MATCH(BY231,imePrezime_id,0))))</f>
        <v/>
      </c>
      <c r="CB231" s="47" t="s">
        <v>0</v>
      </c>
      <c r="CC231" s="82" t="str">
        <f t="shared" si="232"/>
        <v/>
      </c>
      <c r="CD231" s="47" t="s">
        <v>0</v>
      </c>
      <c r="CE231" s="19" t="str">
        <f t="shared" si="233"/>
        <v/>
      </c>
      <c r="CF231" s="47" t="s">
        <v>0</v>
      </c>
      <c r="CG231" s="130"/>
      <c r="CH231" s="47" t="s">
        <v>0</v>
      </c>
      <c r="CI231" s="52" t="str">
        <f t="shared" si="234"/>
        <v/>
      </c>
      <c r="CJ231" s="73" t="str">
        <f>IF(CG231="","",MAX(CJ$10:CJ230)+1)</f>
        <v/>
      </c>
      <c r="CK231" s="53" t="str">
        <f t="shared" si="235"/>
        <v/>
      </c>
      <c r="CL231" s="47" t="s">
        <v>0</v>
      </c>
      <c r="CM231" s="19" t="str">
        <f t="shared" si="236"/>
        <v/>
      </c>
      <c r="CN231" s="47" t="s">
        <v>0</v>
      </c>
      <c r="CO231" s="108"/>
      <c r="CP231" s="110"/>
      <c r="CQ231" s="47"/>
      <c r="CR231" s="58" t="str">
        <f>IF(AND(BX231="NEMA",BY231="NEMA",OR(CG231="",CK231="NEMA")),MAX(CR$10:CR230)+1,"")</f>
        <v/>
      </c>
      <c r="CS231" s="53" t="str">
        <f t="shared" si="237"/>
        <v/>
      </c>
      <c r="CT231" t="s">
        <v>0</v>
      </c>
      <c r="CU231" s="133" t="str">
        <f>IF(O231="","",LEFT(INDEX(kategorija_oznaka,MATCH(Q231,kategorija_id,0)),1))</f>
        <v/>
      </c>
      <c r="CV231" t="s">
        <v>0</v>
      </c>
      <c r="CW231" s="52" t="str">
        <f>IF(CR231="","",IF(M231&lt;&gt;"CRO","","INSERT INTO osoba (id,reg_broj,oib,spol_id,dat_rodjenja) VALUES ("&amp;CR231&amp;",(SELECT max(os.reg_broj)+1 FROM osoba AS os),Null,'"&amp;CU231&amp;"',Null); INSERT INTO osoba_log (id,reg_broj,oib,spol_id,dat_rodjenja,dnevnik_id) SELECT id,reg_broj,oib,spol_id,dat_rodjenja,"&amp;dnevnik_id&amp;" FROM osoba WHERE id = "&amp;CR231&amp;";"))</f>
        <v/>
      </c>
      <c r="CX231" s="66" t="str">
        <f t="shared" si="238"/>
        <v/>
      </c>
      <c r="CY231" t="s">
        <v>0</v>
      </c>
      <c r="CZ231" s="19" t="str">
        <f t="shared" si="239"/>
        <v/>
      </c>
      <c r="DA231" s="47" t="s">
        <v>0</v>
      </c>
      <c r="DB231" s="52" t="str">
        <f t="shared" si="240"/>
        <v/>
      </c>
      <c r="DC231" s="66" t="str">
        <f t="shared" si="241"/>
        <v/>
      </c>
      <c r="DD231" s="47" t="s">
        <v>0</v>
      </c>
      <c r="DE231" s="52" t="str">
        <f t="shared" si="242"/>
        <v/>
      </c>
      <c r="DF231" s="53" t="str">
        <f>IF(DE231="","",IFERROR(MATCH(DE231,registar,0),"NEMA"))</f>
        <v/>
      </c>
      <c r="DG231" s="47" t="s">
        <v>0</v>
      </c>
      <c r="DH231" s="52" t="str">
        <f t="shared" si="243"/>
        <v/>
      </c>
      <c r="DI231" s="53" t="str">
        <f>IF(DH231="","",IFERROR(MATCH(DH231,imePrezime_imePrezimeKlub,0),"NEMA"))</f>
        <v/>
      </c>
      <c r="DJ231" s="47" t="s">
        <v>0</v>
      </c>
      <c r="DK231" s="52" t="str">
        <f t="shared" si="244"/>
        <v/>
      </c>
      <c r="DL231" s="53" t="str">
        <f>IF(DK231="","",IFERROR(MATCH(DK231,imePrezime_imePrezime,0),"NEMA"))</f>
        <v/>
      </c>
      <c r="DM231" s="47" t="s">
        <v>0</v>
      </c>
      <c r="DN231" s="58" t="str">
        <f t="shared" si="245"/>
        <v/>
      </c>
      <c r="DO231" s="53" t="str" cm="1">
        <f t="array" ref="DO231">IF(DN231&lt;&gt;"",INDEX(imePrezime_id,DN231,0),IF(CR231&lt;&gt;"",CR231,""))</f>
        <v/>
      </c>
      <c r="DP231" s="47" t="s">
        <v>0</v>
      </c>
      <c r="DQ231" s="58" t="str">
        <f t="shared" si="246"/>
        <v/>
      </c>
      <c r="DR231" s="73" t="str">
        <f>IF(BW231="","",IF(AJ231="",IF(IFERROR(INDEX(imePrezime_klub,MATCH(DO231,imePrezime_id,0)),"NEMA")="","klu",""),IF(OR(AND(AK231&lt;&gt;"",AK231&lt;&gt;"NEMA"),BI231&lt;&gt;""),"klu(ali)",IF(AND(AN231&lt;&gt;"",AN231&lt;&gt;AM231),"(raz-klu)","klu"))))</f>
        <v/>
      </c>
      <c r="DS231" s="73" t="str">
        <f t="shared" si="247"/>
        <v/>
      </c>
      <c r="DT231" s="73" t="str">
        <f t="shared" si="248"/>
        <v/>
      </c>
      <c r="DU231" s="66" t="str">
        <f t="shared" si="249"/>
        <v/>
      </c>
      <c r="DV231" s="47" t="s">
        <v>0</v>
      </c>
      <c r="DW231" s="58" t="str">
        <f>IF(BW231="","",MAX(DW$10:DW230)+1)</f>
        <v/>
      </c>
      <c r="DX231" s="73" t="str">
        <f t="shared" si="250"/>
        <v/>
      </c>
      <c r="DY231" s="73" t="str">
        <f t="shared" si="251"/>
        <v/>
      </c>
      <c r="DZ231" s="73" t="str">
        <f t="shared" si="252"/>
        <v/>
      </c>
      <c r="EA231" s="73" t="str">
        <f t="shared" si="253"/>
        <v/>
      </c>
      <c r="EB231" s="73" t="str">
        <f t="shared" si="254"/>
        <v/>
      </c>
      <c r="EC231" s="73" t="str">
        <f t="shared" si="255"/>
        <v/>
      </c>
      <c r="ED231" s="73" t="str">
        <f t="shared" si="256"/>
        <v/>
      </c>
      <c r="EE231" s="73" t="str">
        <f t="shared" si="257"/>
        <v/>
      </c>
      <c r="EF231" s="73" t="str">
        <f t="shared" si="258"/>
        <v/>
      </c>
      <c r="EG231" s="53" t="str">
        <f>IF(INDEX(natjecanjeKategorije_katAliasId,MATCH(Q231,natjecanjeKategorije_katRegId,0))="","",INDEX(natjecanjeKategorije_katAliasId,MATCH(Q231,natjecanjeKategorije_katRegId,0)))</f>
        <v/>
      </c>
      <c r="EH231" s="47" t="s">
        <v>0</v>
      </c>
      <c r="EI231" s="19" t="str">
        <f t="shared" si="259"/>
        <v/>
      </c>
      <c r="EJ231" s="47" t="s">
        <v>0</v>
      </c>
      <c r="EK231" s="19" t="str">
        <f t="shared" si="260"/>
        <v/>
      </c>
      <c r="EL231" s="47" t="s">
        <v>0</v>
      </c>
      <c r="EM231" s="208" t="str">
        <f t="shared" si="261"/>
        <v/>
      </c>
      <c r="EN231" s="47" t="s">
        <v>0</v>
      </c>
    </row>
    <row r="232" spans="1:144" x14ac:dyDescent="0.25">
      <c r="A232" t="s">
        <v>0</v>
      </c>
      <c r="B232" s="52" t="str">
        <f>IF(csv!F224="","",csv!T224)</f>
        <v/>
      </c>
      <c r="C232" s="31" t="s">
        <v>0</v>
      </c>
      <c r="D232" s="31" t="str">
        <f>IF(csv!F224="","",csv!F224)</f>
        <v/>
      </c>
      <c r="E232" s="31" t="str">
        <f>IF(csv!E224="","",csv!E224)</f>
        <v/>
      </c>
      <c r="F232" s="31" t="s">
        <v>0</v>
      </c>
      <c r="G232" s="73" t="str">
        <f>IF(csv!M224="","",csv!M224)</f>
        <v/>
      </c>
      <c r="H232" s="73" t="str">
        <f>IF(csv!N224="","",csv!N224)</f>
        <v/>
      </c>
      <c r="I232" s="31" t="s">
        <v>0</v>
      </c>
      <c r="J232" s="31" t="str">
        <f>IF(csv!P224="","",csv!P224)</f>
        <v/>
      </c>
      <c r="K232" s="31" t="str">
        <f>IF(csv!Q224="","",csv!Q224)</f>
        <v/>
      </c>
      <c r="L232" s="31" t="s">
        <v>0</v>
      </c>
      <c r="M232" s="66" t="str">
        <f>IF(csv!R224="","",csv!R224)</f>
        <v/>
      </c>
      <c r="N232" s="47" t="s">
        <v>0</v>
      </c>
      <c r="O232" s="52" t="str">
        <f t="shared" si="203"/>
        <v/>
      </c>
      <c r="P232" s="73" t="str">
        <f>IF(O232="","",IF(COUNTIF(O$10:O231,O232)=0,P231+1,P231))</f>
        <v/>
      </c>
      <c r="Q232" s="88" t="str">
        <f t="shared" si="204"/>
        <v/>
      </c>
      <c r="R232" s="89" t="str" cm="1">
        <f t="array" ref="R232">IF(S232="","",INDEX(natjecanjeStaze_naziv,MATCH(S232,natjecanjeStaze_stazaId,0)))</f>
        <v/>
      </c>
      <c r="S232" s="53" t="str">
        <f>IF(BW232="","",INDEX(natjecanjeStaze_stazaId,MATCH(O232,natjecanjeStaze_kategorija,0)))</f>
        <v/>
      </c>
      <c r="T232" s="47" t="s">
        <v>0</v>
      </c>
      <c r="U232" s="259" t="str">
        <f>IF(O232="","",INDEX(kategorija_oznaka,MATCH(Q232,kategorija_id,0)))</f>
        <v/>
      </c>
      <c r="V232" s="260" t="str">
        <f t="shared" si="205"/>
        <v/>
      </c>
      <c r="W232" s="47" t="s">
        <v>0</v>
      </c>
      <c r="X232" s="52" t="str">
        <f t="shared" si="206"/>
        <v/>
      </c>
      <c r="Y232" s="73" t="str">
        <f t="shared" si="207"/>
        <v/>
      </c>
      <c r="Z232" s="31" t="str">
        <f t="shared" si="208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09"/>
        <v/>
      </c>
      <c r="AF232" s="47" t="s">
        <v>0</v>
      </c>
      <c r="AG232" s="151" t="str">
        <f t="shared" si="210"/>
        <v/>
      </c>
      <c r="AH232" s="47" t="s">
        <v>0</v>
      </c>
      <c r="AI232" s="52" t="str">
        <f t="shared" si="211"/>
        <v/>
      </c>
      <c r="AJ232" s="31" t="str">
        <f t="shared" si="212"/>
        <v/>
      </c>
      <c r="AK232" s="73" t="str">
        <f t="shared" si="213"/>
        <v/>
      </c>
      <c r="AL232" s="73" t="str">
        <f t="shared" si="214"/>
        <v/>
      </c>
      <c r="AM232" s="31" t="str" cm="1">
        <f t="array" ref="AM232">IF(AK232="",""&amp;AJ232,IF(AK232="NEMA",AJ232,INDEX(klub_naziv,MATCH(INDEX(klubAlias_klubId,AK232),klub_id,0))))</f>
        <v/>
      </c>
      <c r="AN232" s="31" t="str" cm="1">
        <f t="array" ref="AN232">IFERROR(""&amp;INDEX(registarNatjecatelji,DL232,4),"")</f>
        <v/>
      </c>
      <c r="AO232" s="90" t="str">
        <f t="shared" si="215"/>
        <v/>
      </c>
      <c r="AP232" s="66" t="str">
        <f t="shared" si="216"/>
        <v/>
      </c>
      <c r="AQ232" s="47" t="s">
        <v>0</v>
      </c>
      <c r="AR232" s="52" t="str">
        <f>IF(V232&lt;&gt;"NEMA","",IF(IFERROR(MATCH(U232,U$10:U231,0),0)&lt;&gt;0,"",U232))</f>
        <v/>
      </c>
      <c r="AS232" s="73" t="str">
        <f>IF(AR232="","",IFERROR(INDEX(klubAlias_id,MATCH(AR232,klubAlias_alias,0)),"NEMA"))</f>
        <v/>
      </c>
      <c r="AT232" s="31" t="str">
        <f>IF(OR(AS232="",AS232&lt;&gt;"NEMA"),"",MAX(AT$10:AT231)+1)</f>
        <v/>
      </c>
      <c r="AU232" s="66" t="str">
        <f>IF(OR(AS232="",AS232&lt;&gt;"NEMA"),"",INDEX(klub_id,MATCH(AR232,klub_naziv,0)))</f>
        <v/>
      </c>
      <c r="AV232" s="47" t="s">
        <v>0</v>
      </c>
      <c r="AW232" s="19" t="str">
        <f t="shared" si="217"/>
        <v/>
      </c>
      <c r="AX232" s="47" t="s">
        <v>0</v>
      </c>
      <c r="AY232" s="82" t="str">
        <f>IF(AK232&lt;&gt;"NEMA","",IF(IFERROR(MATCH(AJ232,AJ$10:AJ231,0),0)&lt;&gt;0,"",AJ232))</f>
        <v/>
      </c>
      <c r="AZ232" s="47" t="s">
        <v>0</v>
      </c>
      <c r="BA232" s="130"/>
      <c r="BB232" s="47" t="s">
        <v>0</v>
      </c>
      <c r="BC232" s="58" t="str">
        <f t="shared" si="218"/>
        <v/>
      </c>
      <c r="BD232" s="31" t="str">
        <f t="shared" si="219"/>
        <v/>
      </c>
      <c r="BE232" s="31" t="str">
        <f>IF(BD232="","",MAX(BE$10:BE231)+1)</f>
        <v/>
      </c>
      <c r="BF232" s="31" t="str">
        <f t="shared" si="220"/>
        <v/>
      </c>
      <c r="BG232" s="31" t="str">
        <f t="shared" si="221"/>
        <v/>
      </c>
      <c r="BH232" s="31" t="str">
        <f>IF(BA232="","",MAX(BH$10:BH231)+1)</f>
        <v/>
      </c>
      <c r="BI232" s="31" t="str">
        <f t="shared" si="222"/>
        <v/>
      </c>
      <c r="BJ232" s="66" t="str">
        <f t="shared" si="223"/>
        <v/>
      </c>
      <c r="BK232" s="47" t="s">
        <v>0</v>
      </c>
      <c r="BL232" s="19" t="str">
        <f t="shared" si="224"/>
        <v/>
      </c>
      <c r="BM232" s="47" t="s">
        <v>0</v>
      </c>
      <c r="BN232" s="151" t="str">
        <f>IF(AP232="","",IF(BA232="",IF(IFERROR(MATCH(AP232,natjecanje_noviKluboviAliasi,0),0)&gt;0,INDEX(natjecanje_kluboviAliasi,MATCH(AP232,natjecanje_noviKluboviAliasi,0)),AP232),BA232))</f>
        <v/>
      </c>
      <c r="BO232" s="47" t="s">
        <v>0</v>
      </c>
      <c r="BP232" s="58" t="str">
        <f t="shared" si="225"/>
        <v/>
      </c>
      <c r="BQ232" s="73" t="str">
        <f t="shared" si="226"/>
        <v/>
      </c>
      <c r="BR232" s="267" t="str">
        <f t="shared" si="227"/>
        <v/>
      </c>
      <c r="BS232" s="268" t="str">
        <f t="shared" si="228"/>
        <v/>
      </c>
      <c r="BT232" s="191" t="str">
        <f t="shared" si="229"/>
        <v/>
      </c>
      <c r="BU232" s="47" t="s">
        <v>0</v>
      </c>
      <c r="BV232" s="52" t="str">
        <f t="shared" si="230"/>
        <v/>
      </c>
      <c r="BW232" s="31" t="str">
        <f t="shared" si="231"/>
        <v/>
      </c>
      <c r="BX232" s="73" t="str">
        <f>IF(BW232="","",IFERROR(INDEX(imePrezime_id,MATCH(BV232&amp;" – "&amp;BW232,imePrezime_imePrezime,0)),"NEMA"))</f>
        <v/>
      </c>
      <c r="BY232" s="73" t="str">
        <f>IF(BX232&lt;&gt;"NEMA","",IFERROR(INDEX(imePrezimeAlias_imePrezimeId,MATCH(BV232&amp;" "&amp;BW232,imePrezimeAlias_alias,0)),"NEMA"))</f>
        <v/>
      </c>
      <c r="BZ232" s="31" t="str">
        <f>IF(BW232="","",IF(OR(BY232="",BY232="NEMA"),BV232,INDEX(imePrezime_ime,MATCH(BY232,imePrezime_id,0))))</f>
        <v/>
      </c>
      <c r="CA232" s="66" t="str">
        <f>IF(BW232="","",IF(OR(BY232="",BY232="NEMA"),BW232,INDEX(imePrezime_prezime,MATCH(BY232,imePrezime_id,0))))</f>
        <v/>
      </c>
      <c r="CB232" s="47" t="s">
        <v>0</v>
      </c>
      <c r="CC232" s="82" t="str">
        <f t="shared" si="232"/>
        <v/>
      </c>
      <c r="CD232" s="47" t="s">
        <v>0</v>
      </c>
      <c r="CE232" s="19" t="str">
        <f t="shared" si="233"/>
        <v/>
      </c>
      <c r="CF232" s="47" t="s">
        <v>0</v>
      </c>
      <c r="CG232" s="130"/>
      <c r="CH232" s="47" t="s">
        <v>0</v>
      </c>
      <c r="CI232" s="52" t="str">
        <f t="shared" si="234"/>
        <v/>
      </c>
      <c r="CJ232" s="73" t="str">
        <f>IF(CG232="","",MAX(CJ$10:CJ231)+1)</f>
        <v/>
      </c>
      <c r="CK232" s="53" t="str">
        <f t="shared" si="235"/>
        <v/>
      </c>
      <c r="CL232" s="47" t="s">
        <v>0</v>
      </c>
      <c r="CM232" s="19" t="str">
        <f t="shared" si="236"/>
        <v/>
      </c>
      <c r="CN232" s="47" t="s">
        <v>0</v>
      </c>
      <c r="CO232" s="108"/>
      <c r="CP232" s="110"/>
      <c r="CQ232" s="47"/>
      <c r="CR232" s="58" t="str">
        <f>IF(AND(BX232="NEMA",BY232="NEMA",OR(CG232="",CK232="NEMA")),MAX(CR$10:CR231)+1,"")</f>
        <v/>
      </c>
      <c r="CS232" s="53" t="str">
        <f t="shared" si="237"/>
        <v/>
      </c>
      <c r="CT232" t="s">
        <v>0</v>
      </c>
      <c r="CU232" s="133" t="str">
        <f>IF(O232="","",LEFT(INDEX(kategorija_oznaka,MATCH(Q232,kategorija_id,0)),1))</f>
        <v/>
      </c>
      <c r="CV232" t="s">
        <v>0</v>
      </c>
      <c r="CW232" s="52" t="str">
        <f>IF(CR232="","",IF(M232&lt;&gt;"CRO","","INSERT INTO osoba (id,reg_broj,oib,spol_id,dat_rodjenja) VALUES ("&amp;CR232&amp;",(SELECT max(os.reg_broj)+1 FROM osoba AS os),Null,'"&amp;CU232&amp;"',Null); INSERT INTO osoba_log (id,reg_broj,oib,spol_id,dat_rodjenja,dnevnik_id) SELECT id,reg_broj,oib,spol_id,dat_rodjenja,"&amp;dnevnik_id&amp;" FROM osoba WHERE id = "&amp;CR232&amp;";"))</f>
        <v/>
      </c>
      <c r="CX232" s="66" t="str">
        <f t="shared" si="238"/>
        <v/>
      </c>
      <c r="CY232" t="s">
        <v>0</v>
      </c>
      <c r="CZ232" s="19" t="str">
        <f t="shared" si="239"/>
        <v/>
      </c>
      <c r="DA232" s="47" t="s">
        <v>0</v>
      </c>
      <c r="DB232" s="52" t="str">
        <f t="shared" si="240"/>
        <v/>
      </c>
      <c r="DC232" s="66" t="str">
        <f t="shared" si="241"/>
        <v/>
      </c>
      <c r="DD232" s="47" t="s">
        <v>0</v>
      </c>
      <c r="DE232" s="52" t="str">
        <f t="shared" si="242"/>
        <v/>
      </c>
      <c r="DF232" s="53" t="str">
        <f>IF(DE232="","",IFERROR(MATCH(DE232,registar,0),"NEMA"))</f>
        <v/>
      </c>
      <c r="DG232" s="47" t="s">
        <v>0</v>
      </c>
      <c r="DH232" s="52" t="str">
        <f t="shared" si="243"/>
        <v/>
      </c>
      <c r="DI232" s="53" t="str">
        <f>IF(DH232="","",IFERROR(MATCH(DH232,imePrezime_imePrezimeKlub,0),"NEMA"))</f>
        <v/>
      </c>
      <c r="DJ232" s="47" t="s">
        <v>0</v>
      </c>
      <c r="DK232" s="52" t="str">
        <f t="shared" si="244"/>
        <v/>
      </c>
      <c r="DL232" s="53" t="str">
        <f>IF(DK232="","",IFERROR(MATCH(DK232,imePrezime_imePrezime,0),"NEMA"))</f>
        <v/>
      </c>
      <c r="DM232" s="47" t="s">
        <v>0</v>
      </c>
      <c r="DN232" s="58" t="str">
        <f t="shared" si="245"/>
        <v/>
      </c>
      <c r="DO232" s="53" t="str" cm="1">
        <f t="array" ref="DO232">IF(DN232&lt;&gt;"",INDEX(imePrezime_id,DN232,0),IF(CR232&lt;&gt;"",CR232,""))</f>
        <v/>
      </c>
      <c r="DP232" s="47" t="s">
        <v>0</v>
      </c>
      <c r="DQ232" s="58" t="str">
        <f t="shared" si="246"/>
        <v/>
      </c>
      <c r="DR232" s="73" t="str">
        <f>IF(BW232="","",IF(AJ232="",IF(IFERROR(INDEX(imePrezime_klub,MATCH(DO232,imePrezime_id,0)),"NEMA")="","klu",""),IF(OR(AND(AK232&lt;&gt;"",AK232&lt;&gt;"NEMA"),BI232&lt;&gt;""),"klu(ali)",IF(AND(AN232&lt;&gt;"",AN232&lt;&gt;AM232),"(raz-klu)","klu"))))</f>
        <v/>
      </c>
      <c r="DS232" s="73" t="str">
        <f t="shared" si="247"/>
        <v/>
      </c>
      <c r="DT232" s="73" t="str">
        <f t="shared" si="248"/>
        <v/>
      </c>
      <c r="DU232" s="66" t="str">
        <f t="shared" si="249"/>
        <v/>
      </c>
      <c r="DV232" s="47" t="s">
        <v>0</v>
      </c>
      <c r="DW232" s="58" t="str">
        <f>IF(BW232="","",MAX(DW$10:DW231)+1)</f>
        <v/>
      </c>
      <c r="DX232" s="73" t="str">
        <f t="shared" si="250"/>
        <v/>
      </c>
      <c r="DY232" s="73" t="str">
        <f t="shared" si="251"/>
        <v/>
      </c>
      <c r="DZ232" s="73" t="str">
        <f t="shared" si="252"/>
        <v/>
      </c>
      <c r="EA232" s="73" t="str">
        <f t="shared" si="253"/>
        <v/>
      </c>
      <c r="EB232" s="73" t="str">
        <f t="shared" si="254"/>
        <v/>
      </c>
      <c r="EC232" s="73" t="str">
        <f t="shared" si="255"/>
        <v/>
      </c>
      <c r="ED232" s="73" t="str">
        <f t="shared" si="256"/>
        <v/>
      </c>
      <c r="EE232" s="73" t="str">
        <f t="shared" si="257"/>
        <v/>
      </c>
      <c r="EF232" s="73" t="str">
        <f t="shared" si="258"/>
        <v/>
      </c>
      <c r="EG232" s="53" t="str">
        <f>IF(INDEX(natjecanjeKategorije_katAliasId,MATCH(Q232,natjecanjeKategorije_katRegId,0))="","",INDEX(natjecanjeKategorije_katAliasId,MATCH(Q232,natjecanjeKategorije_katRegId,0)))</f>
        <v/>
      </c>
      <c r="EH232" s="47" t="s">
        <v>0</v>
      </c>
      <c r="EI232" s="19" t="str">
        <f t="shared" si="259"/>
        <v/>
      </c>
      <c r="EJ232" s="47" t="s">
        <v>0</v>
      </c>
      <c r="EK232" s="19" t="str">
        <f t="shared" si="260"/>
        <v/>
      </c>
      <c r="EL232" s="47" t="s">
        <v>0</v>
      </c>
      <c r="EM232" s="208" t="str">
        <f t="shared" si="261"/>
        <v/>
      </c>
      <c r="EN232" s="47" t="s">
        <v>0</v>
      </c>
    </row>
    <row r="233" spans="1:144" x14ac:dyDescent="0.25">
      <c r="A233" t="s">
        <v>0</v>
      </c>
      <c r="B233" s="52" t="str">
        <f>IF(csv!F225="","",csv!T225)</f>
        <v/>
      </c>
      <c r="C233" s="31" t="s">
        <v>0</v>
      </c>
      <c r="D233" s="31" t="str">
        <f>IF(csv!F225="","",csv!F225)</f>
        <v/>
      </c>
      <c r="E233" s="31" t="str">
        <f>IF(csv!E225="","",csv!E225)</f>
        <v/>
      </c>
      <c r="F233" s="31" t="s">
        <v>0</v>
      </c>
      <c r="G233" s="73" t="str">
        <f>IF(csv!M225="","",csv!M225)</f>
        <v/>
      </c>
      <c r="H233" s="73" t="str">
        <f>IF(csv!N225="","",csv!N225)</f>
        <v/>
      </c>
      <c r="I233" s="31" t="s">
        <v>0</v>
      </c>
      <c r="J233" s="31" t="str">
        <f>IF(csv!P225="","",csv!P225)</f>
        <v/>
      </c>
      <c r="K233" s="31" t="str">
        <f>IF(csv!Q225="","",csv!Q225)</f>
        <v/>
      </c>
      <c r="L233" s="31" t="s">
        <v>0</v>
      </c>
      <c r="M233" s="66" t="str">
        <f>IF(csv!R225="","",csv!R225)</f>
        <v/>
      </c>
      <c r="N233" s="47" t="s">
        <v>0</v>
      </c>
      <c r="O233" s="52" t="str">
        <f t="shared" si="203"/>
        <v/>
      </c>
      <c r="P233" s="73" t="str">
        <f>IF(O233="","",IF(COUNTIF(O$10:O232,O233)=0,P232+1,P232))</f>
        <v/>
      </c>
      <c r="Q233" s="88" t="str">
        <f t="shared" si="204"/>
        <v/>
      </c>
      <c r="R233" s="89" t="str" cm="1">
        <f t="array" ref="R233">IF(S233="","",INDEX(natjecanjeStaze_naziv,MATCH(S233,natjecanjeStaze_stazaId,0)))</f>
        <v/>
      </c>
      <c r="S233" s="53" t="str">
        <f>IF(BW233="","",INDEX(natjecanjeStaze_stazaId,MATCH(O233,natjecanjeStaze_kategorija,0)))</f>
        <v/>
      </c>
      <c r="T233" s="47" t="s">
        <v>0</v>
      </c>
      <c r="U233" s="259" t="str">
        <f>IF(O233="","",INDEX(kategorija_oznaka,MATCH(Q233,kategorija_id,0)))</f>
        <v/>
      </c>
      <c r="V233" s="260" t="str">
        <f t="shared" si="205"/>
        <v/>
      </c>
      <c r="W233" s="47" t="s">
        <v>0</v>
      </c>
      <c r="X233" s="52" t="str">
        <f t="shared" si="206"/>
        <v/>
      </c>
      <c r="Y233" s="73" t="str">
        <f t="shared" si="207"/>
        <v/>
      </c>
      <c r="Z233" s="31" t="str">
        <f t="shared" si="208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09"/>
        <v/>
      </c>
      <c r="AF233" s="47" t="s">
        <v>0</v>
      </c>
      <c r="AG233" s="151" t="str">
        <f t="shared" si="210"/>
        <v/>
      </c>
      <c r="AH233" s="47" t="s">
        <v>0</v>
      </c>
      <c r="AI233" s="52" t="str">
        <f t="shared" si="211"/>
        <v/>
      </c>
      <c r="AJ233" s="31" t="str">
        <f t="shared" si="212"/>
        <v/>
      </c>
      <c r="AK233" s="73" t="str">
        <f t="shared" si="213"/>
        <v/>
      </c>
      <c r="AL233" s="73" t="str">
        <f t="shared" si="214"/>
        <v/>
      </c>
      <c r="AM233" s="31" t="str" cm="1">
        <f t="array" ref="AM233">IF(AK233="",""&amp;AJ233,IF(AK233="NEMA",AJ233,INDEX(klub_naziv,MATCH(INDEX(klubAlias_klubId,AK233),klub_id,0))))</f>
        <v/>
      </c>
      <c r="AN233" s="31" t="str" cm="1">
        <f t="array" ref="AN233">IFERROR(""&amp;INDEX(registarNatjecatelji,DL233,4),"")</f>
        <v/>
      </c>
      <c r="AO233" s="90" t="str">
        <f t="shared" si="215"/>
        <v/>
      </c>
      <c r="AP233" s="66" t="str">
        <f t="shared" si="216"/>
        <v/>
      </c>
      <c r="AQ233" s="47" t="s">
        <v>0</v>
      </c>
      <c r="AR233" s="52" t="str">
        <f>IF(V233&lt;&gt;"NEMA","",IF(IFERROR(MATCH(U233,U$10:U232,0),0)&lt;&gt;0,"",U233))</f>
        <v/>
      </c>
      <c r="AS233" s="73" t="str">
        <f>IF(AR233="","",IFERROR(INDEX(klubAlias_id,MATCH(AR233,klubAlias_alias,0)),"NEMA"))</f>
        <v/>
      </c>
      <c r="AT233" s="31" t="str">
        <f>IF(OR(AS233="",AS233&lt;&gt;"NEMA"),"",MAX(AT$10:AT232)+1)</f>
        <v/>
      </c>
      <c r="AU233" s="66" t="str">
        <f>IF(OR(AS233="",AS233&lt;&gt;"NEMA"),"",INDEX(klub_id,MATCH(AR233,klub_naziv,0)))</f>
        <v/>
      </c>
      <c r="AV233" s="47" t="s">
        <v>0</v>
      </c>
      <c r="AW233" s="19" t="str">
        <f t="shared" si="217"/>
        <v/>
      </c>
      <c r="AX233" s="47" t="s">
        <v>0</v>
      </c>
      <c r="AY233" s="82" t="str">
        <f>IF(AK233&lt;&gt;"NEMA","",IF(IFERROR(MATCH(AJ233,AJ$10:AJ232,0),0)&lt;&gt;0,"",AJ233))</f>
        <v/>
      </c>
      <c r="AZ233" s="47" t="s">
        <v>0</v>
      </c>
      <c r="BA233" s="130"/>
      <c r="BB233" s="47" t="s">
        <v>0</v>
      </c>
      <c r="BC233" s="58" t="str">
        <f t="shared" si="218"/>
        <v/>
      </c>
      <c r="BD233" s="31" t="str">
        <f t="shared" si="219"/>
        <v/>
      </c>
      <c r="BE233" s="31" t="str">
        <f>IF(BD233="","",MAX(BE$10:BE232)+1)</f>
        <v/>
      </c>
      <c r="BF233" s="31" t="str">
        <f t="shared" si="220"/>
        <v/>
      </c>
      <c r="BG233" s="31" t="str">
        <f t="shared" si="221"/>
        <v/>
      </c>
      <c r="BH233" s="31" t="str">
        <f>IF(BA233="","",MAX(BH$10:BH232)+1)</f>
        <v/>
      </c>
      <c r="BI233" s="31" t="str">
        <f t="shared" si="222"/>
        <v/>
      </c>
      <c r="BJ233" s="66" t="str">
        <f t="shared" si="223"/>
        <v/>
      </c>
      <c r="BK233" s="47" t="s">
        <v>0</v>
      </c>
      <c r="BL233" s="19" t="str">
        <f t="shared" si="224"/>
        <v/>
      </c>
      <c r="BM233" s="47" t="s">
        <v>0</v>
      </c>
      <c r="BN233" s="151" t="str">
        <f>IF(AP233="","",IF(BA233="",IF(IFERROR(MATCH(AP233,natjecanje_noviKluboviAliasi,0),0)&gt;0,INDEX(natjecanje_kluboviAliasi,MATCH(AP233,natjecanje_noviKluboviAliasi,0)),AP233),BA233))</f>
        <v/>
      </c>
      <c r="BO233" s="47" t="s">
        <v>0</v>
      </c>
      <c r="BP233" s="58" t="str">
        <f t="shared" si="225"/>
        <v/>
      </c>
      <c r="BQ233" s="73" t="str">
        <f t="shared" si="226"/>
        <v/>
      </c>
      <c r="BR233" s="267" t="str">
        <f t="shared" si="227"/>
        <v/>
      </c>
      <c r="BS233" s="268" t="str">
        <f t="shared" si="228"/>
        <v/>
      </c>
      <c r="BT233" s="191" t="str">
        <f t="shared" si="229"/>
        <v/>
      </c>
      <c r="BU233" s="47" t="s">
        <v>0</v>
      </c>
      <c r="BV233" s="52" t="str">
        <f t="shared" si="230"/>
        <v/>
      </c>
      <c r="BW233" s="31" t="str">
        <f t="shared" si="231"/>
        <v/>
      </c>
      <c r="BX233" s="73" t="str">
        <f>IF(BW233="","",IFERROR(INDEX(imePrezime_id,MATCH(BV233&amp;" – "&amp;BW233,imePrezime_imePrezime,0)),"NEMA"))</f>
        <v/>
      </c>
      <c r="BY233" s="73" t="str">
        <f>IF(BX233&lt;&gt;"NEMA","",IFERROR(INDEX(imePrezimeAlias_imePrezimeId,MATCH(BV233&amp;" "&amp;BW233,imePrezimeAlias_alias,0)),"NEMA"))</f>
        <v/>
      </c>
      <c r="BZ233" s="31" t="str">
        <f>IF(BW233="","",IF(OR(BY233="",BY233="NEMA"),BV233,INDEX(imePrezime_ime,MATCH(BY233,imePrezime_id,0))))</f>
        <v/>
      </c>
      <c r="CA233" s="66" t="str">
        <f>IF(BW233="","",IF(OR(BY233="",BY233="NEMA"),BW233,INDEX(imePrezime_prezime,MATCH(BY233,imePrezime_id,0))))</f>
        <v/>
      </c>
      <c r="CB233" s="47" t="s">
        <v>0</v>
      </c>
      <c r="CC233" s="82" t="str">
        <f t="shared" si="232"/>
        <v/>
      </c>
      <c r="CD233" s="47" t="s">
        <v>0</v>
      </c>
      <c r="CE233" s="19" t="str">
        <f t="shared" si="233"/>
        <v/>
      </c>
      <c r="CF233" s="47" t="s">
        <v>0</v>
      </c>
      <c r="CG233" s="130"/>
      <c r="CH233" s="47" t="s">
        <v>0</v>
      </c>
      <c r="CI233" s="52" t="str">
        <f t="shared" si="234"/>
        <v/>
      </c>
      <c r="CJ233" s="73" t="str">
        <f>IF(CG233="","",MAX(CJ$10:CJ232)+1)</f>
        <v/>
      </c>
      <c r="CK233" s="53" t="str">
        <f t="shared" si="235"/>
        <v/>
      </c>
      <c r="CL233" s="47" t="s">
        <v>0</v>
      </c>
      <c r="CM233" s="19" t="str">
        <f t="shared" si="236"/>
        <v/>
      </c>
      <c r="CN233" s="47" t="s">
        <v>0</v>
      </c>
      <c r="CO233" s="108"/>
      <c r="CP233" s="110"/>
      <c r="CQ233" s="47"/>
      <c r="CR233" s="58" t="str">
        <f>IF(AND(BX233="NEMA",BY233="NEMA",OR(CG233="",CK233="NEMA")),MAX(CR$10:CR232)+1,"")</f>
        <v/>
      </c>
      <c r="CS233" s="53" t="str">
        <f t="shared" si="237"/>
        <v/>
      </c>
      <c r="CT233" t="s">
        <v>0</v>
      </c>
      <c r="CU233" s="133" t="str">
        <f>IF(O233="","",LEFT(INDEX(kategorija_oznaka,MATCH(Q233,kategorija_id,0)),1))</f>
        <v/>
      </c>
      <c r="CV233" t="s">
        <v>0</v>
      </c>
      <c r="CW233" s="52" t="str">
        <f>IF(CR233="","",IF(M233&lt;&gt;"CRO","","INSERT INTO osoba (id,reg_broj,oib,spol_id,dat_rodjenja) VALUES ("&amp;CR233&amp;",(SELECT max(os.reg_broj)+1 FROM osoba AS os),Null,'"&amp;CU233&amp;"',Null); INSERT INTO osoba_log (id,reg_broj,oib,spol_id,dat_rodjenja,dnevnik_id) SELECT id,reg_broj,oib,spol_id,dat_rodjenja,"&amp;dnevnik_id&amp;" FROM osoba WHERE id = "&amp;CR233&amp;";"))</f>
        <v/>
      </c>
      <c r="CX233" s="66" t="str">
        <f t="shared" si="238"/>
        <v/>
      </c>
      <c r="CY233" t="s">
        <v>0</v>
      </c>
      <c r="CZ233" s="19" t="str">
        <f t="shared" si="239"/>
        <v/>
      </c>
      <c r="DA233" s="47" t="s">
        <v>0</v>
      </c>
      <c r="DB233" s="52" t="str">
        <f t="shared" si="240"/>
        <v/>
      </c>
      <c r="DC233" s="66" t="str">
        <f t="shared" si="241"/>
        <v/>
      </c>
      <c r="DD233" s="47" t="s">
        <v>0</v>
      </c>
      <c r="DE233" s="52" t="str">
        <f t="shared" si="242"/>
        <v/>
      </c>
      <c r="DF233" s="53" t="str">
        <f>IF(DE233="","",IFERROR(MATCH(DE233,registar,0),"NEMA"))</f>
        <v/>
      </c>
      <c r="DG233" s="47" t="s">
        <v>0</v>
      </c>
      <c r="DH233" s="52" t="str">
        <f t="shared" si="243"/>
        <v/>
      </c>
      <c r="DI233" s="53" t="str">
        <f>IF(DH233="","",IFERROR(MATCH(DH233,imePrezime_imePrezimeKlub,0),"NEMA"))</f>
        <v/>
      </c>
      <c r="DJ233" s="47" t="s">
        <v>0</v>
      </c>
      <c r="DK233" s="52" t="str">
        <f t="shared" si="244"/>
        <v/>
      </c>
      <c r="DL233" s="53" t="str">
        <f>IF(DK233="","",IFERROR(MATCH(DK233,imePrezime_imePrezime,0),"NEMA"))</f>
        <v/>
      </c>
      <c r="DM233" s="47" t="s">
        <v>0</v>
      </c>
      <c r="DN233" s="58" t="str">
        <f t="shared" si="245"/>
        <v/>
      </c>
      <c r="DO233" s="53" t="str" cm="1">
        <f t="array" ref="DO233">IF(DN233&lt;&gt;"",INDEX(imePrezime_id,DN233,0),IF(CR233&lt;&gt;"",CR233,""))</f>
        <v/>
      </c>
      <c r="DP233" s="47" t="s">
        <v>0</v>
      </c>
      <c r="DQ233" s="58" t="str">
        <f t="shared" si="246"/>
        <v/>
      </c>
      <c r="DR233" s="73" t="str">
        <f>IF(BW233="","",IF(AJ233="",IF(IFERROR(INDEX(imePrezime_klub,MATCH(DO233,imePrezime_id,0)),"NEMA")="","klu",""),IF(OR(AND(AK233&lt;&gt;"",AK233&lt;&gt;"NEMA"),BI233&lt;&gt;""),"klu(ali)",IF(AND(AN233&lt;&gt;"",AN233&lt;&gt;AM233),"(raz-klu)","klu"))))</f>
        <v/>
      </c>
      <c r="DS233" s="73" t="str">
        <f t="shared" si="247"/>
        <v/>
      </c>
      <c r="DT233" s="73" t="str">
        <f t="shared" si="248"/>
        <v/>
      </c>
      <c r="DU233" s="66" t="str">
        <f t="shared" si="249"/>
        <v/>
      </c>
      <c r="DV233" s="47" t="s">
        <v>0</v>
      </c>
      <c r="DW233" s="58" t="str">
        <f>IF(BW233="","",MAX(DW$10:DW232)+1)</f>
        <v/>
      </c>
      <c r="DX233" s="73" t="str">
        <f t="shared" si="250"/>
        <v/>
      </c>
      <c r="DY233" s="73" t="str">
        <f t="shared" si="251"/>
        <v/>
      </c>
      <c r="DZ233" s="73" t="str">
        <f t="shared" si="252"/>
        <v/>
      </c>
      <c r="EA233" s="73" t="str">
        <f t="shared" si="253"/>
        <v/>
      </c>
      <c r="EB233" s="73" t="str">
        <f t="shared" si="254"/>
        <v/>
      </c>
      <c r="EC233" s="73" t="str">
        <f t="shared" si="255"/>
        <v/>
      </c>
      <c r="ED233" s="73" t="str">
        <f t="shared" si="256"/>
        <v/>
      </c>
      <c r="EE233" s="73" t="str">
        <f t="shared" si="257"/>
        <v/>
      </c>
      <c r="EF233" s="73" t="str">
        <f t="shared" si="258"/>
        <v/>
      </c>
      <c r="EG233" s="53" t="str">
        <f>IF(INDEX(natjecanjeKategorije_katAliasId,MATCH(Q233,natjecanjeKategorije_katRegId,0))="","",INDEX(natjecanjeKategorije_katAliasId,MATCH(Q233,natjecanjeKategorije_katRegId,0)))</f>
        <v/>
      </c>
      <c r="EH233" s="47" t="s">
        <v>0</v>
      </c>
      <c r="EI233" s="19" t="str">
        <f t="shared" si="259"/>
        <v/>
      </c>
      <c r="EJ233" s="47" t="s">
        <v>0</v>
      </c>
      <c r="EK233" s="19" t="str">
        <f t="shared" si="260"/>
        <v/>
      </c>
      <c r="EL233" s="47" t="s">
        <v>0</v>
      </c>
      <c r="EM233" s="208" t="str">
        <f t="shared" si="261"/>
        <v/>
      </c>
      <c r="EN233" s="47" t="s">
        <v>0</v>
      </c>
    </row>
    <row r="234" spans="1:144" x14ac:dyDescent="0.25">
      <c r="A234" t="s">
        <v>0</v>
      </c>
      <c r="B234" s="52" t="str">
        <f>IF(csv!F226="","",csv!T226)</f>
        <v/>
      </c>
      <c r="C234" s="31" t="s">
        <v>0</v>
      </c>
      <c r="D234" s="31" t="str">
        <f>IF(csv!F226="","",csv!F226)</f>
        <v/>
      </c>
      <c r="E234" s="31" t="str">
        <f>IF(csv!E226="","",csv!E226)</f>
        <v/>
      </c>
      <c r="F234" s="31" t="s">
        <v>0</v>
      </c>
      <c r="G234" s="73" t="str">
        <f>IF(csv!M226="","",csv!M226)</f>
        <v/>
      </c>
      <c r="H234" s="73" t="str">
        <f>IF(csv!N226="","",csv!N226)</f>
        <v/>
      </c>
      <c r="I234" s="31" t="s">
        <v>0</v>
      </c>
      <c r="J234" s="31" t="str">
        <f>IF(csv!P226="","",csv!P226)</f>
        <v/>
      </c>
      <c r="K234" s="31" t="str">
        <f>IF(csv!Q226="","",csv!Q226)</f>
        <v/>
      </c>
      <c r="L234" s="31" t="s">
        <v>0</v>
      </c>
      <c r="M234" s="66" t="str">
        <f>IF(csv!R226="","",csv!R226)</f>
        <v/>
      </c>
      <c r="N234" s="47" t="s">
        <v>0</v>
      </c>
      <c r="O234" s="52" t="str">
        <f t="shared" si="203"/>
        <v/>
      </c>
      <c r="P234" s="73" t="str">
        <f>IF(O234="","",IF(COUNTIF(O$10:O233,O234)=0,P233+1,P233))</f>
        <v/>
      </c>
      <c r="Q234" s="88" t="str">
        <f t="shared" si="204"/>
        <v/>
      </c>
      <c r="R234" s="89" t="str" cm="1">
        <f t="array" ref="R234">IF(S234="","",INDEX(natjecanjeStaze_naziv,MATCH(S234,natjecanjeStaze_stazaId,0)))</f>
        <v/>
      </c>
      <c r="S234" s="53" t="str">
        <f>IF(BW234="","",INDEX(natjecanjeStaze_stazaId,MATCH(O234,natjecanjeStaze_kategorija,0)))</f>
        <v/>
      </c>
      <c r="T234" s="47" t="s">
        <v>0</v>
      </c>
      <c r="U234" s="259" t="str">
        <f>IF(O234="","",INDEX(kategorija_oznaka,MATCH(Q234,kategorija_id,0)))</f>
        <v/>
      </c>
      <c r="V234" s="260" t="str">
        <f t="shared" si="205"/>
        <v/>
      </c>
      <c r="W234" s="47" t="s">
        <v>0</v>
      </c>
      <c r="X234" s="52" t="str">
        <f t="shared" si="206"/>
        <v/>
      </c>
      <c r="Y234" s="73" t="str">
        <f t="shared" si="207"/>
        <v/>
      </c>
      <c r="Z234" s="31" t="str">
        <f t="shared" si="208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09"/>
        <v/>
      </c>
      <c r="AF234" s="47" t="s">
        <v>0</v>
      </c>
      <c r="AG234" s="151" t="str">
        <f t="shared" si="210"/>
        <v/>
      </c>
      <c r="AH234" s="47" t="s">
        <v>0</v>
      </c>
      <c r="AI234" s="52" t="str">
        <f t="shared" si="211"/>
        <v/>
      </c>
      <c r="AJ234" s="31" t="str">
        <f t="shared" si="212"/>
        <v/>
      </c>
      <c r="AK234" s="73" t="str">
        <f t="shared" si="213"/>
        <v/>
      </c>
      <c r="AL234" s="73" t="str">
        <f t="shared" si="214"/>
        <v/>
      </c>
      <c r="AM234" s="31" t="str" cm="1">
        <f t="array" ref="AM234">IF(AK234="",""&amp;AJ234,IF(AK234="NEMA",AJ234,INDEX(klub_naziv,MATCH(INDEX(klubAlias_klubId,AK234),klub_id,0))))</f>
        <v/>
      </c>
      <c r="AN234" s="31" t="str" cm="1">
        <f t="array" ref="AN234">IFERROR(""&amp;INDEX(registarNatjecatelji,DL234,4),"")</f>
        <v/>
      </c>
      <c r="AO234" s="90" t="str">
        <f t="shared" si="215"/>
        <v/>
      </c>
      <c r="AP234" s="66" t="str">
        <f t="shared" si="216"/>
        <v/>
      </c>
      <c r="AQ234" s="47" t="s">
        <v>0</v>
      </c>
      <c r="AR234" s="52" t="str">
        <f>IF(V234&lt;&gt;"NEMA","",IF(IFERROR(MATCH(U234,U$10:U233,0),0)&lt;&gt;0,"",U234))</f>
        <v/>
      </c>
      <c r="AS234" s="73" t="str">
        <f>IF(AR234="","",IFERROR(INDEX(klubAlias_id,MATCH(AR234,klubAlias_alias,0)),"NEMA"))</f>
        <v/>
      </c>
      <c r="AT234" s="31" t="str">
        <f>IF(OR(AS234="",AS234&lt;&gt;"NEMA"),"",MAX(AT$10:AT233)+1)</f>
        <v/>
      </c>
      <c r="AU234" s="66" t="str">
        <f>IF(OR(AS234="",AS234&lt;&gt;"NEMA"),"",INDEX(klub_id,MATCH(AR234,klub_naziv,0)))</f>
        <v/>
      </c>
      <c r="AV234" s="47" t="s">
        <v>0</v>
      </c>
      <c r="AW234" s="19" t="str">
        <f t="shared" si="217"/>
        <v/>
      </c>
      <c r="AX234" s="47" t="s">
        <v>0</v>
      </c>
      <c r="AY234" s="82" t="str">
        <f>IF(AK234&lt;&gt;"NEMA","",IF(IFERROR(MATCH(AJ234,AJ$10:AJ233,0),0)&lt;&gt;0,"",AJ234))</f>
        <v/>
      </c>
      <c r="AZ234" s="47" t="s">
        <v>0</v>
      </c>
      <c r="BA234" s="130"/>
      <c r="BB234" s="47" t="s">
        <v>0</v>
      </c>
      <c r="BC234" s="58" t="str">
        <f t="shared" si="218"/>
        <v/>
      </c>
      <c r="BD234" s="31" t="str">
        <f t="shared" si="219"/>
        <v/>
      </c>
      <c r="BE234" s="31" t="str">
        <f>IF(BD234="","",MAX(BE$10:BE233)+1)</f>
        <v/>
      </c>
      <c r="BF234" s="31" t="str">
        <f t="shared" si="220"/>
        <v/>
      </c>
      <c r="BG234" s="31" t="str">
        <f t="shared" si="221"/>
        <v/>
      </c>
      <c r="BH234" s="31" t="str">
        <f>IF(BA234="","",MAX(BH$10:BH233)+1)</f>
        <v/>
      </c>
      <c r="BI234" s="31" t="str">
        <f t="shared" si="222"/>
        <v/>
      </c>
      <c r="BJ234" s="66" t="str">
        <f t="shared" si="223"/>
        <v/>
      </c>
      <c r="BK234" s="47" t="s">
        <v>0</v>
      </c>
      <c r="BL234" s="19" t="str">
        <f t="shared" si="224"/>
        <v/>
      </c>
      <c r="BM234" s="47" t="s">
        <v>0</v>
      </c>
      <c r="BN234" s="151" t="str">
        <f>IF(AP234="","",IF(BA234="",IF(IFERROR(MATCH(AP234,natjecanje_noviKluboviAliasi,0),0)&gt;0,INDEX(natjecanje_kluboviAliasi,MATCH(AP234,natjecanje_noviKluboviAliasi,0)),AP234),BA234))</f>
        <v/>
      </c>
      <c r="BO234" s="47" t="s">
        <v>0</v>
      </c>
      <c r="BP234" s="58" t="str">
        <f t="shared" si="225"/>
        <v/>
      </c>
      <c r="BQ234" s="73" t="str">
        <f t="shared" si="226"/>
        <v/>
      </c>
      <c r="BR234" s="267" t="str">
        <f t="shared" si="227"/>
        <v/>
      </c>
      <c r="BS234" s="268" t="str">
        <f t="shared" si="228"/>
        <v/>
      </c>
      <c r="BT234" s="191" t="str">
        <f t="shared" si="229"/>
        <v/>
      </c>
      <c r="BU234" s="47" t="s">
        <v>0</v>
      </c>
      <c r="BV234" s="52" t="str">
        <f t="shared" si="230"/>
        <v/>
      </c>
      <c r="BW234" s="31" t="str">
        <f t="shared" si="231"/>
        <v/>
      </c>
      <c r="BX234" s="73" t="str">
        <f>IF(BW234="","",IFERROR(INDEX(imePrezime_id,MATCH(BV234&amp;" – "&amp;BW234,imePrezime_imePrezime,0)),"NEMA"))</f>
        <v/>
      </c>
      <c r="BY234" s="73" t="str">
        <f>IF(BX234&lt;&gt;"NEMA","",IFERROR(INDEX(imePrezimeAlias_imePrezimeId,MATCH(BV234&amp;" "&amp;BW234,imePrezimeAlias_alias,0)),"NEMA"))</f>
        <v/>
      </c>
      <c r="BZ234" s="31" t="str">
        <f>IF(BW234="","",IF(OR(BY234="",BY234="NEMA"),BV234,INDEX(imePrezime_ime,MATCH(BY234,imePrezime_id,0))))</f>
        <v/>
      </c>
      <c r="CA234" s="66" t="str">
        <f>IF(BW234="","",IF(OR(BY234="",BY234="NEMA"),BW234,INDEX(imePrezime_prezime,MATCH(BY234,imePrezime_id,0))))</f>
        <v/>
      </c>
      <c r="CB234" s="47" t="s">
        <v>0</v>
      </c>
      <c r="CC234" s="82" t="str">
        <f t="shared" si="232"/>
        <v/>
      </c>
      <c r="CD234" s="47" t="s">
        <v>0</v>
      </c>
      <c r="CE234" s="19" t="str">
        <f t="shared" si="233"/>
        <v/>
      </c>
      <c r="CF234" s="47" t="s">
        <v>0</v>
      </c>
      <c r="CG234" s="130"/>
      <c r="CH234" s="47" t="s">
        <v>0</v>
      </c>
      <c r="CI234" s="52" t="str">
        <f t="shared" si="234"/>
        <v/>
      </c>
      <c r="CJ234" s="73" t="str">
        <f>IF(CG234="","",MAX(CJ$10:CJ233)+1)</f>
        <v/>
      </c>
      <c r="CK234" s="53" t="str">
        <f t="shared" si="235"/>
        <v/>
      </c>
      <c r="CL234" s="47" t="s">
        <v>0</v>
      </c>
      <c r="CM234" s="19" t="str">
        <f t="shared" si="236"/>
        <v/>
      </c>
      <c r="CN234" s="47" t="s">
        <v>0</v>
      </c>
      <c r="CO234" s="108"/>
      <c r="CP234" s="110"/>
      <c r="CQ234" s="47"/>
      <c r="CR234" s="58" t="str">
        <f>IF(AND(BX234="NEMA",BY234="NEMA",OR(CG234="",CK234="NEMA")),MAX(CR$10:CR233)+1,"")</f>
        <v/>
      </c>
      <c r="CS234" s="53" t="str">
        <f t="shared" si="237"/>
        <v/>
      </c>
      <c r="CT234" t="s">
        <v>0</v>
      </c>
      <c r="CU234" s="133" t="str">
        <f>IF(O234="","",LEFT(INDEX(kategorija_oznaka,MATCH(Q234,kategorija_id,0)),1))</f>
        <v/>
      </c>
      <c r="CV234" t="s">
        <v>0</v>
      </c>
      <c r="CW234" s="52" t="str">
        <f>IF(CR234="","",IF(M234&lt;&gt;"CRO","","INSERT INTO osoba (id,reg_broj,oib,spol_id,dat_rodjenja) VALUES ("&amp;CR234&amp;",(SELECT max(os.reg_broj)+1 FROM osoba AS os),Null,'"&amp;CU234&amp;"',Null); INSERT INTO osoba_log (id,reg_broj,oib,spol_id,dat_rodjenja,dnevnik_id) SELECT id,reg_broj,oib,spol_id,dat_rodjenja,"&amp;dnevnik_id&amp;" FROM osoba WHERE id = "&amp;CR234&amp;";"))</f>
        <v/>
      </c>
      <c r="CX234" s="66" t="str">
        <f t="shared" si="238"/>
        <v/>
      </c>
      <c r="CY234" t="s">
        <v>0</v>
      </c>
      <c r="CZ234" s="19" t="str">
        <f t="shared" si="239"/>
        <v/>
      </c>
      <c r="DA234" s="47" t="s">
        <v>0</v>
      </c>
      <c r="DB234" s="52" t="str">
        <f t="shared" si="240"/>
        <v/>
      </c>
      <c r="DC234" s="66" t="str">
        <f t="shared" si="241"/>
        <v/>
      </c>
      <c r="DD234" s="47" t="s">
        <v>0</v>
      </c>
      <c r="DE234" s="52" t="str">
        <f t="shared" si="242"/>
        <v/>
      </c>
      <c r="DF234" s="53" t="str">
        <f>IF(DE234="","",IFERROR(MATCH(DE234,registar,0),"NEMA"))</f>
        <v/>
      </c>
      <c r="DG234" s="47" t="s">
        <v>0</v>
      </c>
      <c r="DH234" s="52" t="str">
        <f t="shared" si="243"/>
        <v/>
      </c>
      <c r="DI234" s="53" t="str">
        <f>IF(DH234="","",IFERROR(MATCH(DH234,imePrezime_imePrezimeKlub,0),"NEMA"))</f>
        <v/>
      </c>
      <c r="DJ234" s="47" t="s">
        <v>0</v>
      </c>
      <c r="DK234" s="52" t="str">
        <f t="shared" si="244"/>
        <v/>
      </c>
      <c r="DL234" s="53" t="str">
        <f>IF(DK234="","",IFERROR(MATCH(DK234,imePrezime_imePrezime,0),"NEMA"))</f>
        <v/>
      </c>
      <c r="DM234" s="47" t="s">
        <v>0</v>
      </c>
      <c r="DN234" s="58" t="str">
        <f t="shared" si="245"/>
        <v/>
      </c>
      <c r="DO234" s="53" t="str" cm="1">
        <f t="array" ref="DO234">IF(DN234&lt;&gt;"",INDEX(imePrezime_id,DN234,0),IF(CR234&lt;&gt;"",CR234,""))</f>
        <v/>
      </c>
      <c r="DP234" s="47" t="s">
        <v>0</v>
      </c>
      <c r="DQ234" s="58" t="str">
        <f t="shared" si="246"/>
        <v/>
      </c>
      <c r="DR234" s="73" t="str">
        <f>IF(BW234="","",IF(AJ234="",IF(IFERROR(INDEX(imePrezime_klub,MATCH(DO234,imePrezime_id,0)),"NEMA")="","klu",""),IF(OR(AND(AK234&lt;&gt;"",AK234&lt;&gt;"NEMA"),BI234&lt;&gt;""),"klu(ali)",IF(AND(AN234&lt;&gt;"",AN234&lt;&gt;AM234),"(raz-klu)","klu"))))</f>
        <v/>
      </c>
      <c r="DS234" s="73" t="str">
        <f t="shared" si="247"/>
        <v/>
      </c>
      <c r="DT234" s="73" t="str">
        <f t="shared" si="248"/>
        <v/>
      </c>
      <c r="DU234" s="66" t="str">
        <f t="shared" si="249"/>
        <v/>
      </c>
      <c r="DV234" s="47" t="s">
        <v>0</v>
      </c>
      <c r="DW234" s="58" t="str">
        <f>IF(BW234="","",MAX(DW$10:DW233)+1)</f>
        <v/>
      </c>
      <c r="DX234" s="73" t="str">
        <f t="shared" si="250"/>
        <v/>
      </c>
      <c r="DY234" s="73" t="str">
        <f t="shared" si="251"/>
        <v/>
      </c>
      <c r="DZ234" s="73" t="str">
        <f t="shared" si="252"/>
        <v/>
      </c>
      <c r="EA234" s="73" t="str">
        <f t="shared" si="253"/>
        <v/>
      </c>
      <c r="EB234" s="73" t="str">
        <f t="shared" si="254"/>
        <v/>
      </c>
      <c r="EC234" s="73" t="str">
        <f t="shared" si="255"/>
        <v/>
      </c>
      <c r="ED234" s="73" t="str">
        <f t="shared" si="256"/>
        <v/>
      </c>
      <c r="EE234" s="73" t="str">
        <f t="shared" si="257"/>
        <v/>
      </c>
      <c r="EF234" s="73" t="str">
        <f t="shared" si="258"/>
        <v/>
      </c>
      <c r="EG234" s="53" t="str">
        <f>IF(INDEX(natjecanjeKategorije_katAliasId,MATCH(Q234,natjecanjeKategorije_katRegId,0))="","",INDEX(natjecanjeKategorije_katAliasId,MATCH(Q234,natjecanjeKategorije_katRegId,0)))</f>
        <v/>
      </c>
      <c r="EH234" s="47" t="s">
        <v>0</v>
      </c>
      <c r="EI234" s="19" t="str">
        <f t="shared" si="259"/>
        <v/>
      </c>
      <c r="EJ234" s="47" t="s">
        <v>0</v>
      </c>
      <c r="EK234" s="19" t="str">
        <f t="shared" si="260"/>
        <v/>
      </c>
      <c r="EL234" s="47" t="s">
        <v>0</v>
      </c>
      <c r="EM234" s="208" t="str">
        <f t="shared" si="261"/>
        <v/>
      </c>
      <c r="EN234" s="47" t="s">
        <v>0</v>
      </c>
    </row>
    <row r="235" spans="1:144" x14ac:dyDescent="0.25">
      <c r="A235" t="s">
        <v>0</v>
      </c>
      <c r="B235" s="52" t="str">
        <f>IF(csv!F227="","",csv!T227)</f>
        <v/>
      </c>
      <c r="C235" s="31" t="s">
        <v>0</v>
      </c>
      <c r="D235" s="31" t="str">
        <f>IF(csv!F227="","",csv!F227)</f>
        <v/>
      </c>
      <c r="E235" s="31" t="str">
        <f>IF(csv!E227="","",csv!E227)</f>
        <v/>
      </c>
      <c r="F235" s="31" t="s">
        <v>0</v>
      </c>
      <c r="G235" s="73" t="str">
        <f>IF(csv!M227="","",csv!M227)</f>
        <v/>
      </c>
      <c r="H235" s="73" t="str">
        <f>IF(csv!N227="","",csv!N227)</f>
        <v/>
      </c>
      <c r="I235" s="31" t="s">
        <v>0</v>
      </c>
      <c r="J235" s="31" t="str">
        <f>IF(csv!P227="","",csv!P227)</f>
        <v/>
      </c>
      <c r="K235" s="31" t="str">
        <f>IF(csv!Q227="","",csv!Q227)</f>
        <v/>
      </c>
      <c r="L235" s="31" t="s">
        <v>0</v>
      </c>
      <c r="M235" s="66" t="str">
        <f>IF(csv!R227="","",csv!R227)</f>
        <v/>
      </c>
      <c r="N235" s="47" t="s">
        <v>0</v>
      </c>
      <c r="O235" s="52" t="str">
        <f t="shared" si="203"/>
        <v/>
      </c>
      <c r="P235" s="73" t="str">
        <f>IF(O235="","",IF(COUNTIF(O$10:O234,O235)=0,P234+1,P234))</f>
        <v/>
      </c>
      <c r="Q235" s="88" t="str">
        <f t="shared" si="204"/>
        <v/>
      </c>
      <c r="R235" s="89" t="str" cm="1">
        <f t="array" ref="R235">IF(S235="","",INDEX(natjecanjeStaze_naziv,MATCH(S235,natjecanjeStaze_stazaId,0)))</f>
        <v/>
      </c>
      <c r="S235" s="53" t="str">
        <f>IF(BW235="","",INDEX(natjecanjeStaze_stazaId,MATCH(O235,natjecanjeStaze_kategorija,0)))</f>
        <v/>
      </c>
      <c r="T235" s="47" t="s">
        <v>0</v>
      </c>
      <c r="U235" s="259" t="str">
        <f>IF(O235="","",INDEX(kategorija_oznaka,MATCH(Q235,kategorija_id,0)))</f>
        <v/>
      </c>
      <c r="V235" s="260" t="str">
        <f t="shared" si="205"/>
        <v/>
      </c>
      <c r="W235" s="47" t="s">
        <v>0</v>
      </c>
      <c r="X235" s="52" t="str">
        <f t="shared" si="206"/>
        <v/>
      </c>
      <c r="Y235" s="73" t="str">
        <f t="shared" si="207"/>
        <v/>
      </c>
      <c r="Z235" s="31" t="str">
        <f t="shared" si="208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09"/>
        <v/>
      </c>
      <c r="AF235" s="47" t="s">
        <v>0</v>
      </c>
      <c r="AG235" s="151" t="str">
        <f t="shared" si="210"/>
        <v/>
      </c>
      <c r="AH235" s="47" t="s">
        <v>0</v>
      </c>
      <c r="AI235" s="52" t="str">
        <f t="shared" si="211"/>
        <v/>
      </c>
      <c r="AJ235" s="31" t="str">
        <f t="shared" si="212"/>
        <v/>
      </c>
      <c r="AK235" s="73" t="str">
        <f t="shared" si="213"/>
        <v/>
      </c>
      <c r="AL235" s="73" t="str">
        <f t="shared" si="214"/>
        <v/>
      </c>
      <c r="AM235" s="31" t="str" cm="1">
        <f t="array" ref="AM235">IF(AK235="",""&amp;AJ235,IF(AK235="NEMA",AJ235,INDEX(klub_naziv,MATCH(INDEX(klubAlias_klubId,AK235),klub_id,0))))</f>
        <v/>
      </c>
      <c r="AN235" s="31" t="str" cm="1">
        <f t="array" ref="AN235">IFERROR(""&amp;INDEX(registarNatjecatelji,DL235,4),"")</f>
        <v/>
      </c>
      <c r="AO235" s="90" t="str">
        <f t="shared" si="215"/>
        <v/>
      </c>
      <c r="AP235" s="66" t="str">
        <f t="shared" si="216"/>
        <v/>
      </c>
      <c r="AQ235" s="47" t="s">
        <v>0</v>
      </c>
      <c r="AR235" s="52" t="str">
        <f>IF(V235&lt;&gt;"NEMA","",IF(IFERROR(MATCH(U235,U$10:U234,0),0)&lt;&gt;0,"",U235))</f>
        <v/>
      </c>
      <c r="AS235" s="73" t="str">
        <f>IF(AR235="","",IFERROR(INDEX(klubAlias_id,MATCH(AR235,klubAlias_alias,0)),"NEMA"))</f>
        <v/>
      </c>
      <c r="AT235" s="31" t="str">
        <f>IF(OR(AS235="",AS235&lt;&gt;"NEMA"),"",MAX(AT$10:AT234)+1)</f>
        <v/>
      </c>
      <c r="AU235" s="66" t="str">
        <f>IF(OR(AS235="",AS235&lt;&gt;"NEMA"),"",INDEX(klub_id,MATCH(AR235,klub_naziv,0)))</f>
        <v/>
      </c>
      <c r="AV235" s="47" t="s">
        <v>0</v>
      </c>
      <c r="AW235" s="19" t="str">
        <f t="shared" si="217"/>
        <v/>
      </c>
      <c r="AX235" s="47" t="s">
        <v>0</v>
      </c>
      <c r="AY235" s="82" t="str">
        <f>IF(AK235&lt;&gt;"NEMA","",IF(IFERROR(MATCH(AJ235,AJ$10:AJ234,0),0)&lt;&gt;0,"",AJ235))</f>
        <v/>
      </c>
      <c r="AZ235" s="47" t="s">
        <v>0</v>
      </c>
      <c r="BA235" s="130"/>
      <c r="BB235" s="47" t="s">
        <v>0</v>
      </c>
      <c r="BC235" s="58" t="str">
        <f t="shared" si="218"/>
        <v/>
      </c>
      <c r="BD235" s="31" t="str">
        <f t="shared" si="219"/>
        <v/>
      </c>
      <c r="BE235" s="31" t="str">
        <f>IF(BD235="","",MAX(BE$10:BE234)+1)</f>
        <v/>
      </c>
      <c r="BF235" s="31" t="str">
        <f t="shared" si="220"/>
        <v/>
      </c>
      <c r="BG235" s="31" t="str">
        <f t="shared" si="221"/>
        <v/>
      </c>
      <c r="BH235" s="31" t="str">
        <f>IF(BA235="","",MAX(BH$10:BH234)+1)</f>
        <v/>
      </c>
      <c r="BI235" s="31" t="str">
        <f t="shared" si="222"/>
        <v/>
      </c>
      <c r="BJ235" s="66" t="str">
        <f t="shared" si="223"/>
        <v/>
      </c>
      <c r="BK235" s="47" t="s">
        <v>0</v>
      </c>
      <c r="BL235" s="19" t="str">
        <f t="shared" si="224"/>
        <v/>
      </c>
      <c r="BM235" s="47" t="s">
        <v>0</v>
      </c>
      <c r="BN235" s="151" t="str">
        <f>IF(AP235="","",IF(BA235="",IF(IFERROR(MATCH(AP235,natjecanje_noviKluboviAliasi,0),0)&gt;0,INDEX(natjecanje_kluboviAliasi,MATCH(AP235,natjecanje_noviKluboviAliasi,0)),AP235),BA235))</f>
        <v/>
      </c>
      <c r="BO235" s="47" t="s">
        <v>0</v>
      </c>
      <c r="BP235" s="58" t="str">
        <f t="shared" si="225"/>
        <v/>
      </c>
      <c r="BQ235" s="73" t="str">
        <f t="shared" si="226"/>
        <v/>
      </c>
      <c r="BR235" s="267" t="str">
        <f t="shared" si="227"/>
        <v/>
      </c>
      <c r="BS235" s="268" t="str">
        <f t="shared" si="228"/>
        <v/>
      </c>
      <c r="BT235" s="191" t="str">
        <f t="shared" si="229"/>
        <v/>
      </c>
      <c r="BU235" s="47" t="s">
        <v>0</v>
      </c>
      <c r="BV235" s="52" t="str">
        <f t="shared" si="230"/>
        <v/>
      </c>
      <c r="BW235" s="31" t="str">
        <f t="shared" si="231"/>
        <v/>
      </c>
      <c r="BX235" s="73" t="str">
        <f>IF(BW235="","",IFERROR(INDEX(imePrezime_id,MATCH(BV235&amp;" – "&amp;BW235,imePrezime_imePrezime,0)),"NEMA"))</f>
        <v/>
      </c>
      <c r="BY235" s="73" t="str">
        <f>IF(BX235&lt;&gt;"NEMA","",IFERROR(INDEX(imePrezimeAlias_imePrezimeId,MATCH(BV235&amp;" "&amp;BW235,imePrezimeAlias_alias,0)),"NEMA"))</f>
        <v/>
      </c>
      <c r="BZ235" s="31" t="str">
        <f>IF(BW235="","",IF(OR(BY235="",BY235="NEMA"),BV235,INDEX(imePrezime_ime,MATCH(BY235,imePrezime_id,0))))</f>
        <v/>
      </c>
      <c r="CA235" s="66" t="str">
        <f>IF(BW235="","",IF(OR(BY235="",BY235="NEMA"),BW235,INDEX(imePrezime_prezime,MATCH(BY235,imePrezime_id,0))))</f>
        <v/>
      </c>
      <c r="CB235" s="47" t="s">
        <v>0</v>
      </c>
      <c r="CC235" s="82" t="str">
        <f t="shared" si="232"/>
        <v/>
      </c>
      <c r="CD235" s="47" t="s">
        <v>0</v>
      </c>
      <c r="CE235" s="19" t="str">
        <f t="shared" si="233"/>
        <v/>
      </c>
      <c r="CF235" s="47" t="s">
        <v>0</v>
      </c>
      <c r="CG235" s="130"/>
      <c r="CH235" s="47" t="s">
        <v>0</v>
      </c>
      <c r="CI235" s="52" t="str">
        <f t="shared" si="234"/>
        <v/>
      </c>
      <c r="CJ235" s="73" t="str">
        <f>IF(CG235="","",MAX(CJ$10:CJ234)+1)</f>
        <v/>
      </c>
      <c r="CK235" s="53" t="str">
        <f t="shared" si="235"/>
        <v/>
      </c>
      <c r="CL235" s="47" t="s">
        <v>0</v>
      </c>
      <c r="CM235" s="19" t="str">
        <f t="shared" si="236"/>
        <v/>
      </c>
      <c r="CN235" s="47" t="s">
        <v>0</v>
      </c>
      <c r="CO235" s="108"/>
      <c r="CP235" s="110"/>
      <c r="CQ235" s="47"/>
      <c r="CR235" s="58" t="str">
        <f>IF(AND(BX235="NEMA",BY235="NEMA",OR(CG235="",CK235="NEMA")),MAX(CR$10:CR234)+1,"")</f>
        <v/>
      </c>
      <c r="CS235" s="53" t="str">
        <f t="shared" si="237"/>
        <v/>
      </c>
      <c r="CT235" t="s">
        <v>0</v>
      </c>
      <c r="CU235" s="133" t="str">
        <f>IF(O235="","",LEFT(INDEX(kategorija_oznaka,MATCH(Q235,kategorija_id,0)),1))</f>
        <v/>
      </c>
      <c r="CV235" t="s">
        <v>0</v>
      </c>
      <c r="CW235" s="52" t="str">
        <f>IF(CR235="","",IF(M235&lt;&gt;"CRO","","INSERT INTO osoba (id,reg_broj,oib,spol_id,dat_rodjenja) VALUES ("&amp;CR235&amp;",(SELECT max(os.reg_broj)+1 FROM osoba AS os),Null,'"&amp;CU235&amp;"',Null); INSERT INTO osoba_log (id,reg_broj,oib,spol_id,dat_rodjenja,dnevnik_id) SELECT id,reg_broj,oib,spol_id,dat_rodjenja,"&amp;dnevnik_id&amp;" FROM osoba WHERE id = "&amp;CR235&amp;";"))</f>
        <v/>
      </c>
      <c r="CX235" s="66" t="str">
        <f t="shared" si="238"/>
        <v/>
      </c>
      <c r="CY235" t="s">
        <v>0</v>
      </c>
      <c r="CZ235" s="19" t="str">
        <f t="shared" si="239"/>
        <v/>
      </c>
      <c r="DA235" s="47" t="s">
        <v>0</v>
      </c>
      <c r="DB235" s="52" t="str">
        <f t="shared" si="240"/>
        <v/>
      </c>
      <c r="DC235" s="66" t="str">
        <f t="shared" si="241"/>
        <v/>
      </c>
      <c r="DD235" s="47" t="s">
        <v>0</v>
      </c>
      <c r="DE235" s="52" t="str">
        <f t="shared" si="242"/>
        <v/>
      </c>
      <c r="DF235" s="53" t="str">
        <f>IF(DE235="","",IFERROR(MATCH(DE235,registar,0),"NEMA"))</f>
        <v/>
      </c>
      <c r="DG235" s="47" t="s">
        <v>0</v>
      </c>
      <c r="DH235" s="52" t="str">
        <f t="shared" si="243"/>
        <v/>
      </c>
      <c r="DI235" s="53" t="str">
        <f>IF(DH235="","",IFERROR(MATCH(DH235,imePrezime_imePrezimeKlub,0),"NEMA"))</f>
        <v/>
      </c>
      <c r="DJ235" s="47" t="s">
        <v>0</v>
      </c>
      <c r="DK235" s="52" t="str">
        <f t="shared" si="244"/>
        <v/>
      </c>
      <c r="DL235" s="53" t="str">
        <f>IF(DK235="","",IFERROR(MATCH(DK235,imePrezime_imePrezime,0),"NEMA"))</f>
        <v/>
      </c>
      <c r="DM235" s="47" t="s">
        <v>0</v>
      </c>
      <c r="DN235" s="58" t="str">
        <f t="shared" si="245"/>
        <v/>
      </c>
      <c r="DO235" s="53" t="str" cm="1">
        <f t="array" ref="DO235">IF(DN235&lt;&gt;"",INDEX(imePrezime_id,DN235,0),IF(CR235&lt;&gt;"",CR235,""))</f>
        <v/>
      </c>
      <c r="DP235" s="47" t="s">
        <v>0</v>
      </c>
      <c r="DQ235" s="58" t="str">
        <f t="shared" si="246"/>
        <v/>
      </c>
      <c r="DR235" s="73" t="str">
        <f>IF(BW235="","",IF(AJ235="",IF(IFERROR(INDEX(imePrezime_klub,MATCH(DO235,imePrezime_id,0)),"NEMA")="","klu",""),IF(OR(AND(AK235&lt;&gt;"",AK235&lt;&gt;"NEMA"),BI235&lt;&gt;""),"klu(ali)",IF(AND(AN235&lt;&gt;"",AN235&lt;&gt;AM235),"(raz-klu)","klu"))))</f>
        <v/>
      </c>
      <c r="DS235" s="73" t="str">
        <f t="shared" si="247"/>
        <v/>
      </c>
      <c r="DT235" s="73" t="str">
        <f t="shared" si="248"/>
        <v/>
      </c>
      <c r="DU235" s="66" t="str">
        <f t="shared" si="249"/>
        <v/>
      </c>
      <c r="DV235" s="47" t="s">
        <v>0</v>
      </c>
      <c r="DW235" s="58" t="str">
        <f>IF(BW235="","",MAX(DW$10:DW234)+1)</f>
        <v/>
      </c>
      <c r="DX235" s="73" t="str">
        <f t="shared" si="250"/>
        <v/>
      </c>
      <c r="DY235" s="73" t="str">
        <f t="shared" si="251"/>
        <v/>
      </c>
      <c r="DZ235" s="73" t="str">
        <f t="shared" si="252"/>
        <v/>
      </c>
      <c r="EA235" s="73" t="str">
        <f t="shared" si="253"/>
        <v/>
      </c>
      <c r="EB235" s="73" t="str">
        <f t="shared" si="254"/>
        <v/>
      </c>
      <c r="EC235" s="73" t="str">
        <f t="shared" si="255"/>
        <v/>
      </c>
      <c r="ED235" s="73" t="str">
        <f t="shared" si="256"/>
        <v/>
      </c>
      <c r="EE235" s="73" t="str">
        <f t="shared" si="257"/>
        <v/>
      </c>
      <c r="EF235" s="73" t="str">
        <f t="shared" si="258"/>
        <v/>
      </c>
      <c r="EG235" s="53" t="str">
        <f>IF(INDEX(natjecanjeKategorije_katAliasId,MATCH(Q235,natjecanjeKategorije_katRegId,0))="","",INDEX(natjecanjeKategorije_katAliasId,MATCH(Q235,natjecanjeKategorije_katRegId,0)))</f>
        <v/>
      </c>
      <c r="EH235" s="47" t="s">
        <v>0</v>
      </c>
      <c r="EI235" s="19" t="str">
        <f t="shared" si="259"/>
        <v/>
      </c>
      <c r="EJ235" s="47" t="s">
        <v>0</v>
      </c>
      <c r="EK235" s="19" t="str">
        <f t="shared" si="260"/>
        <v/>
      </c>
      <c r="EL235" s="47" t="s">
        <v>0</v>
      </c>
      <c r="EM235" s="208" t="str">
        <f t="shared" si="261"/>
        <v/>
      </c>
      <c r="EN235" s="47" t="s">
        <v>0</v>
      </c>
    </row>
    <row r="236" spans="1:144" x14ac:dyDescent="0.25">
      <c r="A236" t="s">
        <v>0</v>
      </c>
      <c r="B236" s="52" t="str">
        <f>IF(csv!F228="","",csv!T228)</f>
        <v/>
      </c>
      <c r="C236" s="31" t="s">
        <v>0</v>
      </c>
      <c r="D236" s="31" t="str">
        <f>IF(csv!F228="","",csv!F228)</f>
        <v/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/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03"/>
        <v/>
      </c>
      <c r="P236" s="73" t="str">
        <f>IF(O236="","",IF(COUNTIF(O$10:O235,O236)=0,P235+1,P235))</f>
        <v/>
      </c>
      <c r="Q236" s="88" t="str">
        <f t="shared" si="204"/>
        <v/>
      </c>
      <c r="R236" s="89" t="str" cm="1">
        <f t="array" ref="R236">IF(S236="","",INDEX(natjecanjeStaze_naziv,MATCH(S236,natjecanjeStaze_stazaId,0)))</f>
        <v/>
      </c>
      <c r="S236" s="53" t="str">
        <f>IF(BW236="","",INDEX(natjecanjeStaze_stazaId,MATCH(O236,natjecanjeStaze_kategorija,0)))</f>
        <v/>
      </c>
      <c r="T236" s="47" t="s">
        <v>0</v>
      </c>
      <c r="U236" s="259" t="str">
        <f>IF(O236="","",INDEX(kategorija_oznaka,MATCH(Q236,kategorija_id,0)))</f>
        <v/>
      </c>
      <c r="V236" s="260" t="str">
        <f t="shared" si="205"/>
        <v/>
      </c>
      <c r="W236" s="47" t="s">
        <v>0</v>
      </c>
      <c r="X236" s="52" t="str">
        <f t="shared" si="206"/>
        <v/>
      </c>
      <c r="Y236" s="73" t="str">
        <f t="shared" si="207"/>
        <v/>
      </c>
      <c r="Z236" s="31" t="str">
        <f t="shared" si="208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09"/>
        <v/>
      </c>
      <c r="AF236" s="47" t="s">
        <v>0</v>
      </c>
      <c r="AG236" s="151" t="str">
        <f t="shared" si="210"/>
        <v/>
      </c>
      <c r="AH236" s="47" t="s">
        <v>0</v>
      </c>
      <c r="AI236" s="52" t="str">
        <f t="shared" si="211"/>
        <v/>
      </c>
      <c r="AJ236" s="31" t="str">
        <f t="shared" si="212"/>
        <v/>
      </c>
      <c r="AK236" s="73" t="str">
        <f t="shared" si="213"/>
        <v/>
      </c>
      <c r="AL236" s="73" t="str">
        <f t="shared" si="214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IFERROR(""&amp;INDEX(registarNatjecatelji,DL236,4),"")</f>
        <v/>
      </c>
      <c r="AO236" s="90" t="str">
        <f t="shared" si="215"/>
        <v/>
      </c>
      <c r="AP236" s="66" t="str">
        <f t="shared" si="216"/>
        <v/>
      </c>
      <c r="AQ236" s="47" t="s">
        <v>0</v>
      </c>
      <c r="AR236" s="52" t="str">
        <f>IF(V236&lt;&gt;"NEMA","",IF(IFERROR(MATCH(U236,U$10:U235,0),0)&lt;&gt;0,"",U236))</f>
        <v/>
      </c>
      <c r="AS236" s="73" t="str">
        <f>IF(AR236="","",IFERROR(INDEX(klubAlias_id,MATCH(AR236,klubAlias_alias,0)),"NEMA"))</f>
        <v/>
      </c>
      <c r="AT236" s="31" t="str">
        <f>IF(OR(AS236="",AS236&lt;&gt;"NEMA"),"",MAX(AT$10:AT235)+1)</f>
        <v/>
      </c>
      <c r="AU236" s="66" t="str">
        <f>IF(OR(AS236="",AS236&lt;&gt;"NEMA"),"",INDEX(klub_id,MATCH(AR236,klub_naziv,0)))</f>
        <v/>
      </c>
      <c r="AV236" s="47" t="s">
        <v>0</v>
      </c>
      <c r="AW236" s="19" t="str">
        <f t="shared" si="217"/>
        <v/>
      </c>
      <c r="AX236" s="47" t="s">
        <v>0</v>
      </c>
      <c r="AY236" s="82" t="str">
        <f>IF(AK236&lt;&gt;"NEMA","",IF(IFERROR(MATCH(AJ236,AJ$10:AJ235,0),0)&lt;&gt;0,"",AJ236))</f>
        <v/>
      </c>
      <c r="AZ236" s="47" t="s">
        <v>0</v>
      </c>
      <c r="BA236" s="130"/>
      <c r="BB236" s="47" t="s">
        <v>0</v>
      </c>
      <c r="BC236" s="58" t="str">
        <f t="shared" si="218"/>
        <v/>
      </c>
      <c r="BD236" s="31" t="str">
        <f t="shared" si="219"/>
        <v/>
      </c>
      <c r="BE236" s="31" t="str">
        <f>IF(BD236="","",MAX(BE$10:BE235)+1)</f>
        <v/>
      </c>
      <c r="BF236" s="31" t="str">
        <f t="shared" si="220"/>
        <v/>
      </c>
      <c r="BG236" s="31" t="str">
        <f t="shared" si="221"/>
        <v/>
      </c>
      <c r="BH236" s="31" t="str">
        <f>IF(BA236="","",MAX(BH$10:BH235)+1)</f>
        <v/>
      </c>
      <c r="BI236" s="31" t="str">
        <f t="shared" si="222"/>
        <v/>
      </c>
      <c r="BJ236" s="66" t="str">
        <f t="shared" si="223"/>
        <v/>
      </c>
      <c r="BK236" s="47" t="s">
        <v>0</v>
      </c>
      <c r="BL236" s="19" t="str">
        <f t="shared" si="224"/>
        <v/>
      </c>
      <c r="BM236" s="47" t="s">
        <v>0</v>
      </c>
      <c r="BN236" s="151" t="str">
        <f>IF(AP236="","",IF(BA236="",IF(IFERROR(MATCH(AP236,natjecanje_noviKluboviAliasi,0),0)&gt;0,INDEX(natjecanje_kluboviAliasi,MATCH(AP236,natjecanje_noviKluboviAliasi,0)),AP236),BA236))</f>
        <v/>
      </c>
      <c r="BO236" s="47" t="s">
        <v>0</v>
      </c>
      <c r="BP236" s="58" t="str">
        <f t="shared" si="225"/>
        <v/>
      </c>
      <c r="BQ236" s="73" t="str">
        <f t="shared" si="226"/>
        <v/>
      </c>
      <c r="BR236" s="267" t="str">
        <f t="shared" si="227"/>
        <v/>
      </c>
      <c r="BS236" s="268" t="str">
        <f t="shared" si="228"/>
        <v/>
      </c>
      <c r="BT236" s="191" t="str">
        <f t="shared" si="229"/>
        <v/>
      </c>
      <c r="BU236" s="47" t="s">
        <v>0</v>
      </c>
      <c r="BV236" s="52" t="str">
        <f t="shared" si="230"/>
        <v/>
      </c>
      <c r="BW236" s="31" t="str">
        <f t="shared" si="231"/>
        <v/>
      </c>
      <c r="BX236" s="73" t="str">
        <f>IF(BW236="","",IFERROR(INDEX(imePrezime_id,MATCH(BV236&amp;" – "&amp;BW236,imePrezime_imePrezime,0)),"NEMA"))</f>
        <v/>
      </c>
      <c r="BY236" s="73" t="str">
        <f>IF(BX236&lt;&gt;"NEMA","",IFERROR(INDEX(imePrezimeAlias_imePrezimeId,MATCH(BV236&amp;" "&amp;BW236,imePrezimeAlias_alias,0)),"NEMA"))</f>
        <v/>
      </c>
      <c r="BZ236" s="31" t="str">
        <f>IF(BW236="","",IF(OR(BY236="",BY236="NEMA"),BV236,INDEX(imePrezime_ime,MATCH(BY236,imePrezime_id,0))))</f>
        <v/>
      </c>
      <c r="CA236" s="66" t="str">
        <f>IF(BW236="","",IF(OR(BY236="",BY236="NEMA"),BW236,INDEX(imePrezime_prezime,MATCH(BY236,imePrezime_id,0))))</f>
        <v/>
      </c>
      <c r="CB236" s="47" t="s">
        <v>0</v>
      </c>
      <c r="CC236" s="82" t="str">
        <f t="shared" si="232"/>
        <v/>
      </c>
      <c r="CD236" s="47" t="s">
        <v>0</v>
      </c>
      <c r="CE236" s="19" t="str">
        <f t="shared" si="233"/>
        <v/>
      </c>
      <c r="CF236" s="47" t="s">
        <v>0</v>
      </c>
      <c r="CG236" s="130"/>
      <c r="CH236" s="47" t="s">
        <v>0</v>
      </c>
      <c r="CI236" s="52" t="str">
        <f t="shared" si="234"/>
        <v/>
      </c>
      <c r="CJ236" s="73" t="str">
        <f>IF(CG236="","",MAX(CJ$10:CJ235)+1)</f>
        <v/>
      </c>
      <c r="CK236" s="53" t="str">
        <f t="shared" si="235"/>
        <v/>
      </c>
      <c r="CL236" s="47" t="s">
        <v>0</v>
      </c>
      <c r="CM236" s="19" t="str">
        <f t="shared" si="236"/>
        <v/>
      </c>
      <c r="CN236" s="47" t="s">
        <v>0</v>
      </c>
      <c r="CO236" s="108"/>
      <c r="CP236" s="110"/>
      <c r="CQ236" s="47"/>
      <c r="CR236" s="58" t="str">
        <f>IF(AND(BX236="NEMA",BY236="NEMA",OR(CG236="",CK236="NEMA")),MAX(CR$10:CR235)+1,"")</f>
        <v/>
      </c>
      <c r="CS236" s="53" t="str">
        <f t="shared" si="237"/>
        <v/>
      </c>
      <c r="CT236" t="s">
        <v>0</v>
      </c>
      <c r="CU236" s="133" t="str">
        <f>IF(O236="","",LEFT(INDEX(kategorija_oznaka,MATCH(Q236,kategorija_id,0)),1))</f>
        <v/>
      </c>
      <c r="CV236" t="s">
        <v>0</v>
      </c>
      <c r="CW236" s="52" t="str">
        <f>IF(CR236="","",IF(M236&lt;&gt;"CRO","","INSERT INTO osoba (id,reg_broj,oib,spol_id,dat_rodjenja) VALUES ("&amp;CR236&amp;",(SELECT max(os.reg_broj)+1 FROM osoba AS os),Null,'"&amp;CU236&amp;"',Null); INSERT INTO osoba_log (id,reg_broj,oib,spol_id,dat_rodjenja,dnevnik_id) SELECT id,reg_broj,oib,spol_id,dat_rodjenja,"&amp;dnevnik_id&amp;" FROM osoba WHERE id = "&amp;CR236&amp;";"))</f>
        <v/>
      </c>
      <c r="CX236" s="66" t="str">
        <f t="shared" si="238"/>
        <v/>
      </c>
      <c r="CY236" t="s">
        <v>0</v>
      </c>
      <c r="CZ236" s="19" t="str">
        <f t="shared" si="239"/>
        <v/>
      </c>
      <c r="DA236" s="47" t="s">
        <v>0</v>
      </c>
      <c r="DB236" s="52" t="str">
        <f t="shared" si="240"/>
        <v/>
      </c>
      <c r="DC236" s="66" t="str">
        <f t="shared" si="241"/>
        <v/>
      </c>
      <c r="DD236" s="47" t="s">
        <v>0</v>
      </c>
      <c r="DE236" s="52" t="str">
        <f t="shared" si="242"/>
        <v/>
      </c>
      <c r="DF236" s="53" t="str">
        <f>IF(DE236="","",IFERROR(MATCH(DE236,registar,0),"NEMA"))</f>
        <v/>
      </c>
      <c r="DG236" s="47" t="s">
        <v>0</v>
      </c>
      <c r="DH236" s="52" t="str">
        <f t="shared" si="243"/>
        <v/>
      </c>
      <c r="DI236" s="53" t="str">
        <f>IF(DH236="","",IFERROR(MATCH(DH236,imePrezime_imePrezimeKlub,0),"NEMA"))</f>
        <v/>
      </c>
      <c r="DJ236" s="47" t="s">
        <v>0</v>
      </c>
      <c r="DK236" s="52" t="str">
        <f t="shared" si="244"/>
        <v/>
      </c>
      <c r="DL236" s="53" t="str">
        <f>IF(DK236="","",IFERROR(MATCH(DK236,imePrezime_imePrezime,0),"NEMA"))</f>
        <v/>
      </c>
      <c r="DM236" s="47" t="s">
        <v>0</v>
      </c>
      <c r="DN236" s="58" t="str">
        <f t="shared" si="245"/>
        <v/>
      </c>
      <c r="DO236" s="53" t="str" cm="1">
        <f t="array" ref="DO236">IF(DN236&lt;&gt;"",INDEX(imePrezime_id,DN236,0),IF(CR236&lt;&gt;"",CR236,""))</f>
        <v/>
      </c>
      <c r="DP236" s="47" t="s">
        <v>0</v>
      </c>
      <c r="DQ236" s="58" t="str">
        <f t="shared" si="246"/>
        <v/>
      </c>
      <c r="DR236" s="73" t="str">
        <f>IF(BW236="","",IF(AJ236="",IF(IFERROR(INDEX(imePrezime_klub,MATCH(DO236,imePrezime_id,0)),"NEMA")="","klu",""),IF(OR(AND(AK236&lt;&gt;"",AK236&lt;&gt;"NEMA"),BI236&lt;&gt;""),"klu(ali)",IF(AND(AN236&lt;&gt;"",AN236&lt;&gt;AM236),"(raz-klu)","klu"))))</f>
        <v/>
      </c>
      <c r="DS236" s="73" t="str">
        <f t="shared" si="247"/>
        <v/>
      </c>
      <c r="DT236" s="73" t="str">
        <f t="shared" si="248"/>
        <v/>
      </c>
      <c r="DU236" s="66" t="str">
        <f t="shared" si="249"/>
        <v/>
      </c>
      <c r="DV236" s="47" t="s">
        <v>0</v>
      </c>
      <c r="DW236" s="58" t="str">
        <f>IF(BW236="","",MAX(DW$10:DW235)+1)</f>
        <v/>
      </c>
      <c r="DX236" s="73" t="str">
        <f t="shared" si="250"/>
        <v/>
      </c>
      <c r="DY236" s="73" t="str">
        <f t="shared" si="251"/>
        <v/>
      </c>
      <c r="DZ236" s="73" t="str">
        <f t="shared" si="252"/>
        <v/>
      </c>
      <c r="EA236" s="73" t="str">
        <f t="shared" si="253"/>
        <v/>
      </c>
      <c r="EB236" s="73" t="str">
        <f t="shared" si="254"/>
        <v/>
      </c>
      <c r="EC236" s="73" t="str">
        <f t="shared" si="255"/>
        <v/>
      </c>
      <c r="ED236" s="73" t="str">
        <f t="shared" si="256"/>
        <v/>
      </c>
      <c r="EE236" s="73" t="str">
        <f t="shared" si="257"/>
        <v/>
      </c>
      <c r="EF236" s="73" t="str">
        <f t="shared" si="258"/>
        <v/>
      </c>
      <c r="EG236" s="53" t="str">
        <f>IF(INDEX(natjecanjeKategorije_katAliasId,MATCH(Q236,natjecanjeKategorije_katRegId,0))="","",INDEX(natjecanjeKategorije_katAliasId,MATCH(Q236,natjecanjeKategorije_katRegId,0)))</f>
        <v/>
      </c>
      <c r="EH236" s="47" t="s">
        <v>0</v>
      </c>
      <c r="EI236" s="19" t="str">
        <f t="shared" si="259"/>
        <v/>
      </c>
      <c r="EJ236" s="47" t="s">
        <v>0</v>
      </c>
      <c r="EK236" s="19" t="str">
        <f t="shared" si="260"/>
        <v/>
      </c>
      <c r="EL236" s="47" t="s">
        <v>0</v>
      </c>
      <c r="EM236" s="208" t="str">
        <f t="shared" si="261"/>
        <v/>
      </c>
      <c r="EN236" s="47" t="s">
        <v>0</v>
      </c>
    </row>
    <row r="237" spans="1:144" x14ac:dyDescent="0.25">
      <c r="A237" t="s">
        <v>0</v>
      </c>
      <c r="B237" s="52" t="str">
        <f>IF(csv!F229="","",csv!T229)</f>
        <v/>
      </c>
      <c r="C237" s="31" t="s">
        <v>0</v>
      </c>
      <c r="D237" s="31" t="str">
        <f>IF(csv!F229="","",csv!F229)</f>
        <v/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/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03"/>
        <v/>
      </c>
      <c r="P237" s="73" t="str">
        <f>IF(O237="","",IF(COUNTIF(O$10:O236,O237)=0,P236+1,P236))</f>
        <v/>
      </c>
      <c r="Q237" s="88" t="str">
        <f t="shared" si="204"/>
        <v/>
      </c>
      <c r="R237" s="89" t="str" cm="1">
        <f t="array" ref="R237">IF(S237="","",INDEX(natjecanjeStaze_naziv,MATCH(S237,natjecanjeStaze_stazaId,0)))</f>
        <v/>
      </c>
      <c r="S237" s="53" t="str">
        <f>IF(BW237="","",INDEX(natjecanjeStaze_stazaId,MATCH(O237,natjecanjeStaze_kategorija,0)))</f>
        <v/>
      </c>
      <c r="T237" s="47" t="s">
        <v>0</v>
      </c>
      <c r="U237" s="259" t="str">
        <f>IF(O237="","",INDEX(kategorija_oznaka,MATCH(Q237,kategorija_id,0)))</f>
        <v/>
      </c>
      <c r="V237" s="260" t="str">
        <f t="shared" si="205"/>
        <v/>
      </c>
      <c r="W237" s="47" t="s">
        <v>0</v>
      </c>
      <c r="X237" s="52" t="str">
        <f t="shared" si="206"/>
        <v/>
      </c>
      <c r="Y237" s="73" t="str">
        <f t="shared" si="207"/>
        <v/>
      </c>
      <c r="Z237" s="31" t="str">
        <f t="shared" si="208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09"/>
        <v/>
      </c>
      <c r="AF237" s="47" t="s">
        <v>0</v>
      </c>
      <c r="AG237" s="151" t="str">
        <f t="shared" si="210"/>
        <v/>
      </c>
      <c r="AH237" s="47" t="s">
        <v>0</v>
      </c>
      <c r="AI237" s="52" t="str">
        <f t="shared" si="211"/>
        <v/>
      </c>
      <c r="AJ237" s="31" t="str">
        <f t="shared" si="212"/>
        <v/>
      </c>
      <c r="AK237" s="73" t="str">
        <f t="shared" si="213"/>
        <v/>
      </c>
      <c r="AL237" s="73" t="str">
        <f t="shared" si="214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IFERROR(""&amp;INDEX(registarNatjecatelji,DL237,4),"")</f>
        <v/>
      </c>
      <c r="AO237" s="90" t="str">
        <f t="shared" si="215"/>
        <v/>
      </c>
      <c r="AP237" s="66" t="str">
        <f t="shared" si="216"/>
        <v/>
      </c>
      <c r="AQ237" s="47" t="s">
        <v>0</v>
      </c>
      <c r="AR237" s="52" t="str">
        <f>IF(V237&lt;&gt;"NEMA","",IF(IFERROR(MATCH(U237,U$10:U236,0),0)&lt;&gt;0,"",U237))</f>
        <v/>
      </c>
      <c r="AS237" s="73" t="str">
        <f>IF(AR237="","",IFERROR(INDEX(klubAlias_id,MATCH(AR237,klubAlias_alias,0)),"NEMA"))</f>
        <v/>
      </c>
      <c r="AT237" s="31" t="str">
        <f>IF(OR(AS237="",AS237&lt;&gt;"NEMA"),"",MAX(AT$10:AT236)+1)</f>
        <v/>
      </c>
      <c r="AU237" s="66" t="str">
        <f>IF(OR(AS237="",AS237&lt;&gt;"NEMA"),"",INDEX(klub_id,MATCH(AR237,klub_naziv,0)))</f>
        <v/>
      </c>
      <c r="AV237" s="47" t="s">
        <v>0</v>
      </c>
      <c r="AW237" s="19" t="str">
        <f t="shared" si="217"/>
        <v/>
      </c>
      <c r="AX237" s="47" t="s">
        <v>0</v>
      </c>
      <c r="AY237" s="82" t="str">
        <f>IF(AK237&lt;&gt;"NEMA","",IF(IFERROR(MATCH(AJ237,AJ$10:AJ236,0),0)&lt;&gt;0,"",AJ237))</f>
        <v/>
      </c>
      <c r="AZ237" s="47" t="s">
        <v>0</v>
      </c>
      <c r="BA237" s="130"/>
      <c r="BB237" s="47" t="s">
        <v>0</v>
      </c>
      <c r="BC237" s="58" t="str">
        <f t="shared" si="218"/>
        <v/>
      </c>
      <c r="BD237" s="31" t="str">
        <f t="shared" si="219"/>
        <v/>
      </c>
      <c r="BE237" s="31" t="str">
        <f>IF(BD237="","",MAX(BE$10:BE236)+1)</f>
        <v/>
      </c>
      <c r="BF237" s="31" t="str">
        <f t="shared" si="220"/>
        <v/>
      </c>
      <c r="BG237" s="31" t="str">
        <f t="shared" si="221"/>
        <v/>
      </c>
      <c r="BH237" s="31" t="str">
        <f>IF(BA237="","",MAX(BH$10:BH236)+1)</f>
        <v/>
      </c>
      <c r="BI237" s="31" t="str">
        <f t="shared" si="222"/>
        <v/>
      </c>
      <c r="BJ237" s="66" t="str">
        <f t="shared" si="223"/>
        <v/>
      </c>
      <c r="BK237" s="47" t="s">
        <v>0</v>
      </c>
      <c r="BL237" s="19" t="str">
        <f t="shared" si="224"/>
        <v/>
      </c>
      <c r="BM237" s="47" t="s">
        <v>0</v>
      </c>
      <c r="BN237" s="151" t="str">
        <f>IF(AP237="","",IF(BA237="",IF(IFERROR(MATCH(AP237,natjecanje_noviKluboviAliasi,0),0)&gt;0,INDEX(natjecanje_kluboviAliasi,MATCH(AP237,natjecanje_noviKluboviAliasi,0)),AP237),BA237))</f>
        <v/>
      </c>
      <c r="BO237" s="47" t="s">
        <v>0</v>
      </c>
      <c r="BP237" s="58" t="str">
        <f t="shared" si="225"/>
        <v/>
      </c>
      <c r="BQ237" s="73" t="str">
        <f t="shared" si="226"/>
        <v/>
      </c>
      <c r="BR237" s="267" t="str">
        <f t="shared" si="227"/>
        <v/>
      </c>
      <c r="BS237" s="268" t="str">
        <f t="shared" si="228"/>
        <v/>
      </c>
      <c r="BT237" s="191" t="str">
        <f t="shared" si="229"/>
        <v/>
      </c>
      <c r="BU237" s="47" t="s">
        <v>0</v>
      </c>
      <c r="BV237" s="52" t="str">
        <f t="shared" si="230"/>
        <v/>
      </c>
      <c r="BW237" s="31" t="str">
        <f t="shared" si="231"/>
        <v/>
      </c>
      <c r="BX237" s="73" t="str">
        <f>IF(BW237="","",IFERROR(INDEX(imePrezime_id,MATCH(BV237&amp;" – "&amp;BW237,imePrezime_imePrezime,0)),"NEMA"))</f>
        <v/>
      </c>
      <c r="BY237" s="73" t="str">
        <f>IF(BX237&lt;&gt;"NEMA","",IFERROR(INDEX(imePrezimeAlias_imePrezimeId,MATCH(BV237&amp;" "&amp;BW237,imePrezimeAlias_alias,0)),"NEMA"))</f>
        <v/>
      </c>
      <c r="BZ237" s="31" t="str">
        <f>IF(BW237="","",IF(OR(BY237="",BY237="NEMA"),BV237,INDEX(imePrezime_ime,MATCH(BY237,imePrezime_id,0))))</f>
        <v/>
      </c>
      <c r="CA237" s="66" t="str">
        <f>IF(BW237="","",IF(OR(BY237="",BY237="NEMA"),BW237,INDEX(imePrezime_prezime,MATCH(BY237,imePrezime_id,0))))</f>
        <v/>
      </c>
      <c r="CB237" s="47" t="s">
        <v>0</v>
      </c>
      <c r="CC237" s="82" t="str">
        <f t="shared" si="232"/>
        <v/>
      </c>
      <c r="CD237" s="47" t="s">
        <v>0</v>
      </c>
      <c r="CE237" s="19" t="str">
        <f t="shared" si="233"/>
        <v/>
      </c>
      <c r="CF237" s="47" t="s">
        <v>0</v>
      </c>
      <c r="CG237" s="130"/>
      <c r="CH237" s="47" t="s">
        <v>0</v>
      </c>
      <c r="CI237" s="52" t="str">
        <f t="shared" si="234"/>
        <v/>
      </c>
      <c r="CJ237" s="73" t="str">
        <f>IF(CG237="","",MAX(CJ$10:CJ236)+1)</f>
        <v/>
      </c>
      <c r="CK237" s="53" t="str">
        <f t="shared" si="235"/>
        <v/>
      </c>
      <c r="CL237" s="47" t="s">
        <v>0</v>
      </c>
      <c r="CM237" s="19" t="str">
        <f t="shared" si="236"/>
        <v/>
      </c>
      <c r="CN237" s="47" t="s">
        <v>0</v>
      </c>
      <c r="CO237" s="108"/>
      <c r="CP237" s="110"/>
      <c r="CQ237" s="47"/>
      <c r="CR237" s="58" t="str">
        <f>IF(AND(BX237="NEMA",BY237="NEMA",OR(CG237="",CK237="NEMA")),MAX(CR$10:CR236)+1,"")</f>
        <v/>
      </c>
      <c r="CS237" s="53" t="str">
        <f t="shared" si="237"/>
        <v/>
      </c>
      <c r="CT237" t="s">
        <v>0</v>
      </c>
      <c r="CU237" s="133" t="str">
        <f>IF(O237="","",LEFT(INDEX(kategorija_oznaka,MATCH(Q237,kategorija_id,0)),1))</f>
        <v/>
      </c>
      <c r="CV237" t="s">
        <v>0</v>
      </c>
      <c r="CW237" s="52" t="str">
        <f>IF(CR237="","",IF(M237&lt;&gt;"CRO","","INSERT INTO osoba (id,reg_broj,oib,spol_id,dat_rodjenja) VALUES ("&amp;CR237&amp;",(SELECT max(os.reg_broj)+1 FROM osoba AS os),Null,'"&amp;CU237&amp;"',Null); INSERT INTO osoba_log (id,reg_broj,oib,spol_id,dat_rodjenja,dnevnik_id) SELECT id,reg_broj,oib,spol_id,dat_rodjenja,"&amp;dnevnik_id&amp;" FROM osoba WHERE id = "&amp;CR237&amp;";"))</f>
        <v/>
      </c>
      <c r="CX237" s="66" t="str">
        <f t="shared" si="238"/>
        <v/>
      </c>
      <c r="CY237" t="s">
        <v>0</v>
      </c>
      <c r="CZ237" s="19" t="str">
        <f t="shared" si="239"/>
        <v/>
      </c>
      <c r="DA237" s="47" t="s">
        <v>0</v>
      </c>
      <c r="DB237" s="52" t="str">
        <f t="shared" si="240"/>
        <v/>
      </c>
      <c r="DC237" s="66" t="str">
        <f t="shared" si="241"/>
        <v/>
      </c>
      <c r="DD237" s="47" t="s">
        <v>0</v>
      </c>
      <c r="DE237" s="52" t="str">
        <f t="shared" si="242"/>
        <v/>
      </c>
      <c r="DF237" s="53" t="str">
        <f>IF(DE237="","",IFERROR(MATCH(DE237,registar,0),"NEMA"))</f>
        <v/>
      </c>
      <c r="DG237" s="47" t="s">
        <v>0</v>
      </c>
      <c r="DH237" s="52" t="str">
        <f t="shared" si="243"/>
        <v/>
      </c>
      <c r="DI237" s="53" t="str">
        <f>IF(DH237="","",IFERROR(MATCH(DH237,imePrezime_imePrezimeKlub,0),"NEMA"))</f>
        <v/>
      </c>
      <c r="DJ237" s="47" t="s">
        <v>0</v>
      </c>
      <c r="DK237" s="52" t="str">
        <f t="shared" si="244"/>
        <v/>
      </c>
      <c r="DL237" s="53" t="str">
        <f>IF(DK237="","",IFERROR(MATCH(DK237,imePrezime_imePrezime,0),"NEMA"))</f>
        <v/>
      </c>
      <c r="DM237" s="47" t="s">
        <v>0</v>
      </c>
      <c r="DN237" s="58" t="str">
        <f t="shared" si="245"/>
        <v/>
      </c>
      <c r="DO237" s="53" t="str" cm="1">
        <f t="array" ref="DO237">IF(DN237&lt;&gt;"",INDEX(imePrezime_id,DN237,0),IF(CR237&lt;&gt;"",CR237,""))</f>
        <v/>
      </c>
      <c r="DP237" s="47" t="s">
        <v>0</v>
      </c>
      <c r="DQ237" s="58" t="str">
        <f t="shared" si="246"/>
        <v/>
      </c>
      <c r="DR237" s="73" t="str">
        <f>IF(BW237="","",IF(AJ237="",IF(IFERROR(INDEX(imePrezime_klub,MATCH(DO237,imePrezime_id,0)),"NEMA")="","klu",""),IF(OR(AND(AK237&lt;&gt;"",AK237&lt;&gt;"NEMA"),BI237&lt;&gt;""),"klu(ali)",IF(AND(AN237&lt;&gt;"",AN237&lt;&gt;AM237),"(raz-klu)","klu"))))</f>
        <v/>
      </c>
      <c r="DS237" s="73" t="str">
        <f t="shared" si="247"/>
        <v/>
      </c>
      <c r="DT237" s="73" t="str">
        <f t="shared" si="248"/>
        <v/>
      </c>
      <c r="DU237" s="66" t="str">
        <f t="shared" si="249"/>
        <v/>
      </c>
      <c r="DV237" s="47" t="s">
        <v>0</v>
      </c>
      <c r="DW237" s="58" t="str">
        <f>IF(BW237="","",MAX(DW$10:DW236)+1)</f>
        <v/>
      </c>
      <c r="DX237" s="73" t="str">
        <f t="shared" si="250"/>
        <v/>
      </c>
      <c r="DY237" s="73" t="str">
        <f t="shared" si="251"/>
        <v/>
      </c>
      <c r="DZ237" s="73" t="str">
        <f t="shared" si="252"/>
        <v/>
      </c>
      <c r="EA237" s="73" t="str">
        <f t="shared" si="253"/>
        <v/>
      </c>
      <c r="EB237" s="73" t="str">
        <f t="shared" si="254"/>
        <v/>
      </c>
      <c r="EC237" s="73" t="str">
        <f t="shared" si="255"/>
        <v/>
      </c>
      <c r="ED237" s="73" t="str">
        <f t="shared" si="256"/>
        <v/>
      </c>
      <c r="EE237" s="73" t="str">
        <f t="shared" si="257"/>
        <v/>
      </c>
      <c r="EF237" s="73" t="str">
        <f t="shared" si="258"/>
        <v/>
      </c>
      <c r="EG237" s="53" t="str">
        <f>IF(INDEX(natjecanjeKategorije_katAliasId,MATCH(Q237,natjecanjeKategorije_katRegId,0))="","",INDEX(natjecanjeKategorije_katAliasId,MATCH(Q237,natjecanjeKategorije_katRegId,0)))</f>
        <v/>
      </c>
      <c r="EH237" s="47" t="s">
        <v>0</v>
      </c>
      <c r="EI237" s="19" t="str">
        <f t="shared" si="259"/>
        <v/>
      </c>
      <c r="EJ237" s="47" t="s">
        <v>0</v>
      </c>
      <c r="EK237" s="19" t="str">
        <f t="shared" si="260"/>
        <v/>
      </c>
      <c r="EL237" s="47" t="s">
        <v>0</v>
      </c>
      <c r="EM237" s="208" t="str">
        <f t="shared" si="261"/>
        <v/>
      </c>
      <c r="EN237" s="47" t="s">
        <v>0</v>
      </c>
    </row>
    <row r="238" spans="1:144" x14ac:dyDescent="0.25">
      <c r="A238" t="s">
        <v>0</v>
      </c>
      <c r="B238" s="52" t="str">
        <f>IF(csv!F230="","",csv!T230)</f>
        <v/>
      </c>
      <c r="C238" s="31" t="s">
        <v>0</v>
      </c>
      <c r="D238" s="31" t="str">
        <f>IF(csv!F230="","",csv!F230)</f>
        <v/>
      </c>
      <c r="E238" s="31" t="str">
        <f>IF(csv!E230="","",csv!E230)</f>
        <v/>
      </c>
      <c r="F238" s="31" t="s">
        <v>0</v>
      </c>
      <c r="G238" s="73" t="str">
        <f>IF(csv!M230="","",csv!M230)</f>
        <v/>
      </c>
      <c r="H238" s="73" t="str">
        <f>IF(csv!N230="","",csv!N230)</f>
        <v/>
      </c>
      <c r="I238" s="31" t="s">
        <v>0</v>
      </c>
      <c r="J238" s="31" t="str">
        <f>IF(csv!P230="","",csv!P230)</f>
        <v/>
      </c>
      <c r="K238" s="31" t="str">
        <f>IF(csv!Q230="","",csv!Q230)</f>
        <v/>
      </c>
      <c r="L238" s="31" t="s">
        <v>0</v>
      </c>
      <c r="M238" s="66" t="str">
        <f>IF(csv!R230="","",csv!R230)</f>
        <v/>
      </c>
      <c r="N238" s="47" t="s">
        <v>0</v>
      </c>
      <c r="O238" s="52" t="str">
        <f t="shared" si="203"/>
        <v/>
      </c>
      <c r="P238" s="73" t="str">
        <f>IF(O238="","",IF(COUNTIF(O$10:O237,O238)=0,P237+1,P237))</f>
        <v/>
      </c>
      <c r="Q238" s="88" t="str">
        <f t="shared" si="204"/>
        <v/>
      </c>
      <c r="R238" s="89" t="str" cm="1">
        <f t="array" ref="R238">IF(S238="","",INDEX(natjecanjeStaze_naziv,MATCH(S238,natjecanjeStaze_stazaId,0)))</f>
        <v/>
      </c>
      <c r="S238" s="53" t="str">
        <f>IF(BW238="","",INDEX(natjecanjeStaze_stazaId,MATCH(O238,natjecanjeStaze_kategorija,0)))</f>
        <v/>
      </c>
      <c r="T238" s="47" t="s">
        <v>0</v>
      </c>
      <c r="U238" s="259" t="str">
        <f>IF(O238="","",INDEX(kategorija_oznaka,MATCH(Q238,kategorija_id,0)))</f>
        <v/>
      </c>
      <c r="V238" s="260" t="str">
        <f t="shared" si="205"/>
        <v/>
      </c>
      <c r="W238" s="47" t="s">
        <v>0</v>
      </c>
      <c r="X238" s="52" t="str">
        <f t="shared" si="206"/>
        <v/>
      </c>
      <c r="Y238" s="73" t="str">
        <f t="shared" si="207"/>
        <v/>
      </c>
      <c r="Z238" s="31" t="str">
        <f t="shared" si="208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09"/>
        <v/>
      </c>
      <c r="AF238" s="47" t="s">
        <v>0</v>
      </c>
      <c r="AG238" s="151" t="str">
        <f t="shared" si="210"/>
        <v/>
      </c>
      <c r="AH238" s="47" t="s">
        <v>0</v>
      </c>
      <c r="AI238" s="52" t="str">
        <f t="shared" si="211"/>
        <v/>
      </c>
      <c r="AJ238" s="31" t="str">
        <f t="shared" si="212"/>
        <v/>
      </c>
      <c r="AK238" s="73" t="str">
        <f t="shared" si="213"/>
        <v/>
      </c>
      <c r="AL238" s="73" t="str">
        <f t="shared" si="214"/>
        <v/>
      </c>
      <c r="AM238" s="31" t="str" cm="1">
        <f t="array" ref="AM238">IF(AK238="",""&amp;AJ238,IF(AK238="NEMA",AJ238,INDEX(klub_naziv,MATCH(INDEX(klubAlias_klubId,AK238),klub_id,0))))</f>
        <v/>
      </c>
      <c r="AN238" s="31" t="str" cm="1">
        <f t="array" ref="AN238">IFERROR(""&amp;INDEX(registarNatjecatelji,DL238,4),"")</f>
        <v/>
      </c>
      <c r="AO238" s="90" t="str">
        <f t="shared" si="215"/>
        <v/>
      </c>
      <c r="AP238" s="66" t="str">
        <f t="shared" si="216"/>
        <v/>
      </c>
      <c r="AQ238" s="47" t="s">
        <v>0</v>
      </c>
      <c r="AR238" s="52" t="str">
        <f>IF(V238&lt;&gt;"NEMA","",IF(IFERROR(MATCH(U238,U$10:U237,0),0)&lt;&gt;0,"",U238))</f>
        <v/>
      </c>
      <c r="AS238" s="73" t="str">
        <f>IF(AR238="","",IFERROR(INDEX(klubAlias_id,MATCH(AR238,klubAlias_alias,0)),"NEMA"))</f>
        <v/>
      </c>
      <c r="AT238" s="31" t="str">
        <f>IF(OR(AS238="",AS238&lt;&gt;"NEMA"),"",MAX(AT$10:AT237)+1)</f>
        <v/>
      </c>
      <c r="AU238" s="66" t="str">
        <f>IF(OR(AS238="",AS238&lt;&gt;"NEMA"),"",INDEX(klub_id,MATCH(AR238,klub_naziv,0)))</f>
        <v/>
      </c>
      <c r="AV238" s="47" t="s">
        <v>0</v>
      </c>
      <c r="AW238" s="19" t="str">
        <f t="shared" si="217"/>
        <v/>
      </c>
      <c r="AX238" s="47" t="s">
        <v>0</v>
      </c>
      <c r="AY238" s="82" t="str">
        <f>IF(AK238&lt;&gt;"NEMA","",IF(IFERROR(MATCH(AJ238,AJ$10:AJ237,0),0)&lt;&gt;0,"",AJ238))</f>
        <v/>
      </c>
      <c r="AZ238" s="47" t="s">
        <v>0</v>
      </c>
      <c r="BA238" s="130"/>
      <c r="BB238" s="47" t="s">
        <v>0</v>
      </c>
      <c r="BC238" s="58" t="str">
        <f t="shared" si="218"/>
        <v/>
      </c>
      <c r="BD238" s="31" t="str">
        <f t="shared" si="219"/>
        <v/>
      </c>
      <c r="BE238" s="31" t="str">
        <f>IF(BD238="","",MAX(BE$10:BE237)+1)</f>
        <v/>
      </c>
      <c r="BF238" s="31" t="str">
        <f t="shared" si="220"/>
        <v/>
      </c>
      <c r="BG238" s="31" t="str">
        <f t="shared" si="221"/>
        <v/>
      </c>
      <c r="BH238" s="31" t="str">
        <f>IF(BA238="","",MAX(BH$10:BH237)+1)</f>
        <v/>
      </c>
      <c r="BI238" s="31" t="str">
        <f t="shared" si="222"/>
        <v/>
      </c>
      <c r="BJ238" s="66" t="str">
        <f t="shared" si="223"/>
        <v/>
      </c>
      <c r="BK238" s="47" t="s">
        <v>0</v>
      </c>
      <c r="BL238" s="19" t="str">
        <f t="shared" si="224"/>
        <v/>
      </c>
      <c r="BM238" s="47" t="s">
        <v>0</v>
      </c>
      <c r="BN238" s="151" t="str">
        <f>IF(AP238="","",IF(BA238="",IF(IFERROR(MATCH(AP238,natjecanje_noviKluboviAliasi,0),0)&gt;0,INDEX(natjecanje_kluboviAliasi,MATCH(AP238,natjecanje_noviKluboviAliasi,0)),AP238),BA238))</f>
        <v/>
      </c>
      <c r="BO238" s="47" t="s">
        <v>0</v>
      </c>
      <c r="BP238" s="58" t="str">
        <f t="shared" si="225"/>
        <v/>
      </c>
      <c r="BQ238" s="73" t="str">
        <f t="shared" si="226"/>
        <v/>
      </c>
      <c r="BR238" s="267" t="str">
        <f t="shared" si="227"/>
        <v/>
      </c>
      <c r="BS238" s="268" t="str">
        <f t="shared" si="228"/>
        <v/>
      </c>
      <c r="BT238" s="191" t="str">
        <f t="shared" si="229"/>
        <v/>
      </c>
      <c r="BU238" s="47" t="s">
        <v>0</v>
      </c>
      <c r="BV238" s="52" t="str">
        <f t="shared" si="230"/>
        <v/>
      </c>
      <c r="BW238" s="31" t="str">
        <f t="shared" si="231"/>
        <v/>
      </c>
      <c r="BX238" s="73" t="str">
        <f>IF(BW238="","",IFERROR(INDEX(imePrezime_id,MATCH(BV238&amp;" – "&amp;BW238,imePrezime_imePrezime,0)),"NEMA"))</f>
        <v/>
      </c>
      <c r="BY238" s="73" t="str">
        <f>IF(BX238&lt;&gt;"NEMA","",IFERROR(INDEX(imePrezimeAlias_imePrezimeId,MATCH(BV238&amp;" "&amp;BW238,imePrezimeAlias_alias,0)),"NEMA"))</f>
        <v/>
      </c>
      <c r="BZ238" s="31" t="str">
        <f>IF(BW238="","",IF(OR(BY238="",BY238="NEMA"),BV238,INDEX(imePrezime_ime,MATCH(BY238,imePrezime_id,0))))</f>
        <v/>
      </c>
      <c r="CA238" s="66" t="str">
        <f>IF(BW238="","",IF(OR(BY238="",BY238="NEMA"),BW238,INDEX(imePrezime_prezime,MATCH(BY238,imePrezime_id,0))))</f>
        <v/>
      </c>
      <c r="CB238" s="47" t="s">
        <v>0</v>
      </c>
      <c r="CC238" s="82" t="str">
        <f t="shared" si="232"/>
        <v/>
      </c>
      <c r="CD238" s="47" t="s">
        <v>0</v>
      </c>
      <c r="CE238" s="19" t="str">
        <f t="shared" si="233"/>
        <v/>
      </c>
      <c r="CF238" s="47" t="s">
        <v>0</v>
      </c>
      <c r="CG238" s="130"/>
      <c r="CH238" s="47" t="s">
        <v>0</v>
      </c>
      <c r="CI238" s="52" t="str">
        <f t="shared" si="234"/>
        <v/>
      </c>
      <c r="CJ238" s="73" t="str">
        <f>IF(CG238="","",MAX(CJ$10:CJ237)+1)</f>
        <v/>
      </c>
      <c r="CK238" s="53" t="str">
        <f t="shared" si="235"/>
        <v/>
      </c>
      <c r="CL238" s="47" t="s">
        <v>0</v>
      </c>
      <c r="CM238" s="19" t="str">
        <f t="shared" si="236"/>
        <v/>
      </c>
      <c r="CN238" s="47" t="s">
        <v>0</v>
      </c>
      <c r="CO238" s="108"/>
      <c r="CP238" s="110"/>
      <c r="CQ238" s="47"/>
      <c r="CR238" s="58" t="str">
        <f>IF(AND(BX238="NEMA",BY238="NEMA",OR(CG238="",CK238="NEMA")),MAX(CR$10:CR237)+1,"")</f>
        <v/>
      </c>
      <c r="CS238" s="53" t="str">
        <f t="shared" si="237"/>
        <v/>
      </c>
      <c r="CT238" t="s">
        <v>0</v>
      </c>
      <c r="CU238" s="133" t="str">
        <f>IF(O238="","",LEFT(INDEX(kategorija_oznaka,MATCH(Q238,kategorija_id,0)),1))</f>
        <v/>
      </c>
      <c r="CV238" t="s">
        <v>0</v>
      </c>
      <c r="CW238" s="52" t="str">
        <f>IF(CR238="","",IF(M238&lt;&gt;"CRO","","INSERT INTO osoba (id,reg_broj,oib,spol_id,dat_rodjenja) VALUES ("&amp;CR238&amp;",(SELECT max(os.reg_broj)+1 FROM osoba AS os),Null,'"&amp;CU238&amp;"',Null); INSERT INTO osoba_log (id,reg_broj,oib,spol_id,dat_rodjenja,dnevnik_id) SELECT id,reg_broj,oib,spol_id,dat_rodjenja,"&amp;dnevnik_id&amp;" FROM osoba WHERE id = "&amp;CR238&amp;";"))</f>
        <v/>
      </c>
      <c r="CX238" s="66" t="str">
        <f t="shared" si="238"/>
        <v/>
      </c>
      <c r="CY238" t="s">
        <v>0</v>
      </c>
      <c r="CZ238" s="19" t="str">
        <f t="shared" si="239"/>
        <v/>
      </c>
      <c r="DA238" s="47" t="s">
        <v>0</v>
      </c>
      <c r="DB238" s="52" t="str">
        <f t="shared" si="240"/>
        <v/>
      </c>
      <c r="DC238" s="66" t="str">
        <f t="shared" si="241"/>
        <v/>
      </c>
      <c r="DD238" s="47" t="s">
        <v>0</v>
      </c>
      <c r="DE238" s="52" t="str">
        <f t="shared" si="242"/>
        <v/>
      </c>
      <c r="DF238" s="53" t="str">
        <f>IF(DE238="","",IFERROR(MATCH(DE238,registar,0),"NEMA"))</f>
        <v/>
      </c>
      <c r="DG238" s="47" t="s">
        <v>0</v>
      </c>
      <c r="DH238" s="52" t="str">
        <f t="shared" si="243"/>
        <v/>
      </c>
      <c r="DI238" s="53" t="str">
        <f>IF(DH238="","",IFERROR(MATCH(DH238,imePrezime_imePrezimeKlub,0),"NEMA"))</f>
        <v/>
      </c>
      <c r="DJ238" s="47" t="s">
        <v>0</v>
      </c>
      <c r="DK238" s="52" t="str">
        <f t="shared" si="244"/>
        <v/>
      </c>
      <c r="DL238" s="53" t="str">
        <f>IF(DK238="","",IFERROR(MATCH(DK238,imePrezime_imePrezime,0),"NEMA"))</f>
        <v/>
      </c>
      <c r="DM238" s="47" t="s">
        <v>0</v>
      </c>
      <c r="DN238" s="58" t="str">
        <f t="shared" si="245"/>
        <v/>
      </c>
      <c r="DO238" s="53" t="str" cm="1">
        <f t="array" ref="DO238">IF(DN238&lt;&gt;"",INDEX(imePrezime_id,DN238,0),IF(CR238&lt;&gt;"",CR238,""))</f>
        <v/>
      </c>
      <c r="DP238" s="47" t="s">
        <v>0</v>
      </c>
      <c r="DQ238" s="58" t="str">
        <f t="shared" si="246"/>
        <v/>
      </c>
      <c r="DR238" s="73" t="str">
        <f>IF(BW238="","",IF(AJ238="",IF(IFERROR(INDEX(imePrezime_klub,MATCH(DO238,imePrezime_id,0)),"NEMA")="","klu",""),IF(OR(AND(AK238&lt;&gt;"",AK238&lt;&gt;"NEMA"),BI238&lt;&gt;""),"klu(ali)",IF(AND(AN238&lt;&gt;"",AN238&lt;&gt;AM238),"(raz-klu)","klu"))))</f>
        <v/>
      </c>
      <c r="DS238" s="73" t="str">
        <f t="shared" si="247"/>
        <v/>
      </c>
      <c r="DT238" s="73" t="str">
        <f t="shared" si="248"/>
        <v/>
      </c>
      <c r="DU238" s="66" t="str">
        <f t="shared" si="249"/>
        <v/>
      </c>
      <c r="DV238" s="47" t="s">
        <v>0</v>
      </c>
      <c r="DW238" s="58" t="str">
        <f>IF(BW238="","",MAX(DW$10:DW237)+1)</f>
        <v/>
      </c>
      <c r="DX238" s="73" t="str">
        <f t="shared" si="250"/>
        <v/>
      </c>
      <c r="DY238" s="73" t="str">
        <f t="shared" si="251"/>
        <v/>
      </c>
      <c r="DZ238" s="73" t="str">
        <f t="shared" si="252"/>
        <v/>
      </c>
      <c r="EA238" s="73" t="str">
        <f t="shared" si="253"/>
        <v/>
      </c>
      <c r="EB238" s="73" t="str">
        <f t="shared" si="254"/>
        <v/>
      </c>
      <c r="EC238" s="73" t="str">
        <f t="shared" si="255"/>
        <v/>
      </c>
      <c r="ED238" s="73" t="str">
        <f t="shared" si="256"/>
        <v/>
      </c>
      <c r="EE238" s="73" t="str">
        <f t="shared" si="257"/>
        <v/>
      </c>
      <c r="EF238" s="73" t="str">
        <f t="shared" si="258"/>
        <v/>
      </c>
      <c r="EG238" s="53" t="str">
        <f>IF(INDEX(natjecanjeKategorije_katAliasId,MATCH(Q238,natjecanjeKategorije_katRegId,0))="","",INDEX(natjecanjeKategorije_katAliasId,MATCH(Q238,natjecanjeKategorije_katRegId,0)))</f>
        <v/>
      </c>
      <c r="EH238" s="47" t="s">
        <v>0</v>
      </c>
      <c r="EI238" s="19" t="str">
        <f t="shared" si="259"/>
        <v/>
      </c>
      <c r="EJ238" s="47" t="s">
        <v>0</v>
      </c>
      <c r="EK238" s="19" t="str">
        <f t="shared" si="260"/>
        <v/>
      </c>
      <c r="EL238" s="47" t="s">
        <v>0</v>
      </c>
      <c r="EM238" s="208" t="str">
        <f t="shared" si="261"/>
        <v/>
      </c>
      <c r="EN238" s="47" t="s">
        <v>0</v>
      </c>
    </row>
    <row r="239" spans="1:144" x14ac:dyDescent="0.25">
      <c r="A239" t="s">
        <v>0</v>
      </c>
      <c r="B239" s="52" t="str">
        <f>IF(csv!F231="","",csv!T231)</f>
        <v/>
      </c>
      <c r="C239" s="31" t="s">
        <v>0</v>
      </c>
      <c r="D239" s="31" t="str">
        <f>IF(csv!F231="","",csv!F231)</f>
        <v/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/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03"/>
        <v/>
      </c>
      <c r="P239" s="73" t="str">
        <f>IF(O239="","",IF(COUNTIF(O$10:O238,O239)=0,P238+1,P238))</f>
        <v/>
      </c>
      <c r="Q239" s="88" t="str">
        <f t="shared" si="204"/>
        <v/>
      </c>
      <c r="R239" s="89" t="str" cm="1">
        <f t="array" ref="R239">IF(S239="","",INDEX(natjecanjeStaze_naziv,MATCH(S239,natjecanjeStaze_stazaId,0)))</f>
        <v/>
      </c>
      <c r="S239" s="53" t="str">
        <f>IF(BW239="","",INDEX(natjecanjeStaze_stazaId,MATCH(O239,natjecanjeStaze_kategorija,0)))</f>
        <v/>
      </c>
      <c r="T239" s="47" t="s">
        <v>0</v>
      </c>
      <c r="U239" s="259" t="str">
        <f>IF(O239="","",INDEX(kategorija_oznaka,MATCH(Q239,kategorija_id,0)))</f>
        <v/>
      </c>
      <c r="V239" s="260" t="str">
        <f t="shared" si="205"/>
        <v/>
      </c>
      <c r="W239" s="47" t="s">
        <v>0</v>
      </c>
      <c r="X239" s="52" t="str">
        <f t="shared" si="206"/>
        <v/>
      </c>
      <c r="Y239" s="73" t="str">
        <f t="shared" si="207"/>
        <v/>
      </c>
      <c r="Z239" s="31" t="str">
        <f t="shared" si="208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09"/>
        <v/>
      </c>
      <c r="AF239" s="47" t="s">
        <v>0</v>
      </c>
      <c r="AG239" s="151" t="str">
        <f t="shared" si="210"/>
        <v/>
      </c>
      <c r="AH239" s="47" t="s">
        <v>0</v>
      </c>
      <c r="AI239" s="52" t="str">
        <f t="shared" si="211"/>
        <v/>
      </c>
      <c r="AJ239" s="31" t="str">
        <f t="shared" si="212"/>
        <v/>
      </c>
      <c r="AK239" s="73" t="str">
        <f t="shared" si="213"/>
        <v/>
      </c>
      <c r="AL239" s="73" t="str">
        <f t="shared" si="214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IFERROR(""&amp;INDEX(registarNatjecatelji,DL239,4),"")</f>
        <v/>
      </c>
      <c r="AO239" s="90" t="str">
        <f t="shared" si="215"/>
        <v/>
      </c>
      <c r="AP239" s="66" t="str">
        <f t="shared" si="216"/>
        <v/>
      </c>
      <c r="AQ239" s="47" t="s">
        <v>0</v>
      </c>
      <c r="AR239" s="52" t="str">
        <f>IF(V239&lt;&gt;"NEMA","",IF(IFERROR(MATCH(U239,U$10:U238,0),0)&lt;&gt;0,"",U239))</f>
        <v/>
      </c>
      <c r="AS239" s="73" t="str">
        <f>IF(AR239="","",IFERROR(INDEX(klubAlias_id,MATCH(AR239,klubAlias_alias,0)),"NEMA"))</f>
        <v/>
      </c>
      <c r="AT239" s="31" t="str">
        <f>IF(OR(AS239="",AS239&lt;&gt;"NEMA"),"",MAX(AT$10:AT238)+1)</f>
        <v/>
      </c>
      <c r="AU239" s="66" t="str">
        <f>IF(OR(AS239="",AS239&lt;&gt;"NEMA"),"",INDEX(klub_id,MATCH(AR239,klub_naziv,0)))</f>
        <v/>
      </c>
      <c r="AV239" s="47" t="s">
        <v>0</v>
      </c>
      <c r="AW239" s="19" t="str">
        <f t="shared" si="217"/>
        <v/>
      </c>
      <c r="AX239" s="47" t="s">
        <v>0</v>
      </c>
      <c r="AY239" s="82" t="str">
        <f>IF(AK239&lt;&gt;"NEMA","",IF(IFERROR(MATCH(AJ239,AJ$10:AJ238,0),0)&lt;&gt;0,"",AJ239))</f>
        <v/>
      </c>
      <c r="AZ239" s="47" t="s">
        <v>0</v>
      </c>
      <c r="BA239" s="130"/>
      <c r="BB239" s="47" t="s">
        <v>0</v>
      </c>
      <c r="BC239" s="58" t="str">
        <f t="shared" si="218"/>
        <v/>
      </c>
      <c r="BD239" s="31" t="str">
        <f t="shared" si="219"/>
        <v/>
      </c>
      <c r="BE239" s="31" t="str">
        <f>IF(BD239="","",MAX(BE$10:BE238)+1)</f>
        <v/>
      </c>
      <c r="BF239" s="31" t="str">
        <f t="shared" si="220"/>
        <v/>
      </c>
      <c r="BG239" s="31" t="str">
        <f t="shared" si="221"/>
        <v/>
      </c>
      <c r="BH239" s="31" t="str">
        <f>IF(BA239="","",MAX(BH$10:BH238)+1)</f>
        <v/>
      </c>
      <c r="BI239" s="31" t="str">
        <f t="shared" si="222"/>
        <v/>
      </c>
      <c r="BJ239" s="66" t="str">
        <f t="shared" si="223"/>
        <v/>
      </c>
      <c r="BK239" s="47" t="s">
        <v>0</v>
      </c>
      <c r="BL239" s="19" t="str">
        <f t="shared" si="224"/>
        <v/>
      </c>
      <c r="BM239" s="47" t="s">
        <v>0</v>
      </c>
      <c r="BN239" s="151" t="str">
        <f>IF(AP239="","",IF(BA239="",IF(IFERROR(MATCH(AP239,natjecanje_noviKluboviAliasi,0),0)&gt;0,INDEX(natjecanje_kluboviAliasi,MATCH(AP239,natjecanje_noviKluboviAliasi,0)),AP239),BA239))</f>
        <v/>
      </c>
      <c r="BO239" s="47" t="s">
        <v>0</v>
      </c>
      <c r="BP239" s="58" t="str">
        <f t="shared" si="225"/>
        <v/>
      </c>
      <c r="BQ239" s="73" t="str">
        <f t="shared" si="226"/>
        <v/>
      </c>
      <c r="BR239" s="267" t="str">
        <f t="shared" si="227"/>
        <v/>
      </c>
      <c r="BS239" s="268" t="str">
        <f t="shared" si="228"/>
        <v/>
      </c>
      <c r="BT239" s="191" t="str">
        <f t="shared" si="229"/>
        <v/>
      </c>
      <c r="BU239" s="47" t="s">
        <v>0</v>
      </c>
      <c r="BV239" s="52" t="str">
        <f t="shared" si="230"/>
        <v/>
      </c>
      <c r="BW239" s="31" t="str">
        <f t="shared" si="231"/>
        <v/>
      </c>
      <c r="BX239" s="73" t="str">
        <f>IF(BW239="","",IFERROR(INDEX(imePrezime_id,MATCH(BV239&amp;" – "&amp;BW239,imePrezime_imePrezime,0)),"NEMA"))</f>
        <v/>
      </c>
      <c r="BY239" s="73" t="str">
        <f>IF(BX239&lt;&gt;"NEMA","",IFERROR(INDEX(imePrezimeAlias_imePrezimeId,MATCH(BV239&amp;" "&amp;BW239,imePrezimeAlias_alias,0)),"NEMA"))</f>
        <v/>
      </c>
      <c r="BZ239" s="31" t="str">
        <f>IF(BW239="","",IF(OR(BY239="",BY239="NEMA"),BV239,INDEX(imePrezime_ime,MATCH(BY239,imePrezime_id,0))))</f>
        <v/>
      </c>
      <c r="CA239" s="66" t="str">
        <f>IF(BW239="","",IF(OR(BY239="",BY239="NEMA"),BW239,INDEX(imePrezime_prezime,MATCH(BY239,imePrezime_id,0))))</f>
        <v/>
      </c>
      <c r="CB239" s="47" t="s">
        <v>0</v>
      </c>
      <c r="CC239" s="82" t="str">
        <f t="shared" si="232"/>
        <v/>
      </c>
      <c r="CD239" s="47" t="s">
        <v>0</v>
      </c>
      <c r="CE239" s="19" t="str">
        <f t="shared" si="233"/>
        <v/>
      </c>
      <c r="CF239" s="47" t="s">
        <v>0</v>
      </c>
      <c r="CG239" s="130"/>
      <c r="CH239" s="47" t="s">
        <v>0</v>
      </c>
      <c r="CI239" s="52" t="str">
        <f t="shared" si="234"/>
        <v/>
      </c>
      <c r="CJ239" s="73" t="str">
        <f>IF(CG239="","",MAX(CJ$10:CJ238)+1)</f>
        <v/>
      </c>
      <c r="CK239" s="53" t="str">
        <f t="shared" si="235"/>
        <v/>
      </c>
      <c r="CL239" s="47" t="s">
        <v>0</v>
      </c>
      <c r="CM239" s="19" t="str">
        <f t="shared" si="236"/>
        <v/>
      </c>
      <c r="CN239" s="47" t="s">
        <v>0</v>
      </c>
      <c r="CO239" s="108"/>
      <c r="CP239" s="110"/>
      <c r="CQ239" s="47"/>
      <c r="CR239" s="58" t="str">
        <f>IF(AND(BX239="NEMA",BY239="NEMA",OR(CG239="",CK239="NEMA")),MAX(CR$10:CR238)+1,"")</f>
        <v/>
      </c>
      <c r="CS239" s="53" t="str">
        <f t="shared" si="237"/>
        <v/>
      </c>
      <c r="CT239" t="s">
        <v>0</v>
      </c>
      <c r="CU239" s="133" t="str">
        <f>IF(O239="","",LEFT(INDEX(kategorija_oznaka,MATCH(Q239,kategorija_id,0)),1))</f>
        <v/>
      </c>
      <c r="CV239" t="s">
        <v>0</v>
      </c>
      <c r="CW239" s="52" t="str">
        <f>IF(CR239="","",IF(M239&lt;&gt;"CRO","","INSERT INTO osoba (id,reg_broj,oib,spol_id,dat_rodjenja) VALUES ("&amp;CR239&amp;",(SELECT max(os.reg_broj)+1 FROM osoba AS os),Null,'"&amp;CU239&amp;"',Null); INSERT INTO osoba_log (id,reg_broj,oib,spol_id,dat_rodjenja,dnevnik_id) SELECT id,reg_broj,oib,spol_id,dat_rodjenja,"&amp;dnevnik_id&amp;" FROM osoba WHERE id = "&amp;CR239&amp;";"))</f>
        <v/>
      </c>
      <c r="CX239" s="66" t="str">
        <f t="shared" si="238"/>
        <v/>
      </c>
      <c r="CY239" t="s">
        <v>0</v>
      </c>
      <c r="CZ239" s="19" t="str">
        <f t="shared" si="239"/>
        <v/>
      </c>
      <c r="DA239" s="47" t="s">
        <v>0</v>
      </c>
      <c r="DB239" s="52" t="str">
        <f t="shared" si="240"/>
        <v/>
      </c>
      <c r="DC239" s="66" t="str">
        <f t="shared" si="241"/>
        <v/>
      </c>
      <c r="DD239" s="47" t="s">
        <v>0</v>
      </c>
      <c r="DE239" s="52" t="str">
        <f t="shared" si="242"/>
        <v/>
      </c>
      <c r="DF239" s="53" t="str">
        <f>IF(DE239="","",IFERROR(MATCH(DE239,registar,0),"NEMA"))</f>
        <v/>
      </c>
      <c r="DG239" s="47" t="s">
        <v>0</v>
      </c>
      <c r="DH239" s="52" t="str">
        <f t="shared" si="243"/>
        <v/>
      </c>
      <c r="DI239" s="53" t="str">
        <f>IF(DH239="","",IFERROR(MATCH(DH239,imePrezime_imePrezimeKlub,0),"NEMA"))</f>
        <v/>
      </c>
      <c r="DJ239" s="47" t="s">
        <v>0</v>
      </c>
      <c r="DK239" s="52" t="str">
        <f t="shared" si="244"/>
        <v/>
      </c>
      <c r="DL239" s="53" t="str">
        <f>IF(DK239="","",IFERROR(MATCH(DK239,imePrezime_imePrezime,0),"NEMA"))</f>
        <v/>
      </c>
      <c r="DM239" s="47" t="s">
        <v>0</v>
      </c>
      <c r="DN239" s="58" t="str">
        <f t="shared" si="245"/>
        <v/>
      </c>
      <c r="DO239" s="53" t="str" cm="1">
        <f t="array" ref="DO239">IF(DN239&lt;&gt;"",INDEX(imePrezime_id,DN239,0),IF(CR239&lt;&gt;"",CR239,""))</f>
        <v/>
      </c>
      <c r="DP239" s="47" t="s">
        <v>0</v>
      </c>
      <c r="DQ239" s="58" t="str">
        <f t="shared" si="246"/>
        <v/>
      </c>
      <c r="DR239" s="73" t="str">
        <f>IF(BW239="","",IF(AJ239="",IF(IFERROR(INDEX(imePrezime_klub,MATCH(DO239,imePrezime_id,0)),"NEMA")="","klu",""),IF(OR(AND(AK239&lt;&gt;"",AK239&lt;&gt;"NEMA"),BI239&lt;&gt;""),"klu(ali)",IF(AND(AN239&lt;&gt;"",AN239&lt;&gt;AM239),"(raz-klu)","klu"))))</f>
        <v/>
      </c>
      <c r="DS239" s="73" t="str">
        <f t="shared" si="247"/>
        <v/>
      </c>
      <c r="DT239" s="73" t="str">
        <f t="shared" si="248"/>
        <v/>
      </c>
      <c r="DU239" s="66" t="str">
        <f t="shared" si="249"/>
        <v/>
      </c>
      <c r="DV239" s="47" t="s">
        <v>0</v>
      </c>
      <c r="DW239" s="58" t="str">
        <f>IF(BW239="","",MAX(DW$10:DW238)+1)</f>
        <v/>
      </c>
      <c r="DX239" s="73" t="str">
        <f t="shared" si="250"/>
        <v/>
      </c>
      <c r="DY239" s="73" t="str">
        <f t="shared" si="251"/>
        <v/>
      </c>
      <c r="DZ239" s="73" t="str">
        <f t="shared" si="252"/>
        <v/>
      </c>
      <c r="EA239" s="73" t="str">
        <f t="shared" si="253"/>
        <v/>
      </c>
      <c r="EB239" s="73" t="str">
        <f t="shared" si="254"/>
        <v/>
      </c>
      <c r="EC239" s="73" t="str">
        <f t="shared" si="255"/>
        <v/>
      </c>
      <c r="ED239" s="73" t="str">
        <f t="shared" si="256"/>
        <v/>
      </c>
      <c r="EE239" s="73" t="str">
        <f t="shared" si="257"/>
        <v/>
      </c>
      <c r="EF239" s="73" t="str">
        <f t="shared" si="258"/>
        <v/>
      </c>
      <c r="EG239" s="53" t="str">
        <f>IF(INDEX(natjecanjeKategorije_katAliasId,MATCH(Q239,natjecanjeKategorije_katRegId,0))="","",INDEX(natjecanjeKategorije_katAliasId,MATCH(Q239,natjecanjeKategorije_katRegId,0)))</f>
        <v/>
      </c>
      <c r="EH239" s="47" t="s">
        <v>0</v>
      </c>
      <c r="EI239" s="19" t="str">
        <f t="shared" si="259"/>
        <v/>
      </c>
      <c r="EJ239" s="47" t="s">
        <v>0</v>
      </c>
      <c r="EK239" s="19" t="str">
        <f t="shared" si="260"/>
        <v/>
      </c>
      <c r="EL239" s="47" t="s">
        <v>0</v>
      </c>
      <c r="EM239" s="208" t="str">
        <f t="shared" si="261"/>
        <v/>
      </c>
      <c r="EN239" s="47" t="s">
        <v>0</v>
      </c>
    </row>
    <row r="240" spans="1:144" x14ac:dyDescent="0.25">
      <c r="A240" t="s">
        <v>0</v>
      </c>
      <c r="B240" s="52" t="str">
        <f>IF(csv!F232="","",csv!T232)</f>
        <v/>
      </c>
      <c r="C240" s="31" t="s">
        <v>0</v>
      </c>
      <c r="D240" s="31" t="str">
        <f>IF(csv!F232="","",csv!F232)</f>
        <v/>
      </c>
      <c r="E240" s="31" t="str">
        <f>IF(csv!E232="","",csv!E232)</f>
        <v/>
      </c>
      <c r="F240" s="31" t="s">
        <v>0</v>
      </c>
      <c r="G240" s="73" t="str">
        <f>IF(csv!M232="","",csv!M232)</f>
        <v/>
      </c>
      <c r="H240" s="73" t="str">
        <f>IF(csv!N232="","",csv!N232)</f>
        <v/>
      </c>
      <c r="I240" s="31" t="s">
        <v>0</v>
      </c>
      <c r="J240" s="31" t="str">
        <f>IF(csv!P232="","",csv!P232)</f>
        <v/>
      </c>
      <c r="K240" s="31" t="str">
        <f>IF(csv!Q232="","",csv!Q232)</f>
        <v/>
      </c>
      <c r="L240" s="31" t="s">
        <v>0</v>
      </c>
      <c r="M240" s="66" t="str">
        <f>IF(csv!R232="","",csv!R232)</f>
        <v/>
      </c>
      <c r="N240" s="47" t="s">
        <v>0</v>
      </c>
      <c r="O240" s="52" t="str">
        <f t="shared" si="203"/>
        <v/>
      </c>
      <c r="P240" s="73" t="str">
        <f>IF(O240="","",IF(COUNTIF(O$10:O239,O240)=0,P239+1,P239))</f>
        <v/>
      </c>
      <c r="Q240" s="88" t="str">
        <f t="shared" si="204"/>
        <v/>
      </c>
      <c r="R240" s="89" t="str" cm="1">
        <f t="array" ref="R240">IF(S240="","",INDEX(natjecanjeStaze_naziv,MATCH(S240,natjecanjeStaze_stazaId,0)))</f>
        <v/>
      </c>
      <c r="S240" s="53" t="str">
        <f>IF(BW240="","",INDEX(natjecanjeStaze_stazaId,MATCH(O240,natjecanjeStaze_kategorija,0)))</f>
        <v/>
      </c>
      <c r="T240" s="47" t="s">
        <v>0</v>
      </c>
      <c r="U240" s="259" t="str">
        <f>IF(O240="","",INDEX(kategorija_oznaka,MATCH(Q240,kategorija_id,0)))</f>
        <v/>
      </c>
      <c r="V240" s="260" t="str">
        <f t="shared" si="205"/>
        <v/>
      </c>
      <c r="W240" s="47" t="s">
        <v>0</v>
      </c>
      <c r="X240" s="52" t="str">
        <f t="shared" si="206"/>
        <v/>
      </c>
      <c r="Y240" s="73" t="str">
        <f t="shared" si="207"/>
        <v/>
      </c>
      <c r="Z240" s="31" t="str">
        <f t="shared" si="208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09"/>
        <v/>
      </c>
      <c r="AF240" s="47" t="s">
        <v>0</v>
      </c>
      <c r="AG240" s="151" t="str">
        <f t="shared" si="210"/>
        <v/>
      </c>
      <c r="AH240" s="47" t="s">
        <v>0</v>
      </c>
      <c r="AI240" s="52" t="str">
        <f t="shared" si="211"/>
        <v/>
      </c>
      <c r="AJ240" s="31" t="str">
        <f t="shared" si="212"/>
        <v/>
      </c>
      <c r="AK240" s="73" t="str">
        <f t="shared" si="213"/>
        <v/>
      </c>
      <c r="AL240" s="73" t="str">
        <f t="shared" si="214"/>
        <v/>
      </c>
      <c r="AM240" s="31" t="str" cm="1">
        <f t="array" ref="AM240">IF(AK240="",""&amp;AJ240,IF(AK240="NEMA",AJ240,INDEX(klub_naziv,MATCH(INDEX(klubAlias_klubId,AK240),klub_id,0))))</f>
        <v/>
      </c>
      <c r="AN240" s="31" t="str" cm="1">
        <f t="array" ref="AN240">IFERROR(""&amp;INDEX(registarNatjecatelji,DL240,4),"")</f>
        <v/>
      </c>
      <c r="AO240" s="90" t="str">
        <f t="shared" si="215"/>
        <v/>
      </c>
      <c r="AP240" s="66" t="str">
        <f t="shared" si="216"/>
        <v/>
      </c>
      <c r="AQ240" s="47" t="s">
        <v>0</v>
      </c>
      <c r="AR240" s="52" t="str">
        <f>IF(V240&lt;&gt;"NEMA","",IF(IFERROR(MATCH(U240,U$10:U239,0),0)&lt;&gt;0,"",U240))</f>
        <v/>
      </c>
      <c r="AS240" s="73" t="str">
        <f>IF(AR240="","",IFERROR(INDEX(klubAlias_id,MATCH(AR240,klubAlias_alias,0)),"NEMA"))</f>
        <v/>
      </c>
      <c r="AT240" s="31" t="str">
        <f>IF(OR(AS240="",AS240&lt;&gt;"NEMA"),"",MAX(AT$10:AT239)+1)</f>
        <v/>
      </c>
      <c r="AU240" s="66" t="str">
        <f>IF(OR(AS240="",AS240&lt;&gt;"NEMA"),"",INDEX(klub_id,MATCH(AR240,klub_naziv,0)))</f>
        <v/>
      </c>
      <c r="AV240" s="47" t="s">
        <v>0</v>
      </c>
      <c r="AW240" s="19" t="str">
        <f t="shared" si="217"/>
        <v/>
      </c>
      <c r="AX240" s="47" t="s">
        <v>0</v>
      </c>
      <c r="AY240" s="82" t="str">
        <f>IF(AK240&lt;&gt;"NEMA","",IF(IFERROR(MATCH(AJ240,AJ$10:AJ239,0),0)&lt;&gt;0,"",AJ240))</f>
        <v/>
      </c>
      <c r="AZ240" s="47" t="s">
        <v>0</v>
      </c>
      <c r="BA240" s="130"/>
      <c r="BB240" s="47" t="s">
        <v>0</v>
      </c>
      <c r="BC240" s="58" t="str">
        <f t="shared" si="218"/>
        <v/>
      </c>
      <c r="BD240" s="31" t="str">
        <f t="shared" si="219"/>
        <v/>
      </c>
      <c r="BE240" s="31" t="str">
        <f>IF(BD240="","",MAX(BE$10:BE239)+1)</f>
        <v/>
      </c>
      <c r="BF240" s="31" t="str">
        <f t="shared" si="220"/>
        <v/>
      </c>
      <c r="BG240" s="31" t="str">
        <f t="shared" si="221"/>
        <v/>
      </c>
      <c r="BH240" s="31" t="str">
        <f>IF(BA240="","",MAX(BH$10:BH239)+1)</f>
        <v/>
      </c>
      <c r="BI240" s="31" t="str">
        <f t="shared" si="222"/>
        <v/>
      </c>
      <c r="BJ240" s="66" t="str">
        <f t="shared" si="223"/>
        <v/>
      </c>
      <c r="BK240" s="47" t="s">
        <v>0</v>
      </c>
      <c r="BL240" s="19" t="str">
        <f t="shared" si="224"/>
        <v/>
      </c>
      <c r="BM240" s="47" t="s">
        <v>0</v>
      </c>
      <c r="BN240" s="151" t="str">
        <f>IF(AP240="","",IF(BA240="",IF(IFERROR(MATCH(AP240,natjecanje_noviKluboviAliasi,0),0)&gt;0,INDEX(natjecanje_kluboviAliasi,MATCH(AP240,natjecanje_noviKluboviAliasi,0)),AP240),BA240))</f>
        <v/>
      </c>
      <c r="BO240" s="47" t="s">
        <v>0</v>
      </c>
      <c r="BP240" s="58" t="str">
        <f t="shared" si="225"/>
        <v/>
      </c>
      <c r="BQ240" s="73" t="str">
        <f t="shared" si="226"/>
        <v/>
      </c>
      <c r="BR240" s="267" t="str">
        <f t="shared" si="227"/>
        <v/>
      </c>
      <c r="BS240" s="268" t="str">
        <f t="shared" si="228"/>
        <v/>
      </c>
      <c r="BT240" s="191" t="str">
        <f t="shared" si="229"/>
        <v/>
      </c>
      <c r="BU240" s="47" t="s">
        <v>0</v>
      </c>
      <c r="BV240" s="52" t="str">
        <f t="shared" si="230"/>
        <v/>
      </c>
      <c r="BW240" s="31" t="str">
        <f t="shared" si="231"/>
        <v/>
      </c>
      <c r="BX240" s="73" t="str">
        <f>IF(BW240="","",IFERROR(INDEX(imePrezime_id,MATCH(BV240&amp;" – "&amp;BW240,imePrezime_imePrezime,0)),"NEMA"))</f>
        <v/>
      </c>
      <c r="BY240" s="73" t="str">
        <f>IF(BX240&lt;&gt;"NEMA","",IFERROR(INDEX(imePrezimeAlias_imePrezimeId,MATCH(BV240&amp;" "&amp;BW240,imePrezimeAlias_alias,0)),"NEMA"))</f>
        <v/>
      </c>
      <c r="BZ240" s="31" t="str">
        <f>IF(BW240="","",IF(OR(BY240="",BY240="NEMA"),BV240,INDEX(imePrezime_ime,MATCH(BY240,imePrezime_id,0))))</f>
        <v/>
      </c>
      <c r="CA240" s="66" t="str">
        <f>IF(BW240="","",IF(OR(BY240="",BY240="NEMA"),BW240,INDEX(imePrezime_prezime,MATCH(BY240,imePrezime_id,0))))</f>
        <v/>
      </c>
      <c r="CB240" s="47" t="s">
        <v>0</v>
      </c>
      <c r="CC240" s="82" t="str">
        <f t="shared" si="232"/>
        <v/>
      </c>
      <c r="CD240" s="47" t="s">
        <v>0</v>
      </c>
      <c r="CE240" s="19" t="str">
        <f t="shared" si="233"/>
        <v/>
      </c>
      <c r="CF240" s="47" t="s">
        <v>0</v>
      </c>
      <c r="CG240" s="130"/>
      <c r="CH240" s="47" t="s">
        <v>0</v>
      </c>
      <c r="CI240" s="52" t="str">
        <f t="shared" si="234"/>
        <v/>
      </c>
      <c r="CJ240" s="73" t="str">
        <f>IF(CG240="","",MAX(CJ$10:CJ239)+1)</f>
        <v/>
      </c>
      <c r="CK240" s="53" t="str">
        <f t="shared" si="235"/>
        <v/>
      </c>
      <c r="CL240" s="47" t="s">
        <v>0</v>
      </c>
      <c r="CM240" s="19" t="str">
        <f t="shared" si="236"/>
        <v/>
      </c>
      <c r="CN240" s="47" t="s">
        <v>0</v>
      </c>
      <c r="CO240" s="108"/>
      <c r="CP240" s="110"/>
      <c r="CQ240" s="47"/>
      <c r="CR240" s="58" t="str">
        <f>IF(AND(BX240="NEMA",BY240="NEMA",OR(CG240="",CK240="NEMA")),MAX(CR$10:CR239)+1,"")</f>
        <v/>
      </c>
      <c r="CS240" s="53" t="str">
        <f t="shared" si="237"/>
        <v/>
      </c>
      <c r="CT240" t="s">
        <v>0</v>
      </c>
      <c r="CU240" s="133" t="str">
        <f>IF(O240="","",LEFT(INDEX(kategorija_oznaka,MATCH(Q240,kategorija_id,0)),1))</f>
        <v/>
      </c>
      <c r="CV240" t="s">
        <v>0</v>
      </c>
      <c r="CW240" s="52" t="str">
        <f>IF(CR240="","",IF(M240&lt;&gt;"CRO","","INSERT INTO osoba (id,reg_broj,oib,spol_id,dat_rodjenja) VALUES ("&amp;CR240&amp;",(SELECT max(os.reg_broj)+1 FROM osoba AS os),Null,'"&amp;CU240&amp;"',Null); INSERT INTO osoba_log (id,reg_broj,oib,spol_id,dat_rodjenja,dnevnik_id) SELECT id,reg_broj,oib,spol_id,dat_rodjenja,"&amp;dnevnik_id&amp;" FROM osoba WHERE id = "&amp;CR240&amp;";"))</f>
        <v/>
      </c>
      <c r="CX240" s="66" t="str">
        <f t="shared" si="238"/>
        <v/>
      </c>
      <c r="CY240" t="s">
        <v>0</v>
      </c>
      <c r="CZ240" s="19" t="str">
        <f t="shared" si="239"/>
        <v/>
      </c>
      <c r="DA240" s="47" t="s">
        <v>0</v>
      </c>
      <c r="DB240" s="52" t="str">
        <f t="shared" si="240"/>
        <v/>
      </c>
      <c r="DC240" s="66" t="str">
        <f t="shared" si="241"/>
        <v/>
      </c>
      <c r="DD240" s="47" t="s">
        <v>0</v>
      </c>
      <c r="DE240" s="52" t="str">
        <f t="shared" si="242"/>
        <v/>
      </c>
      <c r="DF240" s="53" t="str">
        <f>IF(DE240="","",IFERROR(MATCH(DE240,registar,0),"NEMA"))</f>
        <v/>
      </c>
      <c r="DG240" s="47" t="s">
        <v>0</v>
      </c>
      <c r="DH240" s="52" t="str">
        <f t="shared" si="243"/>
        <v/>
      </c>
      <c r="DI240" s="53" t="str">
        <f>IF(DH240="","",IFERROR(MATCH(DH240,imePrezime_imePrezimeKlub,0),"NEMA"))</f>
        <v/>
      </c>
      <c r="DJ240" s="47" t="s">
        <v>0</v>
      </c>
      <c r="DK240" s="52" t="str">
        <f t="shared" si="244"/>
        <v/>
      </c>
      <c r="DL240" s="53" t="str">
        <f>IF(DK240="","",IFERROR(MATCH(DK240,imePrezime_imePrezime,0),"NEMA"))</f>
        <v/>
      </c>
      <c r="DM240" s="47" t="s">
        <v>0</v>
      </c>
      <c r="DN240" s="58" t="str">
        <f t="shared" si="245"/>
        <v/>
      </c>
      <c r="DO240" s="53" t="str" cm="1">
        <f t="array" ref="DO240">IF(DN240&lt;&gt;"",INDEX(imePrezime_id,DN240,0),IF(CR240&lt;&gt;"",CR240,""))</f>
        <v/>
      </c>
      <c r="DP240" s="47" t="s">
        <v>0</v>
      </c>
      <c r="DQ240" s="58" t="str">
        <f t="shared" si="246"/>
        <v/>
      </c>
      <c r="DR240" s="73" t="str">
        <f>IF(BW240="","",IF(AJ240="",IF(IFERROR(INDEX(imePrezime_klub,MATCH(DO240,imePrezime_id,0)),"NEMA")="","klu",""),IF(OR(AND(AK240&lt;&gt;"",AK240&lt;&gt;"NEMA"),BI240&lt;&gt;""),"klu(ali)",IF(AND(AN240&lt;&gt;"",AN240&lt;&gt;AM240),"(raz-klu)","klu"))))</f>
        <v/>
      </c>
      <c r="DS240" s="73" t="str">
        <f t="shared" si="247"/>
        <v/>
      </c>
      <c r="DT240" s="73" t="str">
        <f t="shared" si="248"/>
        <v/>
      </c>
      <c r="DU240" s="66" t="str">
        <f t="shared" si="249"/>
        <v/>
      </c>
      <c r="DV240" s="47" t="s">
        <v>0</v>
      </c>
      <c r="DW240" s="58" t="str">
        <f>IF(BW240="","",MAX(DW$10:DW239)+1)</f>
        <v/>
      </c>
      <c r="DX240" s="73" t="str">
        <f t="shared" si="250"/>
        <v/>
      </c>
      <c r="DY240" s="73" t="str">
        <f t="shared" si="251"/>
        <v/>
      </c>
      <c r="DZ240" s="73" t="str">
        <f t="shared" si="252"/>
        <v/>
      </c>
      <c r="EA240" s="73" t="str">
        <f t="shared" si="253"/>
        <v/>
      </c>
      <c r="EB240" s="73" t="str">
        <f t="shared" si="254"/>
        <v/>
      </c>
      <c r="EC240" s="73" t="str">
        <f t="shared" si="255"/>
        <v/>
      </c>
      <c r="ED240" s="73" t="str">
        <f t="shared" si="256"/>
        <v/>
      </c>
      <c r="EE240" s="73" t="str">
        <f t="shared" si="257"/>
        <v/>
      </c>
      <c r="EF240" s="73" t="str">
        <f t="shared" si="258"/>
        <v/>
      </c>
      <c r="EG240" s="53" t="str">
        <f>IF(INDEX(natjecanjeKategorije_katAliasId,MATCH(Q240,natjecanjeKategorije_katRegId,0))="","",INDEX(natjecanjeKategorije_katAliasId,MATCH(Q240,natjecanjeKategorije_katRegId,0)))</f>
        <v/>
      </c>
      <c r="EH240" s="47" t="s">
        <v>0</v>
      </c>
      <c r="EI240" s="19" t="str">
        <f t="shared" si="259"/>
        <v/>
      </c>
      <c r="EJ240" s="47" t="s">
        <v>0</v>
      </c>
      <c r="EK240" s="19" t="str">
        <f t="shared" si="260"/>
        <v/>
      </c>
      <c r="EL240" s="47" t="s">
        <v>0</v>
      </c>
      <c r="EM240" s="208" t="str">
        <f t="shared" si="261"/>
        <v/>
      </c>
      <c r="EN240" s="47" t="s">
        <v>0</v>
      </c>
    </row>
    <row r="241" spans="1:144" x14ac:dyDescent="0.25">
      <c r="A241" t="s">
        <v>0</v>
      </c>
      <c r="B241" s="52" t="str">
        <f>IF(csv!F233="","",csv!T233)</f>
        <v/>
      </c>
      <c r="C241" s="31" t="s">
        <v>0</v>
      </c>
      <c r="D241" s="31" t="str">
        <f>IF(csv!F233="","",csv!F233)</f>
        <v/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/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03"/>
        <v/>
      </c>
      <c r="P241" s="73" t="str">
        <f>IF(O241="","",IF(COUNTIF(O$10:O240,O241)=0,P240+1,P240))</f>
        <v/>
      </c>
      <c r="Q241" s="88" t="str">
        <f t="shared" si="204"/>
        <v/>
      </c>
      <c r="R241" s="89" t="str" cm="1">
        <f t="array" ref="R241">IF(S241="","",INDEX(natjecanjeStaze_naziv,MATCH(S241,natjecanjeStaze_stazaId,0)))</f>
        <v/>
      </c>
      <c r="S241" s="53" t="str">
        <f>IF(BW241="","",INDEX(natjecanjeStaze_stazaId,MATCH(O241,natjecanjeStaze_kategorija,0)))</f>
        <v/>
      </c>
      <c r="T241" s="47" t="s">
        <v>0</v>
      </c>
      <c r="U241" s="259" t="str">
        <f>IF(O241="","",INDEX(kategorija_oznaka,MATCH(Q241,kategorija_id,0)))</f>
        <v/>
      </c>
      <c r="V241" s="260" t="str">
        <f t="shared" si="205"/>
        <v/>
      </c>
      <c r="W241" s="47" t="s">
        <v>0</v>
      </c>
      <c r="X241" s="52" t="str">
        <f t="shared" si="206"/>
        <v/>
      </c>
      <c r="Y241" s="73" t="str">
        <f t="shared" si="207"/>
        <v/>
      </c>
      <c r="Z241" s="31" t="str">
        <f t="shared" si="208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09"/>
        <v/>
      </c>
      <c r="AF241" s="47" t="s">
        <v>0</v>
      </c>
      <c r="AG241" s="151" t="str">
        <f t="shared" si="210"/>
        <v/>
      </c>
      <c r="AH241" s="47" t="s">
        <v>0</v>
      </c>
      <c r="AI241" s="52" t="str">
        <f t="shared" si="211"/>
        <v/>
      </c>
      <c r="AJ241" s="31" t="str">
        <f t="shared" si="212"/>
        <v/>
      </c>
      <c r="AK241" s="73" t="str">
        <f t="shared" si="213"/>
        <v/>
      </c>
      <c r="AL241" s="73" t="str">
        <f t="shared" si="214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IFERROR(""&amp;INDEX(registarNatjecatelji,DL241,4),"")</f>
        <v/>
      </c>
      <c r="AO241" s="90" t="str">
        <f t="shared" si="215"/>
        <v/>
      </c>
      <c r="AP241" s="66" t="str">
        <f t="shared" si="216"/>
        <v/>
      </c>
      <c r="AQ241" s="47" t="s">
        <v>0</v>
      </c>
      <c r="AR241" s="52" t="str">
        <f>IF(V241&lt;&gt;"NEMA","",IF(IFERROR(MATCH(U241,U$10:U240,0),0)&lt;&gt;0,"",U241))</f>
        <v/>
      </c>
      <c r="AS241" s="73" t="str">
        <f>IF(AR241="","",IFERROR(INDEX(klubAlias_id,MATCH(AR241,klubAlias_alias,0)),"NEMA"))</f>
        <v/>
      </c>
      <c r="AT241" s="31" t="str">
        <f>IF(OR(AS241="",AS241&lt;&gt;"NEMA"),"",MAX(AT$10:AT240)+1)</f>
        <v/>
      </c>
      <c r="AU241" s="66" t="str">
        <f>IF(OR(AS241="",AS241&lt;&gt;"NEMA"),"",INDEX(klub_id,MATCH(AR241,klub_naziv,0)))</f>
        <v/>
      </c>
      <c r="AV241" s="47" t="s">
        <v>0</v>
      </c>
      <c r="AW241" s="19" t="str">
        <f t="shared" si="217"/>
        <v/>
      </c>
      <c r="AX241" s="47" t="s">
        <v>0</v>
      </c>
      <c r="AY241" s="82" t="str">
        <f>IF(AK241&lt;&gt;"NEMA","",IF(IFERROR(MATCH(AJ241,AJ$10:AJ240,0),0)&lt;&gt;0,"",AJ241))</f>
        <v/>
      </c>
      <c r="AZ241" s="47" t="s">
        <v>0</v>
      </c>
      <c r="BA241" s="130"/>
      <c r="BB241" s="47" t="s">
        <v>0</v>
      </c>
      <c r="BC241" s="58" t="str">
        <f t="shared" si="218"/>
        <v/>
      </c>
      <c r="BD241" s="31" t="str">
        <f t="shared" si="219"/>
        <v/>
      </c>
      <c r="BE241" s="31" t="str">
        <f>IF(BD241="","",MAX(BE$10:BE240)+1)</f>
        <v/>
      </c>
      <c r="BF241" s="31" t="str">
        <f t="shared" si="220"/>
        <v/>
      </c>
      <c r="BG241" s="31" t="str">
        <f t="shared" si="221"/>
        <v/>
      </c>
      <c r="BH241" s="31" t="str">
        <f>IF(BA241="","",MAX(BH$10:BH240)+1)</f>
        <v/>
      </c>
      <c r="BI241" s="31" t="str">
        <f t="shared" si="222"/>
        <v/>
      </c>
      <c r="BJ241" s="66" t="str">
        <f t="shared" si="223"/>
        <v/>
      </c>
      <c r="BK241" s="47" t="s">
        <v>0</v>
      </c>
      <c r="BL241" s="19" t="str">
        <f t="shared" si="224"/>
        <v/>
      </c>
      <c r="BM241" s="47" t="s">
        <v>0</v>
      </c>
      <c r="BN241" s="151" t="str">
        <f>IF(AP241="","",IF(BA241="",IF(IFERROR(MATCH(AP241,natjecanje_noviKluboviAliasi,0),0)&gt;0,INDEX(natjecanje_kluboviAliasi,MATCH(AP241,natjecanje_noviKluboviAliasi,0)),AP241),BA241))</f>
        <v/>
      </c>
      <c r="BO241" s="47" t="s">
        <v>0</v>
      </c>
      <c r="BP241" s="58" t="str">
        <f t="shared" si="225"/>
        <v/>
      </c>
      <c r="BQ241" s="73" t="str">
        <f t="shared" si="226"/>
        <v/>
      </c>
      <c r="BR241" s="267" t="str">
        <f t="shared" si="227"/>
        <v/>
      </c>
      <c r="BS241" s="268" t="str">
        <f t="shared" si="228"/>
        <v/>
      </c>
      <c r="BT241" s="191" t="str">
        <f t="shared" si="229"/>
        <v/>
      </c>
      <c r="BU241" s="47" t="s">
        <v>0</v>
      </c>
      <c r="BV241" s="52" t="str">
        <f t="shared" si="230"/>
        <v/>
      </c>
      <c r="BW241" s="31" t="str">
        <f t="shared" si="231"/>
        <v/>
      </c>
      <c r="BX241" s="73" t="str">
        <f>IF(BW241="","",IFERROR(INDEX(imePrezime_id,MATCH(BV241&amp;" – "&amp;BW241,imePrezime_imePrezime,0)),"NEMA"))</f>
        <v/>
      </c>
      <c r="BY241" s="73" t="str">
        <f>IF(BX241&lt;&gt;"NEMA","",IFERROR(INDEX(imePrezimeAlias_imePrezimeId,MATCH(BV241&amp;" "&amp;BW241,imePrezimeAlias_alias,0)),"NEMA"))</f>
        <v/>
      </c>
      <c r="BZ241" s="31" t="str">
        <f>IF(BW241="","",IF(OR(BY241="",BY241="NEMA"),BV241,INDEX(imePrezime_ime,MATCH(BY241,imePrezime_id,0))))</f>
        <v/>
      </c>
      <c r="CA241" s="66" t="str">
        <f>IF(BW241="","",IF(OR(BY241="",BY241="NEMA"),BW241,INDEX(imePrezime_prezime,MATCH(BY241,imePrezime_id,0))))</f>
        <v/>
      </c>
      <c r="CB241" s="47" t="s">
        <v>0</v>
      </c>
      <c r="CC241" s="82" t="str">
        <f t="shared" si="232"/>
        <v/>
      </c>
      <c r="CD241" s="47" t="s">
        <v>0</v>
      </c>
      <c r="CE241" s="19" t="str">
        <f t="shared" si="233"/>
        <v/>
      </c>
      <c r="CF241" s="47" t="s">
        <v>0</v>
      </c>
      <c r="CG241" s="130"/>
      <c r="CH241" s="47" t="s">
        <v>0</v>
      </c>
      <c r="CI241" s="52" t="str">
        <f t="shared" si="234"/>
        <v/>
      </c>
      <c r="CJ241" s="73" t="str">
        <f>IF(CG241="","",MAX(CJ$10:CJ240)+1)</f>
        <v/>
      </c>
      <c r="CK241" s="53" t="str">
        <f t="shared" si="235"/>
        <v/>
      </c>
      <c r="CL241" s="47" t="s">
        <v>0</v>
      </c>
      <c r="CM241" s="19" t="str">
        <f t="shared" si="236"/>
        <v/>
      </c>
      <c r="CN241" s="47" t="s">
        <v>0</v>
      </c>
      <c r="CO241" s="108"/>
      <c r="CP241" s="110"/>
      <c r="CQ241" s="47"/>
      <c r="CR241" s="58" t="str">
        <f>IF(AND(BX241="NEMA",BY241="NEMA",OR(CG241="",CK241="NEMA")),MAX(CR$10:CR240)+1,"")</f>
        <v/>
      </c>
      <c r="CS241" s="53" t="str">
        <f t="shared" si="237"/>
        <v/>
      </c>
      <c r="CT241" t="s">
        <v>0</v>
      </c>
      <c r="CU241" s="133" t="str">
        <f>IF(O241="","",LEFT(INDEX(kategorija_oznaka,MATCH(Q241,kategorija_id,0)),1))</f>
        <v/>
      </c>
      <c r="CV241" t="s">
        <v>0</v>
      </c>
      <c r="CW241" s="52" t="str">
        <f>IF(CR241="","",IF(M241&lt;&gt;"CRO","","INSERT INTO osoba (id,reg_broj,oib,spol_id,dat_rodjenja) VALUES ("&amp;CR241&amp;",(SELECT max(os.reg_broj)+1 FROM osoba AS os),Null,'"&amp;CU241&amp;"',Null); INSERT INTO osoba_log (id,reg_broj,oib,spol_id,dat_rodjenja,dnevnik_id) SELECT id,reg_broj,oib,spol_id,dat_rodjenja,"&amp;dnevnik_id&amp;" FROM osoba WHERE id = "&amp;CR241&amp;";"))</f>
        <v/>
      </c>
      <c r="CX241" s="66" t="str">
        <f t="shared" si="238"/>
        <v/>
      </c>
      <c r="CY241" t="s">
        <v>0</v>
      </c>
      <c r="CZ241" s="19" t="str">
        <f t="shared" si="239"/>
        <v/>
      </c>
      <c r="DA241" s="47" t="s">
        <v>0</v>
      </c>
      <c r="DB241" s="52" t="str">
        <f t="shared" si="240"/>
        <v/>
      </c>
      <c r="DC241" s="66" t="str">
        <f t="shared" si="241"/>
        <v/>
      </c>
      <c r="DD241" s="47" t="s">
        <v>0</v>
      </c>
      <c r="DE241" s="52" t="str">
        <f t="shared" si="242"/>
        <v/>
      </c>
      <c r="DF241" s="53" t="str">
        <f>IF(DE241="","",IFERROR(MATCH(DE241,registar,0),"NEMA"))</f>
        <v/>
      </c>
      <c r="DG241" s="47" t="s">
        <v>0</v>
      </c>
      <c r="DH241" s="52" t="str">
        <f t="shared" si="243"/>
        <v/>
      </c>
      <c r="DI241" s="53" t="str">
        <f>IF(DH241="","",IFERROR(MATCH(DH241,imePrezime_imePrezimeKlub,0),"NEMA"))</f>
        <v/>
      </c>
      <c r="DJ241" s="47" t="s">
        <v>0</v>
      </c>
      <c r="DK241" s="52" t="str">
        <f t="shared" si="244"/>
        <v/>
      </c>
      <c r="DL241" s="53" t="str">
        <f>IF(DK241="","",IFERROR(MATCH(DK241,imePrezime_imePrezime,0),"NEMA"))</f>
        <v/>
      </c>
      <c r="DM241" s="47" t="s">
        <v>0</v>
      </c>
      <c r="DN241" s="58" t="str">
        <f t="shared" si="245"/>
        <v/>
      </c>
      <c r="DO241" s="53" t="str" cm="1">
        <f t="array" ref="DO241">IF(DN241&lt;&gt;"",INDEX(imePrezime_id,DN241,0),IF(CR241&lt;&gt;"",CR241,""))</f>
        <v/>
      </c>
      <c r="DP241" s="47" t="s">
        <v>0</v>
      </c>
      <c r="DQ241" s="58" t="str">
        <f t="shared" si="246"/>
        <v/>
      </c>
      <c r="DR241" s="73" t="str">
        <f>IF(BW241="","",IF(AJ241="",IF(IFERROR(INDEX(imePrezime_klub,MATCH(DO241,imePrezime_id,0)),"NEMA")="","klu",""),IF(OR(AND(AK241&lt;&gt;"",AK241&lt;&gt;"NEMA"),BI241&lt;&gt;""),"klu(ali)",IF(AND(AN241&lt;&gt;"",AN241&lt;&gt;AM241),"(raz-klu)","klu"))))</f>
        <v/>
      </c>
      <c r="DS241" s="73" t="str">
        <f t="shared" si="247"/>
        <v/>
      </c>
      <c r="DT241" s="73" t="str">
        <f t="shared" si="248"/>
        <v/>
      </c>
      <c r="DU241" s="66" t="str">
        <f t="shared" si="249"/>
        <v/>
      </c>
      <c r="DV241" s="47" t="s">
        <v>0</v>
      </c>
      <c r="DW241" s="58" t="str">
        <f>IF(BW241="","",MAX(DW$10:DW240)+1)</f>
        <v/>
      </c>
      <c r="DX241" s="73" t="str">
        <f t="shared" si="250"/>
        <v/>
      </c>
      <c r="DY241" s="73" t="str">
        <f t="shared" si="251"/>
        <v/>
      </c>
      <c r="DZ241" s="73" t="str">
        <f t="shared" si="252"/>
        <v/>
      </c>
      <c r="EA241" s="73" t="str">
        <f t="shared" si="253"/>
        <v/>
      </c>
      <c r="EB241" s="73" t="str">
        <f t="shared" si="254"/>
        <v/>
      </c>
      <c r="EC241" s="73" t="str">
        <f t="shared" si="255"/>
        <v/>
      </c>
      <c r="ED241" s="73" t="str">
        <f t="shared" si="256"/>
        <v/>
      </c>
      <c r="EE241" s="73" t="str">
        <f t="shared" si="257"/>
        <v/>
      </c>
      <c r="EF241" s="73" t="str">
        <f t="shared" si="258"/>
        <v/>
      </c>
      <c r="EG241" s="53" t="str">
        <f>IF(INDEX(natjecanjeKategorije_katAliasId,MATCH(Q241,natjecanjeKategorije_katRegId,0))="","",INDEX(natjecanjeKategorije_katAliasId,MATCH(Q241,natjecanjeKategorije_katRegId,0)))</f>
        <v/>
      </c>
      <c r="EH241" s="47" t="s">
        <v>0</v>
      </c>
      <c r="EI241" s="19" t="str">
        <f t="shared" si="259"/>
        <v/>
      </c>
      <c r="EJ241" s="47" t="s">
        <v>0</v>
      </c>
      <c r="EK241" s="19" t="str">
        <f t="shared" si="260"/>
        <v/>
      </c>
      <c r="EL241" s="47" t="s">
        <v>0</v>
      </c>
      <c r="EM241" s="208" t="str">
        <f t="shared" si="261"/>
        <v/>
      </c>
      <c r="EN241" s="47" t="s">
        <v>0</v>
      </c>
    </row>
    <row r="242" spans="1:144" x14ac:dyDescent="0.25">
      <c r="A242" t="s">
        <v>0</v>
      </c>
      <c r="B242" s="52" t="str">
        <f>IF(csv!F234="","",csv!T234)</f>
        <v/>
      </c>
      <c r="C242" s="31" t="s">
        <v>0</v>
      </c>
      <c r="D242" s="31" t="str">
        <f>IF(csv!F234="","",csv!F234)</f>
        <v/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/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03"/>
        <v/>
      </c>
      <c r="P242" s="73" t="str">
        <f>IF(O242="","",IF(COUNTIF(O$10:O241,O242)=0,P241+1,P241))</f>
        <v/>
      </c>
      <c r="Q242" s="88" t="str">
        <f t="shared" si="204"/>
        <v/>
      </c>
      <c r="R242" s="89" t="str" cm="1">
        <f t="array" ref="R242">IF(S242="","",INDEX(natjecanjeStaze_naziv,MATCH(S242,natjecanjeStaze_stazaId,0)))</f>
        <v/>
      </c>
      <c r="S242" s="53" t="str">
        <f>IF(BW242="","",INDEX(natjecanjeStaze_stazaId,MATCH(O242,natjecanjeStaze_kategorija,0)))</f>
        <v/>
      </c>
      <c r="T242" s="47" t="s">
        <v>0</v>
      </c>
      <c r="U242" s="259" t="str">
        <f>IF(O242="","",INDEX(kategorija_oznaka,MATCH(Q242,kategorija_id,0)))</f>
        <v/>
      </c>
      <c r="V242" s="260" t="str">
        <f t="shared" si="205"/>
        <v/>
      </c>
      <c r="W242" s="47" t="s">
        <v>0</v>
      </c>
      <c r="X242" s="52" t="str">
        <f t="shared" si="206"/>
        <v/>
      </c>
      <c r="Y242" s="73" t="str">
        <f t="shared" si="207"/>
        <v/>
      </c>
      <c r="Z242" s="31" t="str">
        <f t="shared" si="208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09"/>
        <v/>
      </c>
      <c r="AF242" s="47" t="s">
        <v>0</v>
      </c>
      <c r="AG242" s="151" t="str">
        <f t="shared" si="210"/>
        <v/>
      </c>
      <c r="AH242" s="47" t="s">
        <v>0</v>
      </c>
      <c r="AI242" s="52" t="str">
        <f t="shared" si="211"/>
        <v/>
      </c>
      <c r="AJ242" s="31" t="str">
        <f t="shared" si="212"/>
        <v/>
      </c>
      <c r="AK242" s="73" t="str">
        <f t="shared" si="213"/>
        <v/>
      </c>
      <c r="AL242" s="73" t="str">
        <f t="shared" si="214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IFERROR(""&amp;INDEX(registarNatjecatelji,DL242,4),"")</f>
        <v/>
      </c>
      <c r="AO242" s="90" t="str">
        <f t="shared" si="215"/>
        <v/>
      </c>
      <c r="AP242" s="66" t="str">
        <f t="shared" si="216"/>
        <v/>
      </c>
      <c r="AQ242" s="47" t="s">
        <v>0</v>
      </c>
      <c r="AR242" s="52" t="str">
        <f>IF(V242&lt;&gt;"NEMA","",IF(IFERROR(MATCH(U242,U$10:U241,0),0)&lt;&gt;0,"",U242))</f>
        <v/>
      </c>
      <c r="AS242" s="73" t="str">
        <f>IF(AR242="","",IFERROR(INDEX(klubAlias_id,MATCH(AR242,klubAlias_alias,0)),"NEMA"))</f>
        <v/>
      </c>
      <c r="AT242" s="31" t="str">
        <f>IF(OR(AS242="",AS242&lt;&gt;"NEMA"),"",MAX(AT$10:AT241)+1)</f>
        <v/>
      </c>
      <c r="AU242" s="66" t="str">
        <f>IF(OR(AS242="",AS242&lt;&gt;"NEMA"),"",INDEX(klub_id,MATCH(AR242,klub_naziv,0)))</f>
        <v/>
      </c>
      <c r="AV242" s="47" t="s">
        <v>0</v>
      </c>
      <c r="AW242" s="19" t="str">
        <f t="shared" si="217"/>
        <v/>
      </c>
      <c r="AX242" s="47" t="s">
        <v>0</v>
      </c>
      <c r="AY242" s="82" t="str">
        <f>IF(AK242&lt;&gt;"NEMA","",IF(IFERROR(MATCH(AJ242,AJ$10:AJ241,0),0)&lt;&gt;0,"",AJ242))</f>
        <v/>
      </c>
      <c r="AZ242" s="47" t="s">
        <v>0</v>
      </c>
      <c r="BA242" s="130"/>
      <c r="BB242" s="47" t="s">
        <v>0</v>
      </c>
      <c r="BC242" s="58" t="str">
        <f t="shared" si="218"/>
        <v/>
      </c>
      <c r="BD242" s="31" t="str">
        <f t="shared" si="219"/>
        <v/>
      </c>
      <c r="BE242" s="31" t="str">
        <f>IF(BD242="","",MAX(BE$10:BE241)+1)</f>
        <v/>
      </c>
      <c r="BF242" s="31" t="str">
        <f t="shared" si="220"/>
        <v/>
      </c>
      <c r="BG242" s="31" t="str">
        <f t="shared" si="221"/>
        <v/>
      </c>
      <c r="BH242" s="31" t="str">
        <f>IF(BA242="","",MAX(BH$10:BH241)+1)</f>
        <v/>
      </c>
      <c r="BI242" s="31" t="str">
        <f t="shared" si="222"/>
        <v/>
      </c>
      <c r="BJ242" s="66" t="str">
        <f t="shared" si="223"/>
        <v/>
      </c>
      <c r="BK242" s="47" t="s">
        <v>0</v>
      </c>
      <c r="BL242" s="19" t="str">
        <f t="shared" si="224"/>
        <v/>
      </c>
      <c r="BM242" s="47" t="s">
        <v>0</v>
      </c>
      <c r="BN242" s="151" t="str">
        <f>IF(AP242="","",IF(BA242="",IF(IFERROR(MATCH(AP242,natjecanje_noviKluboviAliasi,0),0)&gt;0,INDEX(natjecanje_kluboviAliasi,MATCH(AP242,natjecanje_noviKluboviAliasi,0)),AP242),BA242))</f>
        <v/>
      </c>
      <c r="BO242" s="47" t="s">
        <v>0</v>
      </c>
      <c r="BP242" s="58" t="str">
        <f t="shared" si="225"/>
        <v/>
      </c>
      <c r="BQ242" s="73" t="str">
        <f t="shared" si="226"/>
        <v/>
      </c>
      <c r="BR242" s="267" t="str">
        <f t="shared" si="227"/>
        <v/>
      </c>
      <c r="BS242" s="268" t="str">
        <f t="shared" si="228"/>
        <v/>
      </c>
      <c r="BT242" s="191" t="str">
        <f t="shared" si="229"/>
        <v/>
      </c>
      <c r="BU242" s="47" t="s">
        <v>0</v>
      </c>
      <c r="BV242" s="52" t="str">
        <f t="shared" si="230"/>
        <v/>
      </c>
      <c r="BW242" s="31" t="str">
        <f t="shared" si="231"/>
        <v/>
      </c>
      <c r="BX242" s="73" t="str">
        <f>IF(BW242="","",IFERROR(INDEX(imePrezime_id,MATCH(BV242&amp;" – "&amp;BW242,imePrezime_imePrezime,0)),"NEMA"))</f>
        <v/>
      </c>
      <c r="BY242" s="73" t="str">
        <f>IF(BX242&lt;&gt;"NEMA","",IFERROR(INDEX(imePrezimeAlias_imePrezimeId,MATCH(BV242&amp;" "&amp;BW242,imePrezimeAlias_alias,0)),"NEMA"))</f>
        <v/>
      </c>
      <c r="BZ242" s="31" t="str">
        <f>IF(BW242="","",IF(OR(BY242="",BY242="NEMA"),BV242,INDEX(imePrezime_ime,MATCH(BY242,imePrezime_id,0))))</f>
        <v/>
      </c>
      <c r="CA242" s="66" t="str">
        <f>IF(BW242="","",IF(OR(BY242="",BY242="NEMA"),BW242,INDEX(imePrezime_prezime,MATCH(BY242,imePrezime_id,0))))</f>
        <v/>
      </c>
      <c r="CB242" s="47" t="s">
        <v>0</v>
      </c>
      <c r="CC242" s="82" t="str">
        <f t="shared" si="232"/>
        <v/>
      </c>
      <c r="CD242" s="47" t="s">
        <v>0</v>
      </c>
      <c r="CE242" s="19" t="str">
        <f t="shared" si="233"/>
        <v/>
      </c>
      <c r="CF242" s="47" t="s">
        <v>0</v>
      </c>
      <c r="CG242" s="130"/>
      <c r="CH242" s="47" t="s">
        <v>0</v>
      </c>
      <c r="CI242" s="52" t="str">
        <f t="shared" si="234"/>
        <v/>
      </c>
      <c r="CJ242" s="73" t="str">
        <f>IF(CG242="","",MAX(CJ$10:CJ241)+1)</f>
        <v/>
      </c>
      <c r="CK242" s="53" t="str">
        <f t="shared" si="235"/>
        <v/>
      </c>
      <c r="CL242" s="47" t="s">
        <v>0</v>
      </c>
      <c r="CM242" s="19" t="str">
        <f t="shared" si="236"/>
        <v/>
      </c>
      <c r="CN242" s="47" t="s">
        <v>0</v>
      </c>
      <c r="CO242" s="108"/>
      <c r="CP242" s="110"/>
      <c r="CQ242" s="47"/>
      <c r="CR242" s="58" t="str">
        <f>IF(AND(BX242="NEMA",BY242="NEMA",OR(CG242="",CK242="NEMA")),MAX(CR$10:CR241)+1,"")</f>
        <v/>
      </c>
      <c r="CS242" s="53" t="str">
        <f t="shared" si="237"/>
        <v/>
      </c>
      <c r="CT242" t="s">
        <v>0</v>
      </c>
      <c r="CU242" s="133" t="str">
        <f>IF(O242="","",LEFT(INDEX(kategorija_oznaka,MATCH(Q242,kategorija_id,0)),1))</f>
        <v/>
      </c>
      <c r="CV242" t="s">
        <v>0</v>
      </c>
      <c r="CW242" s="52" t="str">
        <f>IF(CR242="","",IF(M242&lt;&gt;"CRO","","INSERT INTO osoba (id,reg_broj,oib,spol_id,dat_rodjenja) VALUES ("&amp;CR242&amp;",(SELECT max(os.reg_broj)+1 FROM osoba AS os),Null,'"&amp;CU242&amp;"',Null); INSERT INTO osoba_log (id,reg_broj,oib,spol_id,dat_rodjenja,dnevnik_id) SELECT id,reg_broj,oib,spol_id,dat_rodjenja,"&amp;dnevnik_id&amp;" FROM osoba WHERE id = "&amp;CR242&amp;";"))</f>
        <v/>
      </c>
      <c r="CX242" s="66" t="str">
        <f t="shared" si="238"/>
        <v/>
      </c>
      <c r="CY242" t="s">
        <v>0</v>
      </c>
      <c r="CZ242" s="19" t="str">
        <f t="shared" si="239"/>
        <v/>
      </c>
      <c r="DA242" s="47" t="s">
        <v>0</v>
      </c>
      <c r="DB242" s="52" t="str">
        <f t="shared" si="240"/>
        <v/>
      </c>
      <c r="DC242" s="66" t="str">
        <f t="shared" si="241"/>
        <v/>
      </c>
      <c r="DD242" s="47" t="s">
        <v>0</v>
      </c>
      <c r="DE242" s="52" t="str">
        <f t="shared" si="242"/>
        <v/>
      </c>
      <c r="DF242" s="53" t="str">
        <f>IF(DE242="","",IFERROR(MATCH(DE242,registar,0),"NEMA"))</f>
        <v/>
      </c>
      <c r="DG242" s="47" t="s">
        <v>0</v>
      </c>
      <c r="DH242" s="52" t="str">
        <f t="shared" si="243"/>
        <v/>
      </c>
      <c r="DI242" s="53" t="str">
        <f>IF(DH242="","",IFERROR(MATCH(DH242,imePrezime_imePrezimeKlub,0),"NEMA"))</f>
        <v/>
      </c>
      <c r="DJ242" s="47" t="s">
        <v>0</v>
      </c>
      <c r="DK242" s="52" t="str">
        <f t="shared" si="244"/>
        <v/>
      </c>
      <c r="DL242" s="53" t="str">
        <f>IF(DK242="","",IFERROR(MATCH(DK242,imePrezime_imePrezime,0),"NEMA"))</f>
        <v/>
      </c>
      <c r="DM242" s="47" t="s">
        <v>0</v>
      </c>
      <c r="DN242" s="58" t="str">
        <f t="shared" si="245"/>
        <v/>
      </c>
      <c r="DO242" s="53" t="str" cm="1">
        <f t="array" ref="DO242">IF(DN242&lt;&gt;"",INDEX(imePrezime_id,DN242,0),IF(CR242&lt;&gt;"",CR242,""))</f>
        <v/>
      </c>
      <c r="DP242" s="47" t="s">
        <v>0</v>
      </c>
      <c r="DQ242" s="58" t="str">
        <f t="shared" si="246"/>
        <v/>
      </c>
      <c r="DR242" s="73" t="str">
        <f>IF(BW242="","",IF(AJ242="",IF(IFERROR(INDEX(imePrezime_klub,MATCH(DO242,imePrezime_id,0)),"NEMA")="","klu",""),IF(OR(AND(AK242&lt;&gt;"",AK242&lt;&gt;"NEMA"),BI242&lt;&gt;""),"klu(ali)",IF(AND(AN242&lt;&gt;"",AN242&lt;&gt;AM242),"(raz-klu)","klu"))))</f>
        <v/>
      </c>
      <c r="DS242" s="73" t="str">
        <f t="shared" si="247"/>
        <v/>
      </c>
      <c r="DT242" s="73" t="str">
        <f t="shared" si="248"/>
        <v/>
      </c>
      <c r="DU242" s="66" t="str">
        <f t="shared" si="249"/>
        <v/>
      </c>
      <c r="DV242" s="47" t="s">
        <v>0</v>
      </c>
      <c r="DW242" s="58" t="str">
        <f>IF(BW242="","",MAX(DW$10:DW241)+1)</f>
        <v/>
      </c>
      <c r="DX242" s="73" t="str">
        <f t="shared" si="250"/>
        <v/>
      </c>
      <c r="DY242" s="73" t="str">
        <f t="shared" si="251"/>
        <v/>
      </c>
      <c r="DZ242" s="73" t="str">
        <f t="shared" si="252"/>
        <v/>
      </c>
      <c r="EA242" s="73" t="str">
        <f t="shared" si="253"/>
        <v/>
      </c>
      <c r="EB242" s="73" t="str">
        <f t="shared" si="254"/>
        <v/>
      </c>
      <c r="EC242" s="73" t="str">
        <f t="shared" si="255"/>
        <v/>
      </c>
      <c r="ED242" s="73" t="str">
        <f t="shared" si="256"/>
        <v/>
      </c>
      <c r="EE242" s="73" t="str">
        <f t="shared" si="257"/>
        <v/>
      </c>
      <c r="EF242" s="73" t="str">
        <f t="shared" si="258"/>
        <v/>
      </c>
      <c r="EG242" s="53" t="str">
        <f>IF(INDEX(natjecanjeKategorije_katAliasId,MATCH(Q242,natjecanjeKategorije_katRegId,0))="","",INDEX(natjecanjeKategorije_katAliasId,MATCH(Q242,natjecanjeKategorije_katRegId,0)))</f>
        <v/>
      </c>
      <c r="EH242" s="47" t="s">
        <v>0</v>
      </c>
      <c r="EI242" s="19" t="str">
        <f t="shared" si="259"/>
        <v/>
      </c>
      <c r="EJ242" s="47" t="s">
        <v>0</v>
      </c>
      <c r="EK242" s="19" t="str">
        <f t="shared" si="260"/>
        <v/>
      </c>
      <c r="EL242" s="47" t="s">
        <v>0</v>
      </c>
      <c r="EM242" s="208" t="str">
        <f t="shared" si="261"/>
        <v/>
      </c>
      <c r="EN242" s="47" t="s">
        <v>0</v>
      </c>
    </row>
    <row r="243" spans="1:144" x14ac:dyDescent="0.25">
      <c r="A243" t="s">
        <v>0</v>
      </c>
      <c r="B243" s="52" t="str">
        <f>IF(csv!F235="","",csv!T235)</f>
        <v/>
      </c>
      <c r="C243" s="31" t="s">
        <v>0</v>
      </c>
      <c r="D243" s="31" t="str">
        <f>IF(csv!F235="","",csv!F235)</f>
        <v/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/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03"/>
        <v/>
      </c>
      <c r="P243" s="73" t="str">
        <f>IF(O243="","",IF(COUNTIF(O$10:O242,O243)=0,P242+1,P242))</f>
        <v/>
      </c>
      <c r="Q243" s="88" t="str">
        <f t="shared" si="204"/>
        <v/>
      </c>
      <c r="R243" s="89" t="str" cm="1">
        <f t="array" ref="R243">IF(S243="","",INDEX(natjecanjeStaze_naziv,MATCH(S243,natjecanjeStaze_stazaId,0)))</f>
        <v/>
      </c>
      <c r="S243" s="53" t="str">
        <f>IF(BW243="","",INDEX(natjecanjeStaze_stazaId,MATCH(O243,natjecanjeStaze_kategorija,0)))</f>
        <v/>
      </c>
      <c r="T243" s="47" t="s">
        <v>0</v>
      </c>
      <c r="U243" s="259" t="str">
        <f>IF(O243="","",INDEX(kategorija_oznaka,MATCH(Q243,kategorija_id,0)))</f>
        <v/>
      </c>
      <c r="V243" s="260" t="str">
        <f t="shared" si="205"/>
        <v/>
      </c>
      <c r="W243" s="47" t="s">
        <v>0</v>
      </c>
      <c r="X243" s="52" t="str">
        <f t="shared" si="206"/>
        <v/>
      </c>
      <c r="Y243" s="73" t="str">
        <f t="shared" si="207"/>
        <v/>
      </c>
      <c r="Z243" s="31" t="str">
        <f t="shared" si="208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09"/>
        <v/>
      </c>
      <c r="AF243" s="47" t="s">
        <v>0</v>
      </c>
      <c r="AG243" s="151" t="str">
        <f t="shared" si="210"/>
        <v/>
      </c>
      <c r="AH243" s="47" t="s">
        <v>0</v>
      </c>
      <c r="AI243" s="52" t="str">
        <f t="shared" si="211"/>
        <v/>
      </c>
      <c r="AJ243" s="31" t="str">
        <f t="shared" si="212"/>
        <v/>
      </c>
      <c r="AK243" s="73" t="str">
        <f t="shared" si="213"/>
        <v/>
      </c>
      <c r="AL243" s="73" t="str">
        <f t="shared" si="214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IFERROR(""&amp;INDEX(registarNatjecatelji,DL243,4),"")</f>
        <v/>
      </c>
      <c r="AO243" s="90" t="str">
        <f t="shared" si="215"/>
        <v/>
      </c>
      <c r="AP243" s="66" t="str">
        <f t="shared" si="216"/>
        <v/>
      </c>
      <c r="AQ243" s="47" t="s">
        <v>0</v>
      </c>
      <c r="AR243" s="52" t="str">
        <f>IF(V243&lt;&gt;"NEMA","",IF(IFERROR(MATCH(U243,U$10:U242,0),0)&lt;&gt;0,"",U243))</f>
        <v/>
      </c>
      <c r="AS243" s="73" t="str">
        <f>IF(AR243="","",IFERROR(INDEX(klubAlias_id,MATCH(AR243,klubAlias_alias,0)),"NEMA"))</f>
        <v/>
      </c>
      <c r="AT243" s="31" t="str">
        <f>IF(OR(AS243="",AS243&lt;&gt;"NEMA"),"",MAX(AT$10:AT242)+1)</f>
        <v/>
      </c>
      <c r="AU243" s="66" t="str">
        <f>IF(OR(AS243="",AS243&lt;&gt;"NEMA"),"",INDEX(klub_id,MATCH(AR243,klub_naziv,0)))</f>
        <v/>
      </c>
      <c r="AV243" s="47" t="s">
        <v>0</v>
      </c>
      <c r="AW243" s="19" t="str">
        <f t="shared" si="217"/>
        <v/>
      </c>
      <c r="AX243" s="47" t="s">
        <v>0</v>
      </c>
      <c r="AY243" s="82" t="str">
        <f>IF(AK243&lt;&gt;"NEMA","",IF(IFERROR(MATCH(AJ243,AJ$10:AJ242,0),0)&lt;&gt;0,"",AJ243))</f>
        <v/>
      </c>
      <c r="AZ243" s="47" t="s">
        <v>0</v>
      </c>
      <c r="BA243" s="130"/>
      <c r="BB243" s="47" t="s">
        <v>0</v>
      </c>
      <c r="BC243" s="58" t="str">
        <f t="shared" si="218"/>
        <v/>
      </c>
      <c r="BD243" s="31" t="str">
        <f t="shared" si="219"/>
        <v/>
      </c>
      <c r="BE243" s="31" t="str">
        <f>IF(BD243="","",MAX(BE$10:BE242)+1)</f>
        <v/>
      </c>
      <c r="BF243" s="31" t="str">
        <f t="shared" si="220"/>
        <v/>
      </c>
      <c r="BG243" s="31" t="str">
        <f t="shared" si="221"/>
        <v/>
      </c>
      <c r="BH243" s="31" t="str">
        <f>IF(BA243="","",MAX(BH$10:BH242)+1)</f>
        <v/>
      </c>
      <c r="BI243" s="31" t="str">
        <f t="shared" si="222"/>
        <v/>
      </c>
      <c r="BJ243" s="66" t="str">
        <f t="shared" si="223"/>
        <v/>
      </c>
      <c r="BK243" s="47" t="s">
        <v>0</v>
      </c>
      <c r="BL243" s="19" t="str">
        <f t="shared" si="224"/>
        <v/>
      </c>
      <c r="BM243" s="47" t="s">
        <v>0</v>
      </c>
      <c r="BN243" s="151" t="str">
        <f>IF(AP243="","",IF(BA243="",IF(IFERROR(MATCH(AP243,natjecanje_noviKluboviAliasi,0),0)&gt;0,INDEX(natjecanje_kluboviAliasi,MATCH(AP243,natjecanje_noviKluboviAliasi,0)),AP243),BA243))</f>
        <v/>
      </c>
      <c r="BO243" s="47" t="s">
        <v>0</v>
      </c>
      <c r="BP243" s="58" t="str">
        <f t="shared" si="225"/>
        <v/>
      </c>
      <c r="BQ243" s="73" t="str">
        <f t="shared" si="226"/>
        <v/>
      </c>
      <c r="BR243" s="267" t="str">
        <f t="shared" si="227"/>
        <v/>
      </c>
      <c r="BS243" s="268" t="str">
        <f t="shared" si="228"/>
        <v/>
      </c>
      <c r="BT243" s="191" t="str">
        <f t="shared" si="229"/>
        <v/>
      </c>
      <c r="BU243" s="47" t="s">
        <v>0</v>
      </c>
      <c r="BV243" s="52" t="str">
        <f t="shared" si="230"/>
        <v/>
      </c>
      <c r="BW243" s="31" t="str">
        <f t="shared" si="231"/>
        <v/>
      </c>
      <c r="BX243" s="73" t="str">
        <f>IF(BW243="","",IFERROR(INDEX(imePrezime_id,MATCH(BV243&amp;" – "&amp;BW243,imePrezime_imePrezime,0)),"NEMA"))</f>
        <v/>
      </c>
      <c r="BY243" s="73" t="str">
        <f>IF(BX243&lt;&gt;"NEMA","",IFERROR(INDEX(imePrezimeAlias_imePrezimeId,MATCH(BV243&amp;" "&amp;BW243,imePrezimeAlias_alias,0)),"NEMA"))</f>
        <v/>
      </c>
      <c r="BZ243" s="31" t="str">
        <f>IF(BW243="","",IF(OR(BY243="",BY243="NEMA"),BV243,INDEX(imePrezime_ime,MATCH(BY243,imePrezime_id,0))))</f>
        <v/>
      </c>
      <c r="CA243" s="66" t="str">
        <f>IF(BW243="","",IF(OR(BY243="",BY243="NEMA"),BW243,INDEX(imePrezime_prezime,MATCH(BY243,imePrezime_id,0))))</f>
        <v/>
      </c>
      <c r="CB243" s="47" t="s">
        <v>0</v>
      </c>
      <c r="CC243" s="82" t="str">
        <f t="shared" si="232"/>
        <v/>
      </c>
      <c r="CD243" s="47" t="s">
        <v>0</v>
      </c>
      <c r="CE243" s="19" t="str">
        <f t="shared" si="233"/>
        <v/>
      </c>
      <c r="CF243" s="47" t="s">
        <v>0</v>
      </c>
      <c r="CG243" s="130"/>
      <c r="CH243" s="47" t="s">
        <v>0</v>
      </c>
      <c r="CI243" s="52" t="str">
        <f t="shared" si="234"/>
        <v/>
      </c>
      <c r="CJ243" s="73" t="str">
        <f>IF(CG243="","",MAX(CJ$10:CJ242)+1)</f>
        <v/>
      </c>
      <c r="CK243" s="53" t="str">
        <f t="shared" si="235"/>
        <v/>
      </c>
      <c r="CL243" s="47" t="s">
        <v>0</v>
      </c>
      <c r="CM243" s="19" t="str">
        <f t="shared" si="236"/>
        <v/>
      </c>
      <c r="CN243" s="47" t="s">
        <v>0</v>
      </c>
      <c r="CO243" s="108"/>
      <c r="CP243" s="110"/>
      <c r="CQ243" s="47"/>
      <c r="CR243" s="58" t="str">
        <f>IF(AND(BX243="NEMA",BY243="NEMA",OR(CG243="",CK243="NEMA")),MAX(CR$10:CR242)+1,"")</f>
        <v/>
      </c>
      <c r="CS243" s="53" t="str">
        <f t="shared" si="237"/>
        <v/>
      </c>
      <c r="CT243" t="s">
        <v>0</v>
      </c>
      <c r="CU243" s="133" t="str">
        <f>IF(O243="","",LEFT(INDEX(kategorija_oznaka,MATCH(Q243,kategorija_id,0)),1))</f>
        <v/>
      </c>
      <c r="CV243" t="s">
        <v>0</v>
      </c>
      <c r="CW243" s="52" t="str">
        <f>IF(CR243="","",IF(M243&lt;&gt;"CRO","","INSERT INTO osoba (id,reg_broj,oib,spol_id,dat_rodjenja) VALUES ("&amp;CR243&amp;",(SELECT max(os.reg_broj)+1 FROM osoba AS os),Null,'"&amp;CU243&amp;"',Null); INSERT INTO osoba_log (id,reg_broj,oib,spol_id,dat_rodjenja,dnevnik_id) SELECT id,reg_broj,oib,spol_id,dat_rodjenja,"&amp;dnevnik_id&amp;" FROM osoba WHERE id = "&amp;CR243&amp;";"))</f>
        <v/>
      </c>
      <c r="CX243" s="66" t="str">
        <f t="shared" si="238"/>
        <v/>
      </c>
      <c r="CY243" t="s">
        <v>0</v>
      </c>
      <c r="CZ243" s="19" t="str">
        <f t="shared" si="239"/>
        <v/>
      </c>
      <c r="DA243" s="47" t="s">
        <v>0</v>
      </c>
      <c r="DB243" s="52" t="str">
        <f t="shared" si="240"/>
        <v/>
      </c>
      <c r="DC243" s="66" t="str">
        <f t="shared" si="241"/>
        <v/>
      </c>
      <c r="DD243" s="47" t="s">
        <v>0</v>
      </c>
      <c r="DE243" s="52" t="str">
        <f t="shared" si="242"/>
        <v/>
      </c>
      <c r="DF243" s="53" t="str">
        <f>IF(DE243="","",IFERROR(MATCH(DE243,registar,0),"NEMA"))</f>
        <v/>
      </c>
      <c r="DG243" s="47" t="s">
        <v>0</v>
      </c>
      <c r="DH243" s="52" t="str">
        <f t="shared" si="243"/>
        <v/>
      </c>
      <c r="DI243" s="53" t="str">
        <f>IF(DH243="","",IFERROR(MATCH(DH243,imePrezime_imePrezimeKlub,0),"NEMA"))</f>
        <v/>
      </c>
      <c r="DJ243" s="47" t="s">
        <v>0</v>
      </c>
      <c r="DK243" s="52" t="str">
        <f t="shared" si="244"/>
        <v/>
      </c>
      <c r="DL243" s="53" t="str">
        <f>IF(DK243="","",IFERROR(MATCH(DK243,imePrezime_imePrezime,0),"NEMA"))</f>
        <v/>
      </c>
      <c r="DM243" s="47" t="s">
        <v>0</v>
      </c>
      <c r="DN243" s="58" t="str">
        <f t="shared" si="245"/>
        <v/>
      </c>
      <c r="DO243" s="53" t="str" cm="1">
        <f t="array" ref="DO243">IF(DN243&lt;&gt;"",INDEX(imePrezime_id,DN243,0),IF(CR243&lt;&gt;"",CR243,""))</f>
        <v/>
      </c>
      <c r="DP243" s="47" t="s">
        <v>0</v>
      </c>
      <c r="DQ243" s="58" t="str">
        <f t="shared" si="246"/>
        <v/>
      </c>
      <c r="DR243" s="73" t="str">
        <f>IF(BW243="","",IF(AJ243="",IF(IFERROR(INDEX(imePrezime_klub,MATCH(DO243,imePrezime_id,0)),"NEMA")="","klu",""),IF(OR(AND(AK243&lt;&gt;"",AK243&lt;&gt;"NEMA"),BI243&lt;&gt;""),"klu(ali)",IF(AND(AN243&lt;&gt;"",AN243&lt;&gt;AM243),"(raz-klu)","klu"))))</f>
        <v/>
      </c>
      <c r="DS243" s="73" t="str">
        <f t="shared" si="247"/>
        <v/>
      </c>
      <c r="DT243" s="73" t="str">
        <f t="shared" si="248"/>
        <v/>
      </c>
      <c r="DU243" s="66" t="str">
        <f t="shared" si="249"/>
        <v/>
      </c>
      <c r="DV243" s="47" t="s">
        <v>0</v>
      </c>
      <c r="DW243" s="58" t="str">
        <f>IF(BW243="","",MAX(DW$10:DW242)+1)</f>
        <v/>
      </c>
      <c r="DX243" s="73" t="str">
        <f t="shared" si="250"/>
        <v/>
      </c>
      <c r="DY243" s="73" t="str">
        <f t="shared" si="251"/>
        <v/>
      </c>
      <c r="DZ243" s="73" t="str">
        <f t="shared" si="252"/>
        <v/>
      </c>
      <c r="EA243" s="73" t="str">
        <f t="shared" si="253"/>
        <v/>
      </c>
      <c r="EB243" s="73" t="str">
        <f t="shared" si="254"/>
        <v/>
      </c>
      <c r="EC243" s="73" t="str">
        <f t="shared" si="255"/>
        <v/>
      </c>
      <c r="ED243" s="73" t="str">
        <f t="shared" si="256"/>
        <v/>
      </c>
      <c r="EE243" s="73" t="str">
        <f t="shared" si="257"/>
        <v/>
      </c>
      <c r="EF243" s="73" t="str">
        <f t="shared" si="258"/>
        <v/>
      </c>
      <c r="EG243" s="53" t="str">
        <f>IF(INDEX(natjecanjeKategorije_katAliasId,MATCH(Q243,natjecanjeKategorije_katRegId,0))="","",INDEX(natjecanjeKategorije_katAliasId,MATCH(Q243,natjecanjeKategorije_katRegId,0)))</f>
        <v/>
      </c>
      <c r="EH243" s="47" t="s">
        <v>0</v>
      </c>
      <c r="EI243" s="19" t="str">
        <f t="shared" si="259"/>
        <v/>
      </c>
      <c r="EJ243" s="47" t="s">
        <v>0</v>
      </c>
      <c r="EK243" s="19" t="str">
        <f t="shared" si="260"/>
        <v/>
      </c>
      <c r="EL243" s="47" t="s">
        <v>0</v>
      </c>
      <c r="EM243" s="208" t="str">
        <f t="shared" si="261"/>
        <v/>
      </c>
      <c r="EN243" s="47" t="s">
        <v>0</v>
      </c>
    </row>
    <row r="244" spans="1:144" x14ac:dyDescent="0.25">
      <c r="A244" t="s">
        <v>0</v>
      </c>
      <c r="B244" s="52" t="str">
        <f>IF(csv!F236="","",csv!T236)</f>
        <v/>
      </c>
      <c r="C244" s="31" t="s">
        <v>0</v>
      </c>
      <c r="D244" s="31" t="str">
        <f>IF(csv!F236="","",csv!F236)</f>
        <v/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/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03"/>
        <v/>
      </c>
      <c r="P244" s="73" t="str">
        <f>IF(O244="","",IF(COUNTIF(O$10:O243,O244)=0,P243+1,P243))</f>
        <v/>
      </c>
      <c r="Q244" s="88" t="str">
        <f t="shared" si="204"/>
        <v/>
      </c>
      <c r="R244" s="89" t="str" cm="1">
        <f t="array" ref="R244">IF(S244="","",INDEX(natjecanjeStaze_naziv,MATCH(S244,natjecanjeStaze_stazaId,0)))</f>
        <v/>
      </c>
      <c r="S244" s="53" t="str">
        <f>IF(BW244="","",INDEX(natjecanjeStaze_stazaId,MATCH(O244,natjecanjeStaze_kategorija,0)))</f>
        <v/>
      </c>
      <c r="T244" s="47" t="s">
        <v>0</v>
      </c>
      <c r="U244" s="259" t="str">
        <f>IF(O244="","",INDEX(kategorija_oznaka,MATCH(Q244,kategorija_id,0)))</f>
        <v/>
      </c>
      <c r="V244" s="260" t="str">
        <f t="shared" si="205"/>
        <v/>
      </c>
      <c r="W244" s="47" t="s">
        <v>0</v>
      </c>
      <c r="X244" s="52" t="str">
        <f t="shared" si="206"/>
        <v/>
      </c>
      <c r="Y244" s="73" t="str">
        <f t="shared" si="207"/>
        <v/>
      </c>
      <c r="Z244" s="31" t="str">
        <f t="shared" si="208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09"/>
        <v/>
      </c>
      <c r="AF244" s="47" t="s">
        <v>0</v>
      </c>
      <c r="AG244" s="151" t="str">
        <f t="shared" si="210"/>
        <v/>
      </c>
      <c r="AH244" s="47" t="s">
        <v>0</v>
      </c>
      <c r="AI244" s="52" t="str">
        <f t="shared" si="211"/>
        <v/>
      </c>
      <c r="AJ244" s="31" t="str">
        <f t="shared" si="212"/>
        <v/>
      </c>
      <c r="AK244" s="73" t="str">
        <f t="shared" si="213"/>
        <v/>
      </c>
      <c r="AL244" s="73" t="str">
        <f t="shared" si="214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IFERROR(""&amp;INDEX(registarNatjecatelji,DL244,4),"")</f>
        <v/>
      </c>
      <c r="AO244" s="90" t="str">
        <f t="shared" si="215"/>
        <v/>
      </c>
      <c r="AP244" s="66" t="str">
        <f t="shared" si="216"/>
        <v/>
      </c>
      <c r="AQ244" s="47" t="s">
        <v>0</v>
      </c>
      <c r="AR244" s="52" t="str">
        <f>IF(V244&lt;&gt;"NEMA","",IF(IFERROR(MATCH(U244,U$10:U243,0),0)&lt;&gt;0,"",U244))</f>
        <v/>
      </c>
      <c r="AS244" s="73" t="str">
        <f>IF(AR244="","",IFERROR(INDEX(klubAlias_id,MATCH(AR244,klubAlias_alias,0)),"NEMA"))</f>
        <v/>
      </c>
      <c r="AT244" s="31" t="str">
        <f>IF(OR(AS244="",AS244&lt;&gt;"NEMA"),"",MAX(AT$10:AT243)+1)</f>
        <v/>
      </c>
      <c r="AU244" s="66" t="str">
        <f>IF(OR(AS244="",AS244&lt;&gt;"NEMA"),"",INDEX(klub_id,MATCH(AR244,klub_naziv,0)))</f>
        <v/>
      </c>
      <c r="AV244" s="47" t="s">
        <v>0</v>
      </c>
      <c r="AW244" s="19" t="str">
        <f t="shared" si="217"/>
        <v/>
      </c>
      <c r="AX244" s="47" t="s">
        <v>0</v>
      </c>
      <c r="AY244" s="82" t="str">
        <f>IF(AK244&lt;&gt;"NEMA","",IF(IFERROR(MATCH(AJ244,AJ$10:AJ243,0),0)&lt;&gt;0,"",AJ244))</f>
        <v/>
      </c>
      <c r="AZ244" s="47" t="s">
        <v>0</v>
      </c>
      <c r="BA244" s="130"/>
      <c r="BB244" s="47" t="s">
        <v>0</v>
      </c>
      <c r="BC244" s="58" t="str">
        <f t="shared" si="218"/>
        <v/>
      </c>
      <c r="BD244" s="31" t="str">
        <f t="shared" si="219"/>
        <v/>
      </c>
      <c r="BE244" s="31" t="str">
        <f>IF(BD244="","",MAX(BE$10:BE243)+1)</f>
        <v/>
      </c>
      <c r="BF244" s="31" t="str">
        <f t="shared" si="220"/>
        <v/>
      </c>
      <c r="BG244" s="31" t="str">
        <f t="shared" si="221"/>
        <v/>
      </c>
      <c r="BH244" s="31" t="str">
        <f>IF(BA244="","",MAX(BH$10:BH243)+1)</f>
        <v/>
      </c>
      <c r="BI244" s="31" t="str">
        <f t="shared" si="222"/>
        <v/>
      </c>
      <c r="BJ244" s="66" t="str">
        <f t="shared" si="223"/>
        <v/>
      </c>
      <c r="BK244" s="47" t="s">
        <v>0</v>
      </c>
      <c r="BL244" s="19" t="str">
        <f t="shared" si="224"/>
        <v/>
      </c>
      <c r="BM244" s="47" t="s">
        <v>0</v>
      </c>
      <c r="BN244" s="151" t="str">
        <f>IF(AP244="","",IF(BA244="",IF(IFERROR(MATCH(AP244,natjecanje_noviKluboviAliasi,0),0)&gt;0,INDEX(natjecanje_kluboviAliasi,MATCH(AP244,natjecanje_noviKluboviAliasi,0)),AP244),BA244))</f>
        <v/>
      </c>
      <c r="BO244" s="47" t="s">
        <v>0</v>
      </c>
      <c r="BP244" s="58" t="str">
        <f t="shared" si="225"/>
        <v/>
      </c>
      <c r="BQ244" s="73" t="str">
        <f t="shared" si="226"/>
        <v/>
      </c>
      <c r="BR244" s="267" t="str">
        <f t="shared" si="227"/>
        <v/>
      </c>
      <c r="BS244" s="268" t="str">
        <f t="shared" si="228"/>
        <v/>
      </c>
      <c r="BT244" s="191" t="str">
        <f t="shared" si="229"/>
        <v/>
      </c>
      <c r="BU244" s="47" t="s">
        <v>0</v>
      </c>
      <c r="BV244" s="52" t="str">
        <f t="shared" si="230"/>
        <v/>
      </c>
      <c r="BW244" s="31" t="str">
        <f t="shared" si="231"/>
        <v/>
      </c>
      <c r="BX244" s="73" t="str">
        <f>IF(BW244="","",IFERROR(INDEX(imePrezime_id,MATCH(BV244&amp;" – "&amp;BW244,imePrezime_imePrezime,0)),"NEMA"))</f>
        <v/>
      </c>
      <c r="BY244" s="73" t="str">
        <f>IF(BX244&lt;&gt;"NEMA","",IFERROR(INDEX(imePrezimeAlias_imePrezimeId,MATCH(BV244&amp;" "&amp;BW244,imePrezimeAlias_alias,0)),"NEMA"))</f>
        <v/>
      </c>
      <c r="BZ244" s="31" t="str">
        <f>IF(BW244="","",IF(OR(BY244="",BY244="NEMA"),BV244,INDEX(imePrezime_ime,MATCH(BY244,imePrezime_id,0))))</f>
        <v/>
      </c>
      <c r="CA244" s="66" t="str">
        <f>IF(BW244="","",IF(OR(BY244="",BY244="NEMA"),BW244,INDEX(imePrezime_prezime,MATCH(BY244,imePrezime_id,0))))</f>
        <v/>
      </c>
      <c r="CB244" s="47" t="s">
        <v>0</v>
      </c>
      <c r="CC244" s="82" t="str">
        <f t="shared" si="232"/>
        <v/>
      </c>
      <c r="CD244" s="47" t="s">
        <v>0</v>
      </c>
      <c r="CE244" s="19" t="str">
        <f t="shared" si="233"/>
        <v/>
      </c>
      <c r="CF244" s="47" t="s">
        <v>0</v>
      </c>
      <c r="CG244" s="130"/>
      <c r="CH244" s="47" t="s">
        <v>0</v>
      </c>
      <c r="CI244" s="52" t="str">
        <f t="shared" si="234"/>
        <v/>
      </c>
      <c r="CJ244" s="73" t="str">
        <f>IF(CG244="","",MAX(CJ$10:CJ243)+1)</f>
        <v/>
      </c>
      <c r="CK244" s="53" t="str">
        <f t="shared" si="235"/>
        <v/>
      </c>
      <c r="CL244" s="47" t="s">
        <v>0</v>
      </c>
      <c r="CM244" s="19" t="str">
        <f t="shared" si="236"/>
        <v/>
      </c>
      <c r="CN244" s="47" t="s">
        <v>0</v>
      </c>
      <c r="CO244" s="108"/>
      <c r="CP244" s="110"/>
      <c r="CQ244" s="47"/>
      <c r="CR244" s="58" t="str">
        <f>IF(AND(BX244="NEMA",BY244="NEMA",OR(CG244="",CK244="NEMA")),MAX(CR$10:CR243)+1,"")</f>
        <v/>
      </c>
      <c r="CS244" s="53" t="str">
        <f t="shared" si="237"/>
        <v/>
      </c>
      <c r="CT244" t="s">
        <v>0</v>
      </c>
      <c r="CU244" s="133" t="str">
        <f>IF(O244="","",LEFT(INDEX(kategorija_oznaka,MATCH(Q244,kategorija_id,0)),1))</f>
        <v/>
      </c>
      <c r="CV244" t="s">
        <v>0</v>
      </c>
      <c r="CW244" s="52" t="str">
        <f>IF(CR244="","",IF(M244&lt;&gt;"CRO","","INSERT INTO osoba (id,reg_broj,oib,spol_id,dat_rodjenja) VALUES ("&amp;CR244&amp;",(SELECT max(os.reg_broj)+1 FROM osoba AS os),Null,'"&amp;CU244&amp;"',Null); INSERT INTO osoba_log (id,reg_broj,oib,spol_id,dat_rodjenja,dnevnik_id) SELECT id,reg_broj,oib,spol_id,dat_rodjenja,"&amp;dnevnik_id&amp;" FROM osoba WHERE id = "&amp;CR244&amp;";"))</f>
        <v/>
      </c>
      <c r="CX244" s="66" t="str">
        <f t="shared" si="238"/>
        <v/>
      </c>
      <c r="CY244" t="s">
        <v>0</v>
      </c>
      <c r="CZ244" s="19" t="str">
        <f t="shared" si="239"/>
        <v/>
      </c>
      <c r="DA244" s="47" t="s">
        <v>0</v>
      </c>
      <c r="DB244" s="52" t="str">
        <f t="shared" si="240"/>
        <v/>
      </c>
      <c r="DC244" s="66" t="str">
        <f t="shared" si="241"/>
        <v/>
      </c>
      <c r="DD244" s="47" t="s">
        <v>0</v>
      </c>
      <c r="DE244" s="52" t="str">
        <f t="shared" si="242"/>
        <v/>
      </c>
      <c r="DF244" s="53" t="str">
        <f>IF(DE244="","",IFERROR(MATCH(DE244,registar,0),"NEMA"))</f>
        <v/>
      </c>
      <c r="DG244" s="47" t="s">
        <v>0</v>
      </c>
      <c r="DH244" s="52" t="str">
        <f t="shared" si="243"/>
        <v/>
      </c>
      <c r="DI244" s="53" t="str">
        <f>IF(DH244="","",IFERROR(MATCH(DH244,imePrezime_imePrezimeKlub,0),"NEMA"))</f>
        <v/>
      </c>
      <c r="DJ244" s="47" t="s">
        <v>0</v>
      </c>
      <c r="DK244" s="52" t="str">
        <f t="shared" si="244"/>
        <v/>
      </c>
      <c r="DL244" s="53" t="str">
        <f>IF(DK244="","",IFERROR(MATCH(DK244,imePrezime_imePrezime,0),"NEMA"))</f>
        <v/>
      </c>
      <c r="DM244" s="47" t="s">
        <v>0</v>
      </c>
      <c r="DN244" s="58" t="str">
        <f t="shared" si="245"/>
        <v/>
      </c>
      <c r="DO244" s="53" t="str" cm="1">
        <f t="array" ref="DO244">IF(DN244&lt;&gt;"",INDEX(imePrezime_id,DN244,0),IF(CR244&lt;&gt;"",CR244,""))</f>
        <v/>
      </c>
      <c r="DP244" s="47" t="s">
        <v>0</v>
      </c>
      <c r="DQ244" s="58" t="str">
        <f t="shared" si="246"/>
        <v/>
      </c>
      <c r="DR244" s="73" t="str">
        <f>IF(BW244="","",IF(AJ244="",IF(IFERROR(INDEX(imePrezime_klub,MATCH(DO244,imePrezime_id,0)),"NEMA")="","klu",""),IF(OR(AND(AK244&lt;&gt;"",AK244&lt;&gt;"NEMA"),BI244&lt;&gt;""),"klu(ali)",IF(AND(AN244&lt;&gt;"",AN244&lt;&gt;AM244),"(raz-klu)","klu"))))</f>
        <v/>
      </c>
      <c r="DS244" s="73" t="str">
        <f t="shared" si="247"/>
        <v/>
      </c>
      <c r="DT244" s="73" t="str">
        <f t="shared" si="248"/>
        <v/>
      </c>
      <c r="DU244" s="66" t="str">
        <f t="shared" si="249"/>
        <v/>
      </c>
      <c r="DV244" s="47" t="s">
        <v>0</v>
      </c>
      <c r="DW244" s="58" t="str">
        <f>IF(BW244="","",MAX(DW$10:DW243)+1)</f>
        <v/>
      </c>
      <c r="DX244" s="73" t="str">
        <f t="shared" si="250"/>
        <v/>
      </c>
      <c r="DY244" s="73" t="str">
        <f t="shared" si="251"/>
        <v/>
      </c>
      <c r="DZ244" s="73" t="str">
        <f t="shared" si="252"/>
        <v/>
      </c>
      <c r="EA244" s="73" t="str">
        <f t="shared" si="253"/>
        <v/>
      </c>
      <c r="EB244" s="73" t="str">
        <f t="shared" si="254"/>
        <v/>
      </c>
      <c r="EC244" s="73" t="str">
        <f t="shared" si="255"/>
        <v/>
      </c>
      <c r="ED244" s="73" t="str">
        <f t="shared" si="256"/>
        <v/>
      </c>
      <c r="EE244" s="73" t="str">
        <f t="shared" si="257"/>
        <v/>
      </c>
      <c r="EF244" s="73" t="str">
        <f t="shared" si="258"/>
        <v/>
      </c>
      <c r="EG244" s="53" t="str">
        <f>IF(INDEX(natjecanjeKategorije_katAliasId,MATCH(Q244,natjecanjeKategorije_katRegId,0))="","",INDEX(natjecanjeKategorije_katAliasId,MATCH(Q244,natjecanjeKategorije_katRegId,0)))</f>
        <v/>
      </c>
      <c r="EH244" s="47" t="s">
        <v>0</v>
      </c>
      <c r="EI244" s="19" t="str">
        <f t="shared" si="259"/>
        <v/>
      </c>
      <c r="EJ244" s="47" t="s">
        <v>0</v>
      </c>
      <c r="EK244" s="19" t="str">
        <f t="shared" si="260"/>
        <v/>
      </c>
      <c r="EL244" s="47" t="s">
        <v>0</v>
      </c>
      <c r="EM244" s="208" t="str">
        <f t="shared" si="261"/>
        <v/>
      </c>
      <c r="EN244" s="47" t="s">
        <v>0</v>
      </c>
    </row>
    <row r="245" spans="1:144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03"/>
        <v/>
      </c>
      <c r="P245" s="73" t="str">
        <f>IF(O245="","",IF(COUNTIF(O$10:O244,O245)=0,P244+1,P244))</f>
        <v/>
      </c>
      <c r="Q245" s="88" t="str">
        <f t="shared" si="204"/>
        <v/>
      </c>
      <c r="R245" s="89" t="str" cm="1">
        <f t="array" ref="R245">IF(S245="","",INDEX(natjecanjeStaze_naziv,MATCH(S245,natjecanjeStaze_stazaId,0)))</f>
        <v/>
      </c>
      <c r="S245" s="53" t="str">
        <f>IF(BW245="","",INDEX(natjecanjeStaze_stazaId,MATCH(O245,natjecanjeStaze_kategorija,0)))</f>
        <v/>
      </c>
      <c r="T245" s="47" t="s">
        <v>0</v>
      </c>
      <c r="U245" s="259" t="str">
        <f>IF(O245="","",INDEX(kategorija_oznaka,MATCH(Q245,kategorija_id,0)))</f>
        <v/>
      </c>
      <c r="V245" s="260" t="str">
        <f t="shared" si="205"/>
        <v/>
      </c>
      <c r="W245" s="47" t="s">
        <v>0</v>
      </c>
      <c r="X245" s="52" t="str">
        <f t="shared" si="206"/>
        <v/>
      </c>
      <c r="Y245" s="73" t="str">
        <f t="shared" si="207"/>
        <v/>
      </c>
      <c r="Z245" s="31" t="str">
        <f t="shared" si="208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09"/>
        <v/>
      </c>
      <c r="AF245" s="47" t="s">
        <v>0</v>
      </c>
      <c r="AG245" s="151" t="str">
        <f t="shared" si="210"/>
        <v/>
      </c>
      <c r="AH245" s="47" t="s">
        <v>0</v>
      </c>
      <c r="AI245" s="52" t="str">
        <f t="shared" si="211"/>
        <v/>
      </c>
      <c r="AJ245" s="31" t="str">
        <f t="shared" si="212"/>
        <v/>
      </c>
      <c r="AK245" s="73" t="str">
        <f t="shared" si="213"/>
        <v/>
      </c>
      <c r="AL245" s="73" t="str">
        <f t="shared" si="214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IFERROR(""&amp;INDEX(registarNatjecatelji,DL245,4),"")</f>
        <v/>
      </c>
      <c r="AO245" s="90" t="str">
        <f t="shared" si="215"/>
        <v/>
      </c>
      <c r="AP245" s="66" t="str">
        <f t="shared" si="216"/>
        <v/>
      </c>
      <c r="AQ245" s="47" t="s">
        <v>0</v>
      </c>
      <c r="AR245" s="52" t="str">
        <f>IF(V245&lt;&gt;"NEMA","",IF(IFERROR(MATCH(U245,U$10:U244,0),0)&lt;&gt;0,"",U245))</f>
        <v/>
      </c>
      <c r="AS245" s="73" t="str">
        <f>IF(AR245="","",IFERROR(INDEX(klubAlias_id,MATCH(AR245,klubAlias_alias,0)),"NEMA"))</f>
        <v/>
      </c>
      <c r="AT245" s="31" t="str">
        <f>IF(OR(AS245="",AS245&lt;&gt;"NEMA"),"",MAX(AT$10:AT244)+1)</f>
        <v/>
      </c>
      <c r="AU245" s="66" t="str">
        <f>IF(OR(AS245="",AS245&lt;&gt;"NEMA"),"",INDEX(klub_id,MATCH(AR245,klub_naziv,0)))</f>
        <v/>
      </c>
      <c r="AV245" s="47" t="s">
        <v>0</v>
      </c>
      <c r="AW245" s="19" t="str">
        <f t="shared" si="217"/>
        <v/>
      </c>
      <c r="AX245" s="47" t="s">
        <v>0</v>
      </c>
      <c r="AY245" s="82" t="str">
        <f>IF(AK245&lt;&gt;"NEMA","",IF(IFERROR(MATCH(AJ245,AJ$10:AJ244,0),0)&lt;&gt;0,"",AJ245))</f>
        <v/>
      </c>
      <c r="AZ245" s="47" t="s">
        <v>0</v>
      </c>
      <c r="BA245" s="130"/>
      <c r="BB245" s="47" t="s">
        <v>0</v>
      </c>
      <c r="BC245" s="58" t="str">
        <f t="shared" si="218"/>
        <v/>
      </c>
      <c r="BD245" s="31" t="str">
        <f t="shared" si="219"/>
        <v/>
      </c>
      <c r="BE245" s="31" t="str">
        <f>IF(BD245="","",MAX(BE$10:BE244)+1)</f>
        <v/>
      </c>
      <c r="BF245" s="31" t="str">
        <f t="shared" si="220"/>
        <v/>
      </c>
      <c r="BG245" s="31" t="str">
        <f t="shared" si="221"/>
        <v/>
      </c>
      <c r="BH245" s="31" t="str">
        <f>IF(BA245="","",MAX(BH$10:BH244)+1)</f>
        <v/>
      </c>
      <c r="BI245" s="31" t="str">
        <f t="shared" si="222"/>
        <v/>
      </c>
      <c r="BJ245" s="66" t="str">
        <f t="shared" si="223"/>
        <v/>
      </c>
      <c r="BK245" s="47" t="s">
        <v>0</v>
      </c>
      <c r="BL245" s="19" t="str">
        <f t="shared" si="224"/>
        <v/>
      </c>
      <c r="BM245" s="47" t="s">
        <v>0</v>
      </c>
      <c r="BN245" s="151" t="str">
        <f>IF(AP245="","",IF(BA245="",IF(IFERROR(MATCH(AP245,natjecanje_noviKluboviAliasi,0),0)&gt;0,INDEX(natjecanje_kluboviAliasi,MATCH(AP245,natjecanje_noviKluboviAliasi,0)),AP245),BA245))</f>
        <v/>
      </c>
      <c r="BO245" s="47" t="s">
        <v>0</v>
      </c>
      <c r="BP245" s="58" t="str">
        <f t="shared" si="225"/>
        <v/>
      </c>
      <c r="BQ245" s="73" t="str">
        <f t="shared" si="226"/>
        <v/>
      </c>
      <c r="BR245" s="267" t="str">
        <f t="shared" si="227"/>
        <v/>
      </c>
      <c r="BS245" s="268" t="str">
        <f t="shared" si="228"/>
        <v/>
      </c>
      <c r="BT245" s="191" t="str">
        <f t="shared" si="229"/>
        <v/>
      </c>
      <c r="BU245" s="47" t="s">
        <v>0</v>
      </c>
      <c r="BV245" s="52" t="str">
        <f t="shared" si="230"/>
        <v/>
      </c>
      <c r="BW245" s="31" t="str">
        <f t="shared" si="231"/>
        <v/>
      </c>
      <c r="BX245" s="73" t="str">
        <f>IF(BW245="","",IFERROR(INDEX(imePrezime_id,MATCH(BV245&amp;" – "&amp;BW245,imePrezime_imePrezime,0)),"NEMA"))</f>
        <v/>
      </c>
      <c r="BY245" s="73" t="str">
        <f>IF(BX245&lt;&gt;"NEMA","",IFERROR(INDEX(imePrezimeAlias_imePrezimeId,MATCH(BV245&amp;" "&amp;BW245,imePrezimeAlias_alias,0)),"NEMA"))</f>
        <v/>
      </c>
      <c r="BZ245" s="31" t="str">
        <f>IF(BW245="","",IF(OR(BY245="",BY245="NEMA"),BV245,INDEX(imePrezime_ime,MATCH(BY245,imePrezime_id,0))))</f>
        <v/>
      </c>
      <c r="CA245" s="66" t="str">
        <f>IF(BW245="","",IF(OR(BY245="",BY245="NEMA"),BW245,INDEX(imePrezime_prezime,MATCH(BY245,imePrezime_id,0))))</f>
        <v/>
      </c>
      <c r="CB245" s="47" t="s">
        <v>0</v>
      </c>
      <c r="CC245" s="82" t="str">
        <f t="shared" si="232"/>
        <v/>
      </c>
      <c r="CD245" s="47" t="s">
        <v>0</v>
      </c>
      <c r="CE245" s="19" t="str">
        <f t="shared" si="233"/>
        <v/>
      </c>
      <c r="CF245" s="47" t="s">
        <v>0</v>
      </c>
      <c r="CG245" s="130"/>
      <c r="CH245" s="47" t="s">
        <v>0</v>
      </c>
      <c r="CI245" s="52" t="str">
        <f t="shared" si="234"/>
        <v/>
      </c>
      <c r="CJ245" s="73" t="str">
        <f>IF(CG245="","",MAX(CJ$10:CJ244)+1)</f>
        <v/>
      </c>
      <c r="CK245" s="53" t="str">
        <f t="shared" si="235"/>
        <v/>
      </c>
      <c r="CL245" s="47" t="s">
        <v>0</v>
      </c>
      <c r="CM245" s="19" t="str">
        <f t="shared" si="236"/>
        <v/>
      </c>
      <c r="CN245" s="47" t="s">
        <v>0</v>
      </c>
      <c r="CO245" s="108"/>
      <c r="CP245" s="110"/>
      <c r="CQ245" s="47"/>
      <c r="CR245" s="58" t="str">
        <f>IF(AND(BX245="NEMA",BY245="NEMA",OR(CG245="",CK245="NEMA")),MAX(CR$10:CR244)+1,"")</f>
        <v/>
      </c>
      <c r="CS245" s="53" t="str">
        <f t="shared" si="237"/>
        <v/>
      </c>
      <c r="CT245" t="s">
        <v>0</v>
      </c>
      <c r="CU245" s="133" t="str">
        <f>IF(O245="","",LEFT(INDEX(kategorija_oznaka,MATCH(Q245,kategorija_id,0)),1))</f>
        <v/>
      </c>
      <c r="CV245" t="s">
        <v>0</v>
      </c>
      <c r="CW245" s="52" t="str">
        <f>IF(CR245="","",IF(M245&lt;&gt;"CRO","","INSERT INTO osoba (id,reg_broj,oib,spol_id,dat_rodjenja) VALUES ("&amp;CR245&amp;",(SELECT max(os.reg_broj)+1 FROM osoba AS os),Null,'"&amp;CU245&amp;"',Null); INSERT INTO osoba_log (id,reg_broj,oib,spol_id,dat_rodjenja,dnevnik_id) SELECT id,reg_broj,oib,spol_id,dat_rodjenja,"&amp;dnevnik_id&amp;" FROM osoba WHERE id = "&amp;CR245&amp;";"))</f>
        <v/>
      </c>
      <c r="CX245" s="66" t="str">
        <f t="shared" si="238"/>
        <v/>
      </c>
      <c r="CY245" t="s">
        <v>0</v>
      </c>
      <c r="CZ245" s="19" t="str">
        <f t="shared" si="239"/>
        <v/>
      </c>
      <c r="DA245" s="47" t="s">
        <v>0</v>
      </c>
      <c r="DB245" s="52" t="str">
        <f t="shared" si="240"/>
        <v/>
      </c>
      <c r="DC245" s="66" t="str">
        <f t="shared" si="241"/>
        <v/>
      </c>
      <c r="DD245" s="47" t="s">
        <v>0</v>
      </c>
      <c r="DE245" s="52" t="str">
        <f t="shared" si="242"/>
        <v/>
      </c>
      <c r="DF245" s="53" t="str">
        <f>IF(DE245="","",IFERROR(MATCH(DE245,registar,0),"NEMA"))</f>
        <v/>
      </c>
      <c r="DG245" s="47" t="s">
        <v>0</v>
      </c>
      <c r="DH245" s="52" t="str">
        <f t="shared" si="243"/>
        <v/>
      </c>
      <c r="DI245" s="53" t="str">
        <f>IF(DH245="","",IFERROR(MATCH(DH245,imePrezime_imePrezimeKlub,0),"NEMA"))</f>
        <v/>
      </c>
      <c r="DJ245" s="47" t="s">
        <v>0</v>
      </c>
      <c r="DK245" s="52" t="str">
        <f t="shared" si="244"/>
        <v/>
      </c>
      <c r="DL245" s="53" t="str">
        <f>IF(DK245="","",IFERROR(MATCH(DK245,imePrezime_imePrezime,0),"NEMA"))</f>
        <v/>
      </c>
      <c r="DM245" s="47" t="s">
        <v>0</v>
      </c>
      <c r="DN245" s="58" t="str">
        <f t="shared" si="245"/>
        <v/>
      </c>
      <c r="DO245" s="53" t="str" cm="1">
        <f t="array" ref="DO245">IF(DN245&lt;&gt;"",INDEX(imePrezime_id,DN245,0),IF(CR245&lt;&gt;"",CR245,""))</f>
        <v/>
      </c>
      <c r="DP245" s="47" t="s">
        <v>0</v>
      </c>
      <c r="DQ245" s="58" t="str">
        <f t="shared" si="246"/>
        <v/>
      </c>
      <c r="DR245" s="73" t="str">
        <f>IF(BW245="","",IF(AJ245="",IF(IFERROR(INDEX(imePrezime_klub,MATCH(DO245,imePrezime_id,0)),"NEMA")="","klu",""),IF(OR(AND(AK245&lt;&gt;"",AK245&lt;&gt;"NEMA"),BI245&lt;&gt;""),"klu(ali)",IF(AND(AN245&lt;&gt;"",AN245&lt;&gt;AM245),"(raz-klu)","klu"))))</f>
        <v/>
      </c>
      <c r="DS245" s="73" t="str">
        <f t="shared" si="247"/>
        <v/>
      </c>
      <c r="DT245" s="73" t="str">
        <f t="shared" si="248"/>
        <v/>
      </c>
      <c r="DU245" s="66" t="str">
        <f t="shared" si="249"/>
        <v/>
      </c>
      <c r="DV245" s="47" t="s">
        <v>0</v>
      </c>
      <c r="DW245" s="58" t="str">
        <f>IF(BW245="","",MAX(DW$10:DW244)+1)</f>
        <v/>
      </c>
      <c r="DX245" s="73" t="str">
        <f t="shared" si="250"/>
        <v/>
      </c>
      <c r="DY245" s="73" t="str">
        <f t="shared" si="251"/>
        <v/>
      </c>
      <c r="DZ245" s="73" t="str">
        <f t="shared" si="252"/>
        <v/>
      </c>
      <c r="EA245" s="73" t="str">
        <f t="shared" si="253"/>
        <v/>
      </c>
      <c r="EB245" s="73" t="str">
        <f t="shared" si="254"/>
        <v/>
      </c>
      <c r="EC245" s="73" t="str">
        <f t="shared" si="255"/>
        <v/>
      </c>
      <c r="ED245" s="73" t="str">
        <f t="shared" si="256"/>
        <v/>
      </c>
      <c r="EE245" s="73" t="str">
        <f t="shared" si="257"/>
        <v/>
      </c>
      <c r="EF245" s="73" t="str">
        <f t="shared" si="258"/>
        <v/>
      </c>
      <c r="EG245" s="53" t="str">
        <f>IF(INDEX(natjecanjeKategorije_katAliasId,MATCH(Q245,natjecanjeKategorije_katRegId,0))="","",INDEX(natjecanjeKategorije_katAliasId,MATCH(Q245,natjecanjeKategorije_katRegId,0)))</f>
        <v/>
      </c>
      <c r="EH245" s="47" t="s">
        <v>0</v>
      </c>
      <c r="EI245" s="19" t="str">
        <f t="shared" si="259"/>
        <v/>
      </c>
      <c r="EJ245" s="47" t="s">
        <v>0</v>
      </c>
      <c r="EK245" s="19" t="str">
        <f t="shared" si="260"/>
        <v/>
      </c>
      <c r="EL245" s="47" t="s">
        <v>0</v>
      </c>
      <c r="EM245" s="208" t="str">
        <f t="shared" si="261"/>
        <v/>
      </c>
      <c r="EN245" s="47" t="s">
        <v>0</v>
      </c>
    </row>
    <row r="246" spans="1:144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03"/>
        <v/>
      </c>
      <c r="P246" s="73" t="str">
        <f>IF(O246="","",IF(COUNTIF(O$10:O245,O246)=0,P245+1,P245))</f>
        <v/>
      </c>
      <c r="Q246" s="88" t="str">
        <f t="shared" si="204"/>
        <v/>
      </c>
      <c r="R246" s="89" t="str" cm="1">
        <f t="array" ref="R246">IF(S246="","",INDEX(natjecanjeStaze_naziv,MATCH(S246,natjecanjeStaze_stazaId,0)))</f>
        <v/>
      </c>
      <c r="S246" s="53" t="str">
        <f>IF(BW246="","",INDEX(natjecanjeStaze_stazaId,MATCH(O246,natjecanjeStaze_kategorija,0)))</f>
        <v/>
      </c>
      <c r="T246" s="47" t="s">
        <v>0</v>
      </c>
      <c r="U246" s="259" t="str">
        <f>IF(O246="","",INDEX(kategorija_oznaka,MATCH(Q246,kategorija_id,0)))</f>
        <v/>
      </c>
      <c r="V246" s="260" t="str">
        <f t="shared" si="205"/>
        <v/>
      </c>
      <c r="W246" s="47" t="s">
        <v>0</v>
      </c>
      <c r="X246" s="52" t="str">
        <f t="shared" si="206"/>
        <v/>
      </c>
      <c r="Y246" s="73" t="str">
        <f t="shared" si="207"/>
        <v/>
      </c>
      <c r="Z246" s="31" t="str">
        <f t="shared" si="208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09"/>
        <v/>
      </c>
      <c r="AF246" s="47" t="s">
        <v>0</v>
      </c>
      <c r="AG246" s="151" t="str">
        <f t="shared" si="210"/>
        <v/>
      </c>
      <c r="AH246" s="47" t="s">
        <v>0</v>
      </c>
      <c r="AI246" s="52" t="str">
        <f t="shared" si="211"/>
        <v/>
      </c>
      <c r="AJ246" s="31" t="str">
        <f t="shared" si="212"/>
        <v/>
      </c>
      <c r="AK246" s="73" t="str">
        <f t="shared" si="213"/>
        <v/>
      </c>
      <c r="AL246" s="73" t="str">
        <f t="shared" si="214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IFERROR(""&amp;INDEX(registarNatjecatelji,DL246,4),"")</f>
        <v/>
      </c>
      <c r="AO246" s="90" t="str">
        <f t="shared" si="215"/>
        <v/>
      </c>
      <c r="AP246" s="66" t="str">
        <f t="shared" si="216"/>
        <v/>
      </c>
      <c r="AQ246" s="47" t="s">
        <v>0</v>
      </c>
      <c r="AR246" s="52" t="str">
        <f>IF(V246&lt;&gt;"NEMA","",IF(IFERROR(MATCH(U246,U$10:U245,0),0)&lt;&gt;0,"",U246))</f>
        <v/>
      </c>
      <c r="AS246" s="73" t="str">
        <f>IF(AR246="","",IFERROR(INDEX(klubAlias_id,MATCH(AR246,klubAlias_alias,0)),"NEMA"))</f>
        <v/>
      </c>
      <c r="AT246" s="31" t="str">
        <f>IF(OR(AS246="",AS246&lt;&gt;"NEMA"),"",MAX(AT$10:AT245)+1)</f>
        <v/>
      </c>
      <c r="AU246" s="66" t="str">
        <f>IF(OR(AS246="",AS246&lt;&gt;"NEMA"),"",INDEX(klub_id,MATCH(AR246,klub_naziv,0)))</f>
        <v/>
      </c>
      <c r="AV246" s="47" t="s">
        <v>0</v>
      </c>
      <c r="AW246" s="19" t="str">
        <f t="shared" si="217"/>
        <v/>
      </c>
      <c r="AX246" s="47" t="s">
        <v>0</v>
      </c>
      <c r="AY246" s="82" t="str">
        <f>IF(AK246&lt;&gt;"NEMA","",IF(IFERROR(MATCH(AJ246,AJ$10:AJ245,0),0)&lt;&gt;0,"",AJ246))</f>
        <v/>
      </c>
      <c r="AZ246" s="47" t="s">
        <v>0</v>
      </c>
      <c r="BA246" s="130"/>
      <c r="BB246" s="47" t="s">
        <v>0</v>
      </c>
      <c r="BC246" s="58" t="str">
        <f t="shared" si="218"/>
        <v/>
      </c>
      <c r="BD246" s="31" t="str">
        <f t="shared" si="219"/>
        <v/>
      </c>
      <c r="BE246" s="31" t="str">
        <f>IF(BD246="","",MAX(BE$10:BE245)+1)</f>
        <v/>
      </c>
      <c r="BF246" s="31" t="str">
        <f t="shared" si="220"/>
        <v/>
      </c>
      <c r="BG246" s="31" t="str">
        <f t="shared" si="221"/>
        <v/>
      </c>
      <c r="BH246" s="31" t="str">
        <f>IF(BA246="","",MAX(BH$10:BH245)+1)</f>
        <v/>
      </c>
      <c r="BI246" s="31" t="str">
        <f t="shared" si="222"/>
        <v/>
      </c>
      <c r="BJ246" s="66" t="str">
        <f t="shared" si="223"/>
        <v/>
      </c>
      <c r="BK246" s="47" t="s">
        <v>0</v>
      </c>
      <c r="BL246" s="19" t="str">
        <f t="shared" si="224"/>
        <v/>
      </c>
      <c r="BM246" s="47" t="s">
        <v>0</v>
      </c>
      <c r="BN246" s="151" t="str">
        <f>IF(AP246="","",IF(BA246="",IF(IFERROR(MATCH(AP246,natjecanje_noviKluboviAliasi,0),0)&gt;0,INDEX(natjecanje_kluboviAliasi,MATCH(AP246,natjecanje_noviKluboviAliasi,0)),AP246),BA246))</f>
        <v/>
      </c>
      <c r="BO246" s="47" t="s">
        <v>0</v>
      </c>
      <c r="BP246" s="58" t="str">
        <f t="shared" si="225"/>
        <v/>
      </c>
      <c r="BQ246" s="73" t="str">
        <f t="shared" si="226"/>
        <v/>
      </c>
      <c r="BR246" s="267" t="str">
        <f t="shared" si="227"/>
        <v/>
      </c>
      <c r="BS246" s="268" t="str">
        <f t="shared" si="228"/>
        <v/>
      </c>
      <c r="BT246" s="191" t="str">
        <f t="shared" si="229"/>
        <v/>
      </c>
      <c r="BU246" s="47" t="s">
        <v>0</v>
      </c>
      <c r="BV246" s="52" t="str">
        <f t="shared" si="230"/>
        <v/>
      </c>
      <c r="BW246" s="31" t="str">
        <f t="shared" si="231"/>
        <v/>
      </c>
      <c r="BX246" s="73" t="str">
        <f>IF(BW246="","",IFERROR(INDEX(imePrezime_id,MATCH(BV246&amp;" – "&amp;BW246,imePrezime_imePrezime,0)),"NEMA"))</f>
        <v/>
      </c>
      <c r="BY246" s="73" t="str">
        <f>IF(BX246&lt;&gt;"NEMA","",IFERROR(INDEX(imePrezimeAlias_imePrezimeId,MATCH(BV246&amp;" "&amp;BW246,imePrezimeAlias_alias,0)),"NEMA"))</f>
        <v/>
      </c>
      <c r="BZ246" s="31" t="str">
        <f>IF(BW246="","",IF(OR(BY246="",BY246="NEMA"),BV246,INDEX(imePrezime_ime,MATCH(BY246,imePrezime_id,0))))</f>
        <v/>
      </c>
      <c r="CA246" s="66" t="str">
        <f>IF(BW246="","",IF(OR(BY246="",BY246="NEMA"),BW246,INDEX(imePrezime_prezime,MATCH(BY246,imePrezime_id,0))))</f>
        <v/>
      </c>
      <c r="CB246" s="47" t="s">
        <v>0</v>
      </c>
      <c r="CC246" s="82" t="str">
        <f t="shared" si="232"/>
        <v/>
      </c>
      <c r="CD246" s="47" t="s">
        <v>0</v>
      </c>
      <c r="CE246" s="19" t="str">
        <f t="shared" si="233"/>
        <v/>
      </c>
      <c r="CF246" s="47" t="s">
        <v>0</v>
      </c>
      <c r="CG246" s="130"/>
      <c r="CH246" s="47" t="s">
        <v>0</v>
      </c>
      <c r="CI246" s="52" t="str">
        <f t="shared" si="234"/>
        <v/>
      </c>
      <c r="CJ246" s="73" t="str">
        <f>IF(CG246="","",MAX(CJ$10:CJ245)+1)</f>
        <v/>
      </c>
      <c r="CK246" s="53" t="str">
        <f t="shared" si="235"/>
        <v/>
      </c>
      <c r="CL246" s="47" t="s">
        <v>0</v>
      </c>
      <c r="CM246" s="19" t="str">
        <f t="shared" si="236"/>
        <v/>
      </c>
      <c r="CN246" s="47" t="s">
        <v>0</v>
      </c>
      <c r="CO246" s="108"/>
      <c r="CP246" s="110"/>
      <c r="CQ246" s="47"/>
      <c r="CR246" s="58" t="str">
        <f>IF(AND(BX246="NEMA",BY246="NEMA",OR(CG246="",CK246="NEMA")),MAX(CR$10:CR245)+1,"")</f>
        <v/>
      </c>
      <c r="CS246" s="53" t="str">
        <f t="shared" si="237"/>
        <v/>
      </c>
      <c r="CT246" t="s">
        <v>0</v>
      </c>
      <c r="CU246" s="133" t="str">
        <f>IF(O246="","",LEFT(INDEX(kategorija_oznaka,MATCH(Q246,kategorija_id,0)),1))</f>
        <v/>
      </c>
      <c r="CV246" t="s">
        <v>0</v>
      </c>
      <c r="CW246" s="52" t="str">
        <f>IF(CR246="","",IF(M246&lt;&gt;"CRO","","INSERT INTO osoba (id,reg_broj,oib,spol_id,dat_rodjenja) VALUES ("&amp;CR246&amp;",(SELECT max(os.reg_broj)+1 FROM osoba AS os),Null,'"&amp;CU246&amp;"',Null); INSERT INTO osoba_log (id,reg_broj,oib,spol_id,dat_rodjenja,dnevnik_id) SELECT id,reg_broj,oib,spol_id,dat_rodjenja,"&amp;dnevnik_id&amp;" FROM osoba WHERE id = "&amp;CR246&amp;";"))</f>
        <v/>
      </c>
      <c r="CX246" s="66" t="str">
        <f t="shared" si="238"/>
        <v/>
      </c>
      <c r="CY246" t="s">
        <v>0</v>
      </c>
      <c r="CZ246" s="19" t="str">
        <f t="shared" si="239"/>
        <v/>
      </c>
      <c r="DA246" s="47" t="s">
        <v>0</v>
      </c>
      <c r="DB246" s="52" t="str">
        <f t="shared" si="240"/>
        <v/>
      </c>
      <c r="DC246" s="66" t="str">
        <f t="shared" si="241"/>
        <v/>
      </c>
      <c r="DD246" s="47" t="s">
        <v>0</v>
      </c>
      <c r="DE246" s="52" t="str">
        <f t="shared" si="242"/>
        <v/>
      </c>
      <c r="DF246" s="53" t="str">
        <f>IF(DE246="","",IFERROR(MATCH(DE246,registar,0),"NEMA"))</f>
        <v/>
      </c>
      <c r="DG246" s="47" t="s">
        <v>0</v>
      </c>
      <c r="DH246" s="52" t="str">
        <f t="shared" si="243"/>
        <v/>
      </c>
      <c r="DI246" s="53" t="str">
        <f>IF(DH246="","",IFERROR(MATCH(DH246,imePrezime_imePrezimeKlub,0),"NEMA"))</f>
        <v/>
      </c>
      <c r="DJ246" s="47" t="s">
        <v>0</v>
      </c>
      <c r="DK246" s="52" t="str">
        <f t="shared" si="244"/>
        <v/>
      </c>
      <c r="DL246" s="53" t="str">
        <f>IF(DK246="","",IFERROR(MATCH(DK246,imePrezime_imePrezime,0),"NEMA"))</f>
        <v/>
      </c>
      <c r="DM246" s="47" t="s">
        <v>0</v>
      </c>
      <c r="DN246" s="58" t="str">
        <f t="shared" si="245"/>
        <v/>
      </c>
      <c r="DO246" s="53" t="str" cm="1">
        <f t="array" ref="DO246">IF(DN246&lt;&gt;"",INDEX(imePrezime_id,DN246,0),IF(CR246&lt;&gt;"",CR246,""))</f>
        <v/>
      </c>
      <c r="DP246" s="47" t="s">
        <v>0</v>
      </c>
      <c r="DQ246" s="58" t="str">
        <f t="shared" si="246"/>
        <v/>
      </c>
      <c r="DR246" s="73" t="str">
        <f>IF(BW246="","",IF(AJ246="",IF(IFERROR(INDEX(imePrezime_klub,MATCH(DO246,imePrezime_id,0)),"NEMA")="","klu",""),IF(OR(AND(AK246&lt;&gt;"",AK246&lt;&gt;"NEMA"),BI246&lt;&gt;""),"klu(ali)",IF(AND(AN246&lt;&gt;"",AN246&lt;&gt;AM246),"(raz-klu)","klu"))))</f>
        <v/>
      </c>
      <c r="DS246" s="73" t="str">
        <f t="shared" si="247"/>
        <v/>
      </c>
      <c r="DT246" s="73" t="str">
        <f t="shared" si="248"/>
        <v/>
      </c>
      <c r="DU246" s="66" t="str">
        <f t="shared" si="249"/>
        <v/>
      </c>
      <c r="DV246" s="47" t="s">
        <v>0</v>
      </c>
      <c r="DW246" s="58" t="str">
        <f>IF(BW246="","",MAX(DW$10:DW245)+1)</f>
        <v/>
      </c>
      <c r="DX246" s="73" t="str">
        <f t="shared" si="250"/>
        <v/>
      </c>
      <c r="DY246" s="73" t="str">
        <f t="shared" si="251"/>
        <v/>
      </c>
      <c r="DZ246" s="73" t="str">
        <f t="shared" si="252"/>
        <v/>
      </c>
      <c r="EA246" s="73" t="str">
        <f t="shared" si="253"/>
        <v/>
      </c>
      <c r="EB246" s="73" t="str">
        <f t="shared" si="254"/>
        <v/>
      </c>
      <c r="EC246" s="73" t="str">
        <f t="shared" si="255"/>
        <v/>
      </c>
      <c r="ED246" s="73" t="str">
        <f t="shared" si="256"/>
        <v/>
      </c>
      <c r="EE246" s="73" t="str">
        <f t="shared" si="257"/>
        <v/>
      </c>
      <c r="EF246" s="73" t="str">
        <f t="shared" si="258"/>
        <v/>
      </c>
      <c r="EG246" s="53" t="str">
        <f>IF(INDEX(natjecanjeKategorije_katAliasId,MATCH(Q246,natjecanjeKategorije_katRegId,0))="","",INDEX(natjecanjeKategorije_katAliasId,MATCH(Q246,natjecanjeKategorije_katRegId,0)))</f>
        <v/>
      </c>
      <c r="EH246" s="47" t="s">
        <v>0</v>
      </c>
      <c r="EI246" s="19" t="str">
        <f t="shared" si="259"/>
        <v/>
      </c>
      <c r="EJ246" s="47" t="s">
        <v>0</v>
      </c>
      <c r="EK246" s="19" t="str">
        <f t="shared" si="260"/>
        <v/>
      </c>
      <c r="EL246" s="47" t="s">
        <v>0</v>
      </c>
      <c r="EM246" s="208" t="str">
        <f t="shared" si="261"/>
        <v/>
      </c>
      <c r="EN246" s="47" t="s">
        <v>0</v>
      </c>
    </row>
    <row r="247" spans="1:144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03"/>
        <v/>
      </c>
      <c r="P247" s="73" t="str">
        <f>IF(O247="","",IF(COUNTIF(O$10:O246,O247)=0,P246+1,P246))</f>
        <v/>
      </c>
      <c r="Q247" s="88" t="str">
        <f t="shared" si="204"/>
        <v/>
      </c>
      <c r="R247" s="89" t="str" cm="1">
        <f t="array" ref="R247">IF(S247="","",INDEX(natjecanjeStaze_naziv,MATCH(S247,natjecanjeStaze_stazaId,0)))</f>
        <v/>
      </c>
      <c r="S247" s="53" t="str">
        <f>IF(BW247="","",INDEX(natjecanjeStaze_stazaId,MATCH(O247,natjecanjeStaze_kategorija,0)))</f>
        <v/>
      </c>
      <c r="T247" s="47" t="s">
        <v>0</v>
      </c>
      <c r="U247" s="259" t="str">
        <f>IF(O247="","",INDEX(kategorija_oznaka,MATCH(Q247,kategorija_id,0)))</f>
        <v/>
      </c>
      <c r="V247" s="260" t="str">
        <f t="shared" si="205"/>
        <v/>
      </c>
      <c r="W247" s="47" t="s">
        <v>0</v>
      </c>
      <c r="X247" s="52" t="str">
        <f t="shared" si="206"/>
        <v/>
      </c>
      <c r="Y247" s="73" t="str">
        <f t="shared" si="207"/>
        <v/>
      </c>
      <c r="Z247" s="31" t="str">
        <f t="shared" si="208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09"/>
        <v/>
      </c>
      <c r="AF247" s="47" t="s">
        <v>0</v>
      </c>
      <c r="AG247" s="151" t="str">
        <f t="shared" si="210"/>
        <v/>
      </c>
      <c r="AH247" s="47" t="s">
        <v>0</v>
      </c>
      <c r="AI247" s="52" t="str">
        <f t="shared" si="211"/>
        <v/>
      </c>
      <c r="AJ247" s="31" t="str">
        <f t="shared" si="212"/>
        <v/>
      </c>
      <c r="AK247" s="73" t="str">
        <f t="shared" si="213"/>
        <v/>
      </c>
      <c r="AL247" s="73" t="str">
        <f t="shared" si="214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IFERROR(""&amp;INDEX(registarNatjecatelji,DL247,4),"")</f>
        <v/>
      </c>
      <c r="AO247" s="90" t="str">
        <f t="shared" si="215"/>
        <v/>
      </c>
      <c r="AP247" s="66" t="str">
        <f t="shared" si="216"/>
        <v/>
      </c>
      <c r="AQ247" s="47" t="s">
        <v>0</v>
      </c>
      <c r="AR247" s="52" t="str">
        <f>IF(V247&lt;&gt;"NEMA","",IF(IFERROR(MATCH(U247,U$10:U246,0),0)&lt;&gt;0,"",U247))</f>
        <v/>
      </c>
      <c r="AS247" s="73" t="str">
        <f>IF(AR247="","",IFERROR(INDEX(klubAlias_id,MATCH(AR247,klubAlias_alias,0)),"NEMA"))</f>
        <v/>
      </c>
      <c r="AT247" s="31" t="str">
        <f>IF(OR(AS247="",AS247&lt;&gt;"NEMA"),"",MAX(AT$10:AT246)+1)</f>
        <v/>
      </c>
      <c r="AU247" s="66" t="str">
        <f>IF(OR(AS247="",AS247&lt;&gt;"NEMA"),"",INDEX(klub_id,MATCH(AR247,klub_naziv,0)))</f>
        <v/>
      </c>
      <c r="AV247" s="47" t="s">
        <v>0</v>
      </c>
      <c r="AW247" s="19" t="str">
        <f t="shared" si="217"/>
        <v/>
      </c>
      <c r="AX247" s="47" t="s">
        <v>0</v>
      </c>
      <c r="AY247" s="82" t="str">
        <f>IF(AK247&lt;&gt;"NEMA","",IF(IFERROR(MATCH(AJ247,AJ$10:AJ246,0),0)&lt;&gt;0,"",AJ247))</f>
        <v/>
      </c>
      <c r="AZ247" s="47" t="s">
        <v>0</v>
      </c>
      <c r="BA247" s="130"/>
      <c r="BB247" s="47" t="s">
        <v>0</v>
      </c>
      <c r="BC247" s="58" t="str">
        <f t="shared" si="218"/>
        <v/>
      </c>
      <c r="BD247" s="31" t="str">
        <f t="shared" si="219"/>
        <v/>
      </c>
      <c r="BE247" s="31" t="str">
        <f>IF(BD247="","",MAX(BE$10:BE246)+1)</f>
        <v/>
      </c>
      <c r="BF247" s="31" t="str">
        <f t="shared" si="220"/>
        <v/>
      </c>
      <c r="BG247" s="31" t="str">
        <f t="shared" si="221"/>
        <v/>
      </c>
      <c r="BH247" s="31" t="str">
        <f>IF(BA247="","",MAX(BH$10:BH246)+1)</f>
        <v/>
      </c>
      <c r="BI247" s="31" t="str">
        <f t="shared" si="222"/>
        <v/>
      </c>
      <c r="BJ247" s="66" t="str">
        <f t="shared" si="223"/>
        <v/>
      </c>
      <c r="BK247" s="47" t="s">
        <v>0</v>
      </c>
      <c r="BL247" s="19" t="str">
        <f t="shared" si="224"/>
        <v/>
      </c>
      <c r="BM247" s="47" t="s">
        <v>0</v>
      </c>
      <c r="BN247" s="151" t="str">
        <f>IF(AP247="","",IF(BA247="",IF(IFERROR(MATCH(AP247,natjecanje_noviKluboviAliasi,0),0)&gt;0,INDEX(natjecanje_kluboviAliasi,MATCH(AP247,natjecanje_noviKluboviAliasi,0)),AP247),BA247))</f>
        <v/>
      </c>
      <c r="BO247" s="47" t="s">
        <v>0</v>
      </c>
      <c r="BP247" s="58" t="str">
        <f t="shared" si="225"/>
        <v/>
      </c>
      <c r="BQ247" s="73" t="str">
        <f t="shared" si="226"/>
        <v/>
      </c>
      <c r="BR247" s="267" t="str">
        <f t="shared" si="227"/>
        <v/>
      </c>
      <c r="BS247" s="268" t="str">
        <f t="shared" si="228"/>
        <v/>
      </c>
      <c r="BT247" s="191" t="str">
        <f t="shared" si="229"/>
        <v/>
      </c>
      <c r="BU247" s="47" t="s">
        <v>0</v>
      </c>
      <c r="BV247" s="52" t="str">
        <f t="shared" si="230"/>
        <v/>
      </c>
      <c r="BW247" s="31" t="str">
        <f t="shared" si="231"/>
        <v/>
      </c>
      <c r="BX247" s="73" t="str">
        <f>IF(BW247="","",IFERROR(INDEX(imePrezime_id,MATCH(BV247&amp;" – "&amp;BW247,imePrezime_imePrezime,0)),"NEMA"))</f>
        <v/>
      </c>
      <c r="BY247" s="73" t="str">
        <f>IF(BX247&lt;&gt;"NEMA","",IFERROR(INDEX(imePrezimeAlias_imePrezimeId,MATCH(BV247&amp;" "&amp;BW247,imePrezimeAlias_alias,0)),"NEMA"))</f>
        <v/>
      </c>
      <c r="BZ247" s="31" t="str">
        <f>IF(BW247="","",IF(OR(BY247="",BY247="NEMA"),BV247,INDEX(imePrezime_ime,MATCH(BY247,imePrezime_id,0))))</f>
        <v/>
      </c>
      <c r="CA247" s="66" t="str">
        <f>IF(BW247="","",IF(OR(BY247="",BY247="NEMA"),BW247,INDEX(imePrezime_prezime,MATCH(BY247,imePrezime_id,0))))</f>
        <v/>
      </c>
      <c r="CB247" s="47" t="s">
        <v>0</v>
      </c>
      <c r="CC247" s="82" t="str">
        <f t="shared" si="232"/>
        <v/>
      </c>
      <c r="CD247" s="47" t="s">
        <v>0</v>
      </c>
      <c r="CE247" s="19" t="str">
        <f t="shared" si="233"/>
        <v/>
      </c>
      <c r="CF247" s="47" t="s">
        <v>0</v>
      </c>
      <c r="CG247" s="130"/>
      <c r="CH247" s="47" t="s">
        <v>0</v>
      </c>
      <c r="CI247" s="52" t="str">
        <f t="shared" si="234"/>
        <v/>
      </c>
      <c r="CJ247" s="73" t="str">
        <f>IF(CG247="","",MAX(CJ$10:CJ246)+1)</f>
        <v/>
      </c>
      <c r="CK247" s="53" t="str">
        <f t="shared" si="235"/>
        <v/>
      </c>
      <c r="CL247" s="47" t="s">
        <v>0</v>
      </c>
      <c r="CM247" s="19" t="str">
        <f t="shared" si="236"/>
        <v/>
      </c>
      <c r="CN247" s="47" t="s">
        <v>0</v>
      </c>
      <c r="CO247" s="108"/>
      <c r="CP247" s="110"/>
      <c r="CQ247" s="47"/>
      <c r="CR247" s="58" t="str">
        <f>IF(AND(BX247="NEMA",BY247="NEMA",OR(CG247="",CK247="NEMA")),MAX(CR$10:CR246)+1,"")</f>
        <v/>
      </c>
      <c r="CS247" s="53" t="str">
        <f t="shared" si="237"/>
        <v/>
      </c>
      <c r="CT247" t="s">
        <v>0</v>
      </c>
      <c r="CU247" s="133" t="str">
        <f>IF(O247="","",LEFT(INDEX(kategorija_oznaka,MATCH(Q247,kategorija_id,0)),1))</f>
        <v/>
      </c>
      <c r="CV247" t="s">
        <v>0</v>
      </c>
      <c r="CW247" s="52" t="str">
        <f>IF(CR247="","",IF(M247&lt;&gt;"CRO","","INSERT INTO osoba (id,reg_broj,oib,spol_id,dat_rodjenja) VALUES ("&amp;CR247&amp;",(SELECT max(os.reg_broj)+1 FROM osoba AS os),Null,'"&amp;CU247&amp;"',Null); INSERT INTO osoba_log (id,reg_broj,oib,spol_id,dat_rodjenja,dnevnik_id) SELECT id,reg_broj,oib,spol_id,dat_rodjenja,"&amp;dnevnik_id&amp;" FROM osoba WHERE id = "&amp;CR247&amp;";"))</f>
        <v/>
      </c>
      <c r="CX247" s="66" t="str">
        <f t="shared" si="238"/>
        <v/>
      </c>
      <c r="CY247" t="s">
        <v>0</v>
      </c>
      <c r="CZ247" s="19" t="str">
        <f t="shared" si="239"/>
        <v/>
      </c>
      <c r="DA247" s="47" t="s">
        <v>0</v>
      </c>
      <c r="DB247" s="52" t="str">
        <f t="shared" si="240"/>
        <v/>
      </c>
      <c r="DC247" s="66" t="str">
        <f t="shared" si="241"/>
        <v/>
      </c>
      <c r="DD247" s="47" t="s">
        <v>0</v>
      </c>
      <c r="DE247" s="52" t="str">
        <f t="shared" si="242"/>
        <v/>
      </c>
      <c r="DF247" s="53" t="str">
        <f>IF(DE247="","",IFERROR(MATCH(DE247,registar,0),"NEMA"))</f>
        <v/>
      </c>
      <c r="DG247" s="47" t="s">
        <v>0</v>
      </c>
      <c r="DH247" s="52" t="str">
        <f t="shared" si="243"/>
        <v/>
      </c>
      <c r="DI247" s="53" t="str">
        <f>IF(DH247="","",IFERROR(MATCH(DH247,imePrezime_imePrezimeKlub,0),"NEMA"))</f>
        <v/>
      </c>
      <c r="DJ247" s="47" t="s">
        <v>0</v>
      </c>
      <c r="DK247" s="52" t="str">
        <f t="shared" si="244"/>
        <v/>
      </c>
      <c r="DL247" s="53" t="str">
        <f>IF(DK247="","",IFERROR(MATCH(DK247,imePrezime_imePrezime,0),"NEMA"))</f>
        <v/>
      </c>
      <c r="DM247" s="47" t="s">
        <v>0</v>
      </c>
      <c r="DN247" s="58" t="str">
        <f t="shared" si="245"/>
        <v/>
      </c>
      <c r="DO247" s="53" t="str" cm="1">
        <f t="array" ref="DO247">IF(DN247&lt;&gt;"",INDEX(imePrezime_id,DN247,0),IF(CR247&lt;&gt;"",CR247,""))</f>
        <v/>
      </c>
      <c r="DP247" s="47" t="s">
        <v>0</v>
      </c>
      <c r="DQ247" s="58" t="str">
        <f t="shared" si="246"/>
        <v/>
      </c>
      <c r="DR247" s="73" t="str">
        <f>IF(BW247="","",IF(AJ247="",IF(IFERROR(INDEX(imePrezime_klub,MATCH(DO247,imePrezime_id,0)),"NEMA")="","klu",""),IF(OR(AND(AK247&lt;&gt;"",AK247&lt;&gt;"NEMA"),BI247&lt;&gt;""),"klu(ali)",IF(AND(AN247&lt;&gt;"",AN247&lt;&gt;AM247),"(raz-klu)","klu"))))</f>
        <v/>
      </c>
      <c r="DS247" s="73" t="str">
        <f t="shared" si="247"/>
        <v/>
      </c>
      <c r="DT247" s="73" t="str">
        <f t="shared" si="248"/>
        <v/>
      </c>
      <c r="DU247" s="66" t="str">
        <f t="shared" si="249"/>
        <v/>
      </c>
      <c r="DV247" s="47" t="s">
        <v>0</v>
      </c>
      <c r="DW247" s="58" t="str">
        <f>IF(BW247="","",MAX(DW$10:DW246)+1)</f>
        <v/>
      </c>
      <c r="DX247" s="73" t="str">
        <f t="shared" si="250"/>
        <v/>
      </c>
      <c r="DY247" s="73" t="str">
        <f t="shared" si="251"/>
        <v/>
      </c>
      <c r="DZ247" s="73" t="str">
        <f t="shared" si="252"/>
        <v/>
      </c>
      <c r="EA247" s="73" t="str">
        <f t="shared" si="253"/>
        <v/>
      </c>
      <c r="EB247" s="73" t="str">
        <f t="shared" si="254"/>
        <v/>
      </c>
      <c r="EC247" s="73" t="str">
        <f t="shared" si="255"/>
        <v/>
      </c>
      <c r="ED247" s="73" t="str">
        <f t="shared" si="256"/>
        <v/>
      </c>
      <c r="EE247" s="73" t="str">
        <f t="shared" si="257"/>
        <v/>
      </c>
      <c r="EF247" s="73" t="str">
        <f t="shared" si="258"/>
        <v/>
      </c>
      <c r="EG247" s="53" t="str">
        <f>IF(INDEX(natjecanjeKategorije_katAliasId,MATCH(Q247,natjecanjeKategorije_katRegId,0))="","",INDEX(natjecanjeKategorije_katAliasId,MATCH(Q247,natjecanjeKategorije_katRegId,0)))</f>
        <v/>
      </c>
      <c r="EH247" s="47" t="s">
        <v>0</v>
      </c>
      <c r="EI247" s="19" t="str">
        <f t="shared" si="259"/>
        <v/>
      </c>
      <c r="EJ247" s="47" t="s">
        <v>0</v>
      </c>
      <c r="EK247" s="19" t="str">
        <f t="shared" si="260"/>
        <v/>
      </c>
      <c r="EL247" s="47" t="s">
        <v>0</v>
      </c>
      <c r="EM247" s="208" t="str">
        <f t="shared" si="261"/>
        <v/>
      </c>
      <c r="EN247" s="47" t="s">
        <v>0</v>
      </c>
    </row>
    <row r="248" spans="1:144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03"/>
        <v/>
      </c>
      <c r="P248" s="73" t="str">
        <f>IF(O248="","",IF(COUNTIF(O$10:O247,O248)=0,P247+1,P247))</f>
        <v/>
      </c>
      <c r="Q248" s="88" t="str">
        <f t="shared" si="204"/>
        <v/>
      </c>
      <c r="R248" s="89" t="str" cm="1">
        <f t="array" ref="R248">IF(S248="","",INDEX(natjecanjeStaze_naziv,MATCH(S248,natjecanjeStaze_stazaId,0)))</f>
        <v/>
      </c>
      <c r="S248" s="53" t="str">
        <f>IF(BW248="","",INDEX(natjecanjeStaze_stazaId,MATCH(O248,natjecanjeStaze_kategorija,0)))</f>
        <v/>
      </c>
      <c r="T248" s="47" t="s">
        <v>0</v>
      </c>
      <c r="U248" s="259" t="str">
        <f>IF(O248="","",INDEX(kategorija_oznaka,MATCH(Q248,kategorija_id,0)))</f>
        <v/>
      </c>
      <c r="V248" s="260" t="str">
        <f t="shared" si="205"/>
        <v/>
      </c>
      <c r="W248" s="47" t="s">
        <v>0</v>
      </c>
      <c r="X248" s="52" t="str">
        <f t="shared" si="206"/>
        <v/>
      </c>
      <c r="Y248" s="73" t="str">
        <f t="shared" si="207"/>
        <v/>
      </c>
      <c r="Z248" s="31" t="str">
        <f t="shared" si="208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09"/>
        <v/>
      </c>
      <c r="AF248" s="47" t="s">
        <v>0</v>
      </c>
      <c r="AG248" s="151" t="str">
        <f t="shared" si="210"/>
        <v/>
      </c>
      <c r="AH248" s="47" t="s">
        <v>0</v>
      </c>
      <c r="AI248" s="52" t="str">
        <f t="shared" si="211"/>
        <v/>
      </c>
      <c r="AJ248" s="31" t="str">
        <f t="shared" si="212"/>
        <v/>
      </c>
      <c r="AK248" s="73" t="str">
        <f t="shared" si="213"/>
        <v/>
      </c>
      <c r="AL248" s="73" t="str">
        <f t="shared" si="214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IFERROR(""&amp;INDEX(registarNatjecatelji,DL248,4),"")</f>
        <v/>
      </c>
      <c r="AO248" s="90" t="str">
        <f t="shared" si="215"/>
        <v/>
      </c>
      <c r="AP248" s="66" t="str">
        <f t="shared" si="216"/>
        <v/>
      </c>
      <c r="AQ248" s="47" t="s">
        <v>0</v>
      </c>
      <c r="AR248" s="52" t="str">
        <f>IF(V248&lt;&gt;"NEMA","",IF(IFERROR(MATCH(U248,U$10:U247,0),0)&lt;&gt;0,"",U248))</f>
        <v/>
      </c>
      <c r="AS248" s="73" t="str">
        <f>IF(AR248="","",IFERROR(INDEX(klubAlias_id,MATCH(AR248,klubAlias_alias,0)),"NEMA"))</f>
        <v/>
      </c>
      <c r="AT248" s="31" t="str">
        <f>IF(OR(AS248="",AS248&lt;&gt;"NEMA"),"",MAX(AT$10:AT247)+1)</f>
        <v/>
      </c>
      <c r="AU248" s="66" t="str">
        <f>IF(OR(AS248="",AS248&lt;&gt;"NEMA"),"",INDEX(klub_id,MATCH(AR248,klub_naziv,0)))</f>
        <v/>
      </c>
      <c r="AV248" s="47" t="s">
        <v>0</v>
      </c>
      <c r="AW248" s="19" t="str">
        <f t="shared" si="217"/>
        <v/>
      </c>
      <c r="AX248" s="47" t="s">
        <v>0</v>
      </c>
      <c r="AY248" s="82" t="str">
        <f>IF(AK248&lt;&gt;"NEMA","",IF(IFERROR(MATCH(AJ248,AJ$10:AJ247,0),0)&lt;&gt;0,"",AJ248))</f>
        <v/>
      </c>
      <c r="AZ248" s="47" t="s">
        <v>0</v>
      </c>
      <c r="BA248" s="130"/>
      <c r="BB248" s="47" t="s">
        <v>0</v>
      </c>
      <c r="BC248" s="58" t="str">
        <f t="shared" si="218"/>
        <v/>
      </c>
      <c r="BD248" s="31" t="str">
        <f t="shared" si="219"/>
        <v/>
      </c>
      <c r="BE248" s="31" t="str">
        <f>IF(BD248="","",MAX(BE$10:BE247)+1)</f>
        <v/>
      </c>
      <c r="BF248" s="31" t="str">
        <f t="shared" si="220"/>
        <v/>
      </c>
      <c r="BG248" s="31" t="str">
        <f t="shared" si="221"/>
        <v/>
      </c>
      <c r="BH248" s="31" t="str">
        <f>IF(BA248="","",MAX(BH$10:BH247)+1)</f>
        <v/>
      </c>
      <c r="BI248" s="31" t="str">
        <f t="shared" si="222"/>
        <v/>
      </c>
      <c r="BJ248" s="66" t="str">
        <f t="shared" si="223"/>
        <v/>
      </c>
      <c r="BK248" s="47" t="s">
        <v>0</v>
      </c>
      <c r="BL248" s="19" t="str">
        <f t="shared" si="224"/>
        <v/>
      </c>
      <c r="BM248" s="47" t="s">
        <v>0</v>
      </c>
      <c r="BN248" s="151" t="str">
        <f>IF(AP248="","",IF(BA248="",IF(IFERROR(MATCH(AP248,natjecanje_noviKluboviAliasi,0),0)&gt;0,INDEX(natjecanje_kluboviAliasi,MATCH(AP248,natjecanje_noviKluboviAliasi,0)),AP248),BA248))</f>
        <v/>
      </c>
      <c r="BO248" s="47" t="s">
        <v>0</v>
      </c>
      <c r="BP248" s="58" t="str">
        <f t="shared" si="225"/>
        <v/>
      </c>
      <c r="BQ248" s="73" t="str">
        <f t="shared" si="226"/>
        <v/>
      </c>
      <c r="BR248" s="267" t="str">
        <f t="shared" si="227"/>
        <v/>
      </c>
      <c r="BS248" s="268" t="str">
        <f t="shared" si="228"/>
        <v/>
      </c>
      <c r="BT248" s="191" t="str">
        <f t="shared" si="229"/>
        <v/>
      </c>
      <c r="BU248" s="47" t="s">
        <v>0</v>
      </c>
      <c r="BV248" s="52" t="str">
        <f t="shared" si="230"/>
        <v/>
      </c>
      <c r="BW248" s="31" t="str">
        <f t="shared" si="231"/>
        <v/>
      </c>
      <c r="BX248" s="73" t="str">
        <f>IF(BW248="","",IFERROR(INDEX(imePrezime_id,MATCH(BV248&amp;" – "&amp;BW248,imePrezime_imePrezime,0)),"NEMA"))</f>
        <v/>
      </c>
      <c r="BY248" s="73" t="str">
        <f>IF(BX248&lt;&gt;"NEMA","",IFERROR(INDEX(imePrezimeAlias_imePrezimeId,MATCH(BV248&amp;" "&amp;BW248,imePrezimeAlias_alias,0)),"NEMA"))</f>
        <v/>
      </c>
      <c r="BZ248" s="31" t="str">
        <f>IF(BW248="","",IF(OR(BY248="",BY248="NEMA"),BV248,INDEX(imePrezime_ime,MATCH(BY248,imePrezime_id,0))))</f>
        <v/>
      </c>
      <c r="CA248" s="66" t="str">
        <f>IF(BW248="","",IF(OR(BY248="",BY248="NEMA"),BW248,INDEX(imePrezime_prezime,MATCH(BY248,imePrezime_id,0))))</f>
        <v/>
      </c>
      <c r="CB248" s="47" t="s">
        <v>0</v>
      </c>
      <c r="CC248" s="82" t="str">
        <f t="shared" si="232"/>
        <v/>
      </c>
      <c r="CD248" s="47" t="s">
        <v>0</v>
      </c>
      <c r="CE248" s="19" t="str">
        <f t="shared" si="233"/>
        <v/>
      </c>
      <c r="CF248" s="47" t="s">
        <v>0</v>
      </c>
      <c r="CG248" s="130"/>
      <c r="CH248" s="47" t="s">
        <v>0</v>
      </c>
      <c r="CI248" s="52" t="str">
        <f t="shared" si="234"/>
        <v/>
      </c>
      <c r="CJ248" s="73" t="str">
        <f>IF(CG248="","",MAX(CJ$10:CJ247)+1)</f>
        <v/>
      </c>
      <c r="CK248" s="53" t="str">
        <f t="shared" si="235"/>
        <v/>
      </c>
      <c r="CL248" s="47" t="s">
        <v>0</v>
      </c>
      <c r="CM248" s="19" t="str">
        <f t="shared" si="236"/>
        <v/>
      </c>
      <c r="CN248" s="47" t="s">
        <v>0</v>
      </c>
      <c r="CO248" s="108"/>
      <c r="CP248" s="110"/>
      <c r="CQ248" s="47"/>
      <c r="CR248" s="58" t="str">
        <f>IF(AND(BX248="NEMA",BY248="NEMA",OR(CG248="",CK248="NEMA")),MAX(CR$10:CR247)+1,"")</f>
        <v/>
      </c>
      <c r="CS248" s="53" t="str">
        <f t="shared" si="237"/>
        <v/>
      </c>
      <c r="CT248" t="s">
        <v>0</v>
      </c>
      <c r="CU248" s="133" t="str">
        <f>IF(O248="","",LEFT(INDEX(kategorija_oznaka,MATCH(Q248,kategorija_id,0)),1))</f>
        <v/>
      </c>
      <c r="CV248" t="s">
        <v>0</v>
      </c>
      <c r="CW248" s="52" t="str">
        <f>IF(CR248="","",IF(M248&lt;&gt;"CRO","","INSERT INTO osoba (id,reg_broj,oib,spol_id,dat_rodjenja) VALUES ("&amp;CR248&amp;",(SELECT max(os.reg_broj)+1 FROM osoba AS os),Null,'"&amp;CU248&amp;"',Null); INSERT INTO osoba_log (id,reg_broj,oib,spol_id,dat_rodjenja,dnevnik_id) SELECT id,reg_broj,oib,spol_id,dat_rodjenja,"&amp;dnevnik_id&amp;" FROM osoba WHERE id = "&amp;CR248&amp;";"))</f>
        <v/>
      </c>
      <c r="CX248" s="66" t="str">
        <f t="shared" si="238"/>
        <v/>
      </c>
      <c r="CY248" t="s">
        <v>0</v>
      </c>
      <c r="CZ248" s="19" t="str">
        <f t="shared" si="239"/>
        <v/>
      </c>
      <c r="DA248" s="47" t="s">
        <v>0</v>
      </c>
      <c r="DB248" s="52" t="str">
        <f t="shared" si="240"/>
        <v/>
      </c>
      <c r="DC248" s="66" t="str">
        <f t="shared" si="241"/>
        <v/>
      </c>
      <c r="DD248" s="47" t="s">
        <v>0</v>
      </c>
      <c r="DE248" s="52" t="str">
        <f t="shared" si="242"/>
        <v/>
      </c>
      <c r="DF248" s="53" t="str">
        <f>IF(DE248="","",IFERROR(MATCH(DE248,registar,0),"NEMA"))</f>
        <v/>
      </c>
      <c r="DG248" s="47" t="s">
        <v>0</v>
      </c>
      <c r="DH248" s="52" t="str">
        <f t="shared" si="243"/>
        <v/>
      </c>
      <c r="DI248" s="53" t="str">
        <f>IF(DH248="","",IFERROR(MATCH(DH248,imePrezime_imePrezimeKlub,0),"NEMA"))</f>
        <v/>
      </c>
      <c r="DJ248" s="47" t="s">
        <v>0</v>
      </c>
      <c r="DK248" s="52" t="str">
        <f t="shared" si="244"/>
        <v/>
      </c>
      <c r="DL248" s="53" t="str">
        <f>IF(DK248="","",IFERROR(MATCH(DK248,imePrezime_imePrezime,0),"NEMA"))</f>
        <v/>
      </c>
      <c r="DM248" s="47" t="s">
        <v>0</v>
      </c>
      <c r="DN248" s="58" t="str">
        <f t="shared" si="245"/>
        <v/>
      </c>
      <c r="DO248" s="53" t="str" cm="1">
        <f t="array" ref="DO248">IF(DN248&lt;&gt;"",INDEX(imePrezime_id,DN248,0),IF(CR248&lt;&gt;"",CR248,""))</f>
        <v/>
      </c>
      <c r="DP248" s="47" t="s">
        <v>0</v>
      </c>
      <c r="DQ248" s="58" t="str">
        <f t="shared" si="246"/>
        <v/>
      </c>
      <c r="DR248" s="73" t="str">
        <f>IF(BW248="","",IF(AJ248="",IF(IFERROR(INDEX(imePrezime_klub,MATCH(DO248,imePrezime_id,0)),"NEMA")="","klu",""),IF(OR(AND(AK248&lt;&gt;"",AK248&lt;&gt;"NEMA"),BI248&lt;&gt;""),"klu(ali)",IF(AND(AN248&lt;&gt;"",AN248&lt;&gt;AM248),"(raz-klu)","klu"))))</f>
        <v/>
      </c>
      <c r="DS248" s="73" t="str">
        <f t="shared" si="247"/>
        <v/>
      </c>
      <c r="DT248" s="73" t="str">
        <f t="shared" si="248"/>
        <v/>
      </c>
      <c r="DU248" s="66" t="str">
        <f t="shared" si="249"/>
        <v/>
      </c>
      <c r="DV248" s="47" t="s">
        <v>0</v>
      </c>
      <c r="DW248" s="58" t="str">
        <f>IF(BW248="","",MAX(DW$10:DW247)+1)</f>
        <v/>
      </c>
      <c r="DX248" s="73" t="str">
        <f t="shared" si="250"/>
        <v/>
      </c>
      <c r="DY248" s="73" t="str">
        <f t="shared" si="251"/>
        <v/>
      </c>
      <c r="DZ248" s="73" t="str">
        <f t="shared" si="252"/>
        <v/>
      </c>
      <c r="EA248" s="73" t="str">
        <f t="shared" si="253"/>
        <v/>
      </c>
      <c r="EB248" s="73" t="str">
        <f t="shared" si="254"/>
        <v/>
      </c>
      <c r="EC248" s="73" t="str">
        <f t="shared" si="255"/>
        <v/>
      </c>
      <c r="ED248" s="73" t="str">
        <f t="shared" si="256"/>
        <v/>
      </c>
      <c r="EE248" s="73" t="str">
        <f t="shared" si="257"/>
        <v/>
      </c>
      <c r="EF248" s="73" t="str">
        <f t="shared" si="258"/>
        <v/>
      </c>
      <c r="EG248" s="53" t="str">
        <f>IF(INDEX(natjecanjeKategorije_katAliasId,MATCH(Q248,natjecanjeKategorije_katRegId,0))="","",INDEX(natjecanjeKategorije_katAliasId,MATCH(Q248,natjecanjeKategorije_katRegId,0)))</f>
        <v/>
      </c>
      <c r="EH248" s="47" t="s">
        <v>0</v>
      </c>
      <c r="EI248" s="19" t="str">
        <f t="shared" si="259"/>
        <v/>
      </c>
      <c r="EJ248" s="47" t="s">
        <v>0</v>
      </c>
      <c r="EK248" s="19" t="str">
        <f t="shared" si="260"/>
        <v/>
      </c>
      <c r="EL248" s="47" t="s">
        <v>0</v>
      </c>
      <c r="EM248" s="208" t="str">
        <f t="shared" si="261"/>
        <v/>
      </c>
      <c r="EN248" s="47" t="s">
        <v>0</v>
      </c>
    </row>
    <row r="249" spans="1:144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03"/>
        <v/>
      </c>
      <c r="P249" s="73" t="str">
        <f>IF(O249="","",IF(COUNTIF(O$10:O248,O249)=0,P248+1,P248))</f>
        <v/>
      </c>
      <c r="Q249" s="88" t="str">
        <f t="shared" si="204"/>
        <v/>
      </c>
      <c r="R249" s="89" t="str" cm="1">
        <f t="array" ref="R249">IF(S249="","",INDEX(natjecanjeStaze_naziv,MATCH(S249,natjecanjeStaze_stazaId,0)))</f>
        <v/>
      </c>
      <c r="S249" s="53" t="str">
        <f>IF(BW249="","",INDEX(natjecanjeStaze_stazaId,MATCH(O249,natjecanjeStaze_kategorija,0)))</f>
        <v/>
      </c>
      <c r="T249" s="47" t="s">
        <v>0</v>
      </c>
      <c r="U249" s="259" t="str">
        <f>IF(O249="","",INDEX(kategorija_oznaka,MATCH(Q249,kategorija_id,0)))</f>
        <v/>
      </c>
      <c r="V249" s="260" t="str">
        <f t="shared" si="205"/>
        <v/>
      </c>
      <c r="W249" s="47" t="s">
        <v>0</v>
      </c>
      <c r="X249" s="52" t="str">
        <f t="shared" si="206"/>
        <v/>
      </c>
      <c r="Y249" s="73" t="str">
        <f t="shared" si="207"/>
        <v/>
      </c>
      <c r="Z249" s="31" t="str">
        <f t="shared" si="208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09"/>
        <v/>
      </c>
      <c r="AF249" s="47" t="s">
        <v>0</v>
      </c>
      <c r="AG249" s="151" t="str">
        <f t="shared" si="210"/>
        <v/>
      </c>
      <c r="AH249" s="47" t="s">
        <v>0</v>
      </c>
      <c r="AI249" s="52" t="str">
        <f t="shared" si="211"/>
        <v/>
      </c>
      <c r="AJ249" s="31" t="str">
        <f t="shared" si="212"/>
        <v/>
      </c>
      <c r="AK249" s="73" t="str">
        <f t="shared" si="213"/>
        <v/>
      </c>
      <c r="AL249" s="73" t="str">
        <f t="shared" si="214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IFERROR(""&amp;INDEX(registarNatjecatelji,DL249,4),"")</f>
        <v/>
      </c>
      <c r="AO249" s="90" t="str">
        <f t="shared" si="215"/>
        <v/>
      </c>
      <c r="AP249" s="66" t="str">
        <f t="shared" si="216"/>
        <v/>
      </c>
      <c r="AQ249" s="47" t="s">
        <v>0</v>
      </c>
      <c r="AR249" s="52" t="str">
        <f>IF(V249&lt;&gt;"NEMA","",IF(IFERROR(MATCH(U249,U$10:U248,0),0)&lt;&gt;0,"",U249))</f>
        <v/>
      </c>
      <c r="AS249" s="73" t="str">
        <f>IF(AR249="","",IFERROR(INDEX(klubAlias_id,MATCH(AR249,klubAlias_alias,0)),"NEMA"))</f>
        <v/>
      </c>
      <c r="AT249" s="31" t="str">
        <f>IF(OR(AS249="",AS249&lt;&gt;"NEMA"),"",MAX(AT$10:AT248)+1)</f>
        <v/>
      </c>
      <c r="AU249" s="66" t="str">
        <f>IF(OR(AS249="",AS249&lt;&gt;"NEMA"),"",INDEX(klub_id,MATCH(AR249,klub_naziv,0)))</f>
        <v/>
      </c>
      <c r="AV249" s="47" t="s">
        <v>0</v>
      </c>
      <c r="AW249" s="19" t="str">
        <f t="shared" si="217"/>
        <v/>
      </c>
      <c r="AX249" s="47" t="s">
        <v>0</v>
      </c>
      <c r="AY249" s="82" t="str">
        <f>IF(AK249&lt;&gt;"NEMA","",IF(IFERROR(MATCH(AJ249,AJ$10:AJ248,0),0)&lt;&gt;0,"",AJ249))</f>
        <v/>
      </c>
      <c r="AZ249" s="47" t="s">
        <v>0</v>
      </c>
      <c r="BA249" s="130"/>
      <c r="BB249" s="47" t="s">
        <v>0</v>
      </c>
      <c r="BC249" s="58" t="str">
        <f t="shared" si="218"/>
        <v/>
      </c>
      <c r="BD249" s="31" t="str">
        <f t="shared" si="219"/>
        <v/>
      </c>
      <c r="BE249" s="31" t="str">
        <f>IF(BD249="","",MAX(BE$10:BE248)+1)</f>
        <v/>
      </c>
      <c r="BF249" s="31" t="str">
        <f t="shared" si="220"/>
        <v/>
      </c>
      <c r="BG249" s="31" t="str">
        <f t="shared" si="221"/>
        <v/>
      </c>
      <c r="BH249" s="31" t="str">
        <f>IF(BA249="","",MAX(BH$10:BH248)+1)</f>
        <v/>
      </c>
      <c r="BI249" s="31" t="str">
        <f t="shared" si="222"/>
        <v/>
      </c>
      <c r="BJ249" s="66" t="str">
        <f t="shared" si="223"/>
        <v/>
      </c>
      <c r="BK249" s="47" t="s">
        <v>0</v>
      </c>
      <c r="BL249" s="19" t="str">
        <f t="shared" si="224"/>
        <v/>
      </c>
      <c r="BM249" s="47" t="s">
        <v>0</v>
      </c>
      <c r="BN249" s="151" t="str">
        <f>IF(AP249="","",IF(BA249="",IF(IFERROR(MATCH(AP249,natjecanje_noviKluboviAliasi,0),0)&gt;0,INDEX(natjecanje_kluboviAliasi,MATCH(AP249,natjecanje_noviKluboviAliasi,0)),AP249),BA249))</f>
        <v/>
      </c>
      <c r="BO249" s="47" t="s">
        <v>0</v>
      </c>
      <c r="BP249" s="58" t="str">
        <f t="shared" si="225"/>
        <v/>
      </c>
      <c r="BQ249" s="73" t="str">
        <f t="shared" si="226"/>
        <v/>
      </c>
      <c r="BR249" s="267" t="str">
        <f t="shared" si="227"/>
        <v/>
      </c>
      <c r="BS249" s="268" t="str">
        <f t="shared" si="228"/>
        <v/>
      </c>
      <c r="BT249" s="191" t="str">
        <f t="shared" si="229"/>
        <v/>
      </c>
      <c r="BU249" s="47" t="s">
        <v>0</v>
      </c>
      <c r="BV249" s="52" t="str">
        <f t="shared" si="230"/>
        <v/>
      </c>
      <c r="BW249" s="31" t="str">
        <f t="shared" si="231"/>
        <v/>
      </c>
      <c r="BX249" s="73" t="str">
        <f>IF(BW249="","",IFERROR(INDEX(imePrezime_id,MATCH(BV249&amp;" – "&amp;BW249,imePrezime_imePrezime,0)),"NEMA"))</f>
        <v/>
      </c>
      <c r="BY249" s="73" t="str">
        <f>IF(BX249&lt;&gt;"NEMA","",IFERROR(INDEX(imePrezimeAlias_imePrezimeId,MATCH(BV249&amp;" "&amp;BW249,imePrezimeAlias_alias,0)),"NEMA"))</f>
        <v/>
      </c>
      <c r="BZ249" s="31" t="str">
        <f>IF(BW249="","",IF(OR(BY249="",BY249="NEMA"),BV249,INDEX(imePrezime_ime,MATCH(BY249,imePrezime_id,0))))</f>
        <v/>
      </c>
      <c r="CA249" s="66" t="str">
        <f>IF(BW249="","",IF(OR(BY249="",BY249="NEMA"),BW249,INDEX(imePrezime_prezime,MATCH(BY249,imePrezime_id,0))))</f>
        <v/>
      </c>
      <c r="CB249" s="47" t="s">
        <v>0</v>
      </c>
      <c r="CC249" s="82" t="str">
        <f t="shared" si="232"/>
        <v/>
      </c>
      <c r="CD249" s="47" t="s">
        <v>0</v>
      </c>
      <c r="CE249" s="19" t="str">
        <f t="shared" si="233"/>
        <v/>
      </c>
      <c r="CF249" s="47" t="s">
        <v>0</v>
      </c>
      <c r="CG249" s="130"/>
      <c r="CH249" s="47" t="s">
        <v>0</v>
      </c>
      <c r="CI249" s="52" t="str">
        <f t="shared" si="234"/>
        <v/>
      </c>
      <c r="CJ249" s="73" t="str">
        <f>IF(CG249="","",MAX(CJ$10:CJ248)+1)</f>
        <v/>
      </c>
      <c r="CK249" s="53" t="str">
        <f t="shared" si="235"/>
        <v/>
      </c>
      <c r="CL249" s="47" t="s">
        <v>0</v>
      </c>
      <c r="CM249" s="19" t="str">
        <f t="shared" si="236"/>
        <v/>
      </c>
      <c r="CN249" s="47" t="s">
        <v>0</v>
      </c>
      <c r="CO249" s="108"/>
      <c r="CP249" s="110"/>
      <c r="CQ249" s="47"/>
      <c r="CR249" s="58" t="str">
        <f>IF(AND(BX249="NEMA",BY249="NEMA",OR(CG249="",CK249="NEMA")),MAX(CR$10:CR248)+1,"")</f>
        <v/>
      </c>
      <c r="CS249" s="53" t="str">
        <f t="shared" si="237"/>
        <v/>
      </c>
      <c r="CT249" t="s">
        <v>0</v>
      </c>
      <c r="CU249" s="133" t="str">
        <f>IF(O249="","",LEFT(INDEX(kategorija_oznaka,MATCH(Q249,kategorija_id,0)),1))</f>
        <v/>
      </c>
      <c r="CV249" t="s">
        <v>0</v>
      </c>
      <c r="CW249" s="52" t="str">
        <f>IF(CR249="","",IF(M249&lt;&gt;"CRO","","INSERT INTO osoba (id,reg_broj,oib,spol_id,dat_rodjenja) VALUES ("&amp;CR249&amp;",(SELECT max(os.reg_broj)+1 FROM osoba AS os),Null,'"&amp;CU249&amp;"',Null); INSERT INTO osoba_log (id,reg_broj,oib,spol_id,dat_rodjenja,dnevnik_id) SELECT id,reg_broj,oib,spol_id,dat_rodjenja,"&amp;dnevnik_id&amp;" FROM osoba WHERE id = "&amp;CR249&amp;";"))</f>
        <v/>
      </c>
      <c r="CX249" s="66" t="str">
        <f t="shared" si="238"/>
        <v/>
      </c>
      <c r="CY249" t="s">
        <v>0</v>
      </c>
      <c r="CZ249" s="19" t="str">
        <f t="shared" si="239"/>
        <v/>
      </c>
      <c r="DA249" s="47" t="s">
        <v>0</v>
      </c>
      <c r="DB249" s="52" t="str">
        <f t="shared" si="240"/>
        <v/>
      </c>
      <c r="DC249" s="66" t="str">
        <f t="shared" si="241"/>
        <v/>
      </c>
      <c r="DD249" s="47" t="s">
        <v>0</v>
      </c>
      <c r="DE249" s="52" t="str">
        <f t="shared" si="242"/>
        <v/>
      </c>
      <c r="DF249" s="53" t="str">
        <f>IF(DE249="","",IFERROR(MATCH(DE249,registar,0),"NEMA"))</f>
        <v/>
      </c>
      <c r="DG249" s="47" t="s">
        <v>0</v>
      </c>
      <c r="DH249" s="52" t="str">
        <f t="shared" si="243"/>
        <v/>
      </c>
      <c r="DI249" s="53" t="str">
        <f>IF(DH249="","",IFERROR(MATCH(DH249,imePrezime_imePrezimeKlub,0),"NEMA"))</f>
        <v/>
      </c>
      <c r="DJ249" s="47" t="s">
        <v>0</v>
      </c>
      <c r="DK249" s="52" t="str">
        <f t="shared" si="244"/>
        <v/>
      </c>
      <c r="DL249" s="53" t="str">
        <f>IF(DK249="","",IFERROR(MATCH(DK249,imePrezime_imePrezime,0),"NEMA"))</f>
        <v/>
      </c>
      <c r="DM249" s="47" t="s">
        <v>0</v>
      </c>
      <c r="DN249" s="58" t="str">
        <f t="shared" si="245"/>
        <v/>
      </c>
      <c r="DO249" s="53" t="str" cm="1">
        <f t="array" ref="DO249">IF(DN249&lt;&gt;"",INDEX(imePrezime_id,DN249,0),IF(CR249&lt;&gt;"",CR249,""))</f>
        <v/>
      </c>
      <c r="DP249" s="47" t="s">
        <v>0</v>
      </c>
      <c r="DQ249" s="58" t="str">
        <f t="shared" si="246"/>
        <v/>
      </c>
      <c r="DR249" s="73" t="str">
        <f>IF(BW249="","",IF(AJ249="",IF(IFERROR(INDEX(imePrezime_klub,MATCH(DO249,imePrezime_id,0)),"NEMA")="","klu",""),IF(OR(AND(AK249&lt;&gt;"",AK249&lt;&gt;"NEMA"),BI249&lt;&gt;""),"klu(ali)",IF(AND(AN249&lt;&gt;"",AN249&lt;&gt;AM249),"(raz-klu)","klu"))))</f>
        <v/>
      </c>
      <c r="DS249" s="73" t="str">
        <f t="shared" si="247"/>
        <v/>
      </c>
      <c r="DT249" s="73" t="str">
        <f t="shared" si="248"/>
        <v/>
      </c>
      <c r="DU249" s="66" t="str">
        <f t="shared" si="249"/>
        <v/>
      </c>
      <c r="DV249" s="47" t="s">
        <v>0</v>
      </c>
      <c r="DW249" s="58" t="str">
        <f>IF(BW249="","",MAX(DW$10:DW248)+1)</f>
        <v/>
      </c>
      <c r="DX249" s="73" t="str">
        <f t="shared" si="250"/>
        <v/>
      </c>
      <c r="DY249" s="73" t="str">
        <f t="shared" si="251"/>
        <v/>
      </c>
      <c r="DZ249" s="73" t="str">
        <f t="shared" si="252"/>
        <v/>
      </c>
      <c r="EA249" s="73" t="str">
        <f t="shared" si="253"/>
        <v/>
      </c>
      <c r="EB249" s="73" t="str">
        <f t="shared" si="254"/>
        <v/>
      </c>
      <c r="EC249" s="73" t="str">
        <f t="shared" si="255"/>
        <v/>
      </c>
      <c r="ED249" s="73" t="str">
        <f t="shared" si="256"/>
        <v/>
      </c>
      <c r="EE249" s="73" t="str">
        <f t="shared" si="257"/>
        <v/>
      </c>
      <c r="EF249" s="73" t="str">
        <f t="shared" si="258"/>
        <v/>
      </c>
      <c r="EG249" s="53" t="str">
        <f>IF(INDEX(natjecanjeKategorije_katAliasId,MATCH(Q249,natjecanjeKategorije_katRegId,0))="","",INDEX(natjecanjeKategorije_katAliasId,MATCH(Q249,natjecanjeKategorije_katRegId,0)))</f>
        <v/>
      </c>
      <c r="EH249" s="47" t="s">
        <v>0</v>
      </c>
      <c r="EI249" s="19" t="str">
        <f t="shared" si="259"/>
        <v/>
      </c>
      <c r="EJ249" s="47" t="s">
        <v>0</v>
      </c>
      <c r="EK249" s="19" t="str">
        <f t="shared" si="260"/>
        <v/>
      </c>
      <c r="EL249" s="47" t="s">
        <v>0</v>
      </c>
      <c r="EM249" s="208" t="str">
        <f t="shared" si="261"/>
        <v/>
      </c>
      <c r="EN249" s="47" t="s">
        <v>0</v>
      </c>
    </row>
    <row r="250" spans="1:144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03"/>
        <v/>
      </c>
      <c r="P250" s="73" t="str">
        <f>IF(O250="","",IF(COUNTIF(O$10:O249,O250)=0,P249+1,P249))</f>
        <v/>
      </c>
      <c r="Q250" s="88" t="str">
        <f t="shared" si="204"/>
        <v/>
      </c>
      <c r="R250" s="89" t="str" cm="1">
        <f t="array" ref="R250">IF(S250="","",INDEX(natjecanjeStaze_naziv,MATCH(S250,natjecanjeStaze_stazaId,0)))</f>
        <v/>
      </c>
      <c r="S250" s="53" t="str">
        <f>IF(BW250="","",INDEX(natjecanjeStaze_stazaId,MATCH(O250,natjecanjeStaze_kategorija,0)))</f>
        <v/>
      </c>
      <c r="T250" s="47" t="s">
        <v>0</v>
      </c>
      <c r="U250" s="259" t="str">
        <f>IF(O250="","",INDEX(kategorija_oznaka,MATCH(Q250,kategorija_id,0)))</f>
        <v/>
      </c>
      <c r="V250" s="260" t="str">
        <f t="shared" si="205"/>
        <v/>
      </c>
      <c r="W250" s="47" t="s">
        <v>0</v>
      </c>
      <c r="X250" s="52" t="str">
        <f t="shared" si="206"/>
        <v/>
      </c>
      <c r="Y250" s="73" t="str">
        <f t="shared" si="207"/>
        <v/>
      </c>
      <c r="Z250" s="31" t="str">
        <f t="shared" si="208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09"/>
        <v/>
      </c>
      <c r="AF250" s="47" t="s">
        <v>0</v>
      </c>
      <c r="AG250" s="151" t="str">
        <f t="shared" si="210"/>
        <v/>
      </c>
      <c r="AH250" s="47" t="s">
        <v>0</v>
      </c>
      <c r="AI250" s="52" t="str">
        <f t="shared" si="211"/>
        <v/>
      </c>
      <c r="AJ250" s="31" t="str">
        <f t="shared" si="212"/>
        <v/>
      </c>
      <c r="AK250" s="73" t="str">
        <f t="shared" si="213"/>
        <v/>
      </c>
      <c r="AL250" s="73" t="str">
        <f t="shared" si="214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IFERROR(""&amp;INDEX(registarNatjecatelji,DL250,4),"")</f>
        <v/>
      </c>
      <c r="AO250" s="90" t="str">
        <f t="shared" si="215"/>
        <v/>
      </c>
      <c r="AP250" s="66" t="str">
        <f t="shared" si="216"/>
        <v/>
      </c>
      <c r="AQ250" s="47" t="s">
        <v>0</v>
      </c>
      <c r="AR250" s="52" t="str">
        <f>IF(V250&lt;&gt;"NEMA","",IF(IFERROR(MATCH(U250,U$10:U249,0),0)&lt;&gt;0,"",U250))</f>
        <v/>
      </c>
      <c r="AS250" s="73" t="str">
        <f>IF(AR250="","",IFERROR(INDEX(klubAlias_id,MATCH(AR250,klubAlias_alias,0)),"NEMA"))</f>
        <v/>
      </c>
      <c r="AT250" s="31" t="str">
        <f>IF(OR(AS250="",AS250&lt;&gt;"NEMA"),"",MAX(AT$10:AT249)+1)</f>
        <v/>
      </c>
      <c r="AU250" s="66" t="str">
        <f>IF(OR(AS250="",AS250&lt;&gt;"NEMA"),"",INDEX(klub_id,MATCH(AR250,klub_naziv,0)))</f>
        <v/>
      </c>
      <c r="AV250" s="47" t="s">
        <v>0</v>
      </c>
      <c r="AW250" s="19" t="str">
        <f t="shared" si="217"/>
        <v/>
      </c>
      <c r="AX250" s="47" t="s">
        <v>0</v>
      </c>
      <c r="AY250" s="82" t="str">
        <f>IF(AK250&lt;&gt;"NEMA","",IF(IFERROR(MATCH(AJ250,AJ$10:AJ249,0),0)&lt;&gt;0,"",AJ250))</f>
        <v/>
      </c>
      <c r="AZ250" s="47" t="s">
        <v>0</v>
      </c>
      <c r="BA250" s="130"/>
      <c r="BB250" s="47" t="s">
        <v>0</v>
      </c>
      <c r="BC250" s="58" t="str">
        <f t="shared" si="218"/>
        <v/>
      </c>
      <c r="BD250" s="31" t="str">
        <f t="shared" si="219"/>
        <v/>
      </c>
      <c r="BE250" s="31" t="str">
        <f>IF(BD250="","",MAX(BE$10:BE249)+1)</f>
        <v/>
      </c>
      <c r="BF250" s="31" t="str">
        <f t="shared" si="220"/>
        <v/>
      </c>
      <c r="BG250" s="31" t="str">
        <f t="shared" si="221"/>
        <v/>
      </c>
      <c r="BH250" s="31" t="str">
        <f>IF(BA250="","",MAX(BH$10:BH249)+1)</f>
        <v/>
      </c>
      <c r="BI250" s="31" t="str">
        <f t="shared" si="222"/>
        <v/>
      </c>
      <c r="BJ250" s="66" t="str">
        <f t="shared" si="223"/>
        <v/>
      </c>
      <c r="BK250" s="47" t="s">
        <v>0</v>
      </c>
      <c r="BL250" s="19" t="str">
        <f t="shared" si="224"/>
        <v/>
      </c>
      <c r="BM250" s="47" t="s">
        <v>0</v>
      </c>
      <c r="BN250" s="151" t="str">
        <f>IF(AP250="","",IF(BA250="",IF(IFERROR(MATCH(AP250,natjecanje_noviKluboviAliasi,0),0)&gt;0,INDEX(natjecanje_kluboviAliasi,MATCH(AP250,natjecanje_noviKluboviAliasi,0)),AP250),BA250))</f>
        <v/>
      </c>
      <c r="BO250" s="47" t="s">
        <v>0</v>
      </c>
      <c r="BP250" s="58" t="str">
        <f t="shared" si="225"/>
        <v/>
      </c>
      <c r="BQ250" s="73" t="str">
        <f t="shared" si="226"/>
        <v/>
      </c>
      <c r="BR250" s="267" t="str">
        <f t="shared" si="227"/>
        <v/>
      </c>
      <c r="BS250" s="268" t="str">
        <f t="shared" si="228"/>
        <v/>
      </c>
      <c r="BT250" s="191" t="str">
        <f t="shared" si="229"/>
        <v/>
      </c>
      <c r="BU250" s="47" t="s">
        <v>0</v>
      </c>
      <c r="BV250" s="52" t="str">
        <f t="shared" si="230"/>
        <v/>
      </c>
      <c r="BW250" s="31" t="str">
        <f t="shared" si="231"/>
        <v/>
      </c>
      <c r="BX250" s="73" t="str">
        <f>IF(BW250="","",IFERROR(INDEX(imePrezime_id,MATCH(BV250&amp;" – "&amp;BW250,imePrezime_imePrezime,0)),"NEMA"))</f>
        <v/>
      </c>
      <c r="BY250" s="73" t="str">
        <f>IF(BX250&lt;&gt;"NEMA","",IFERROR(INDEX(imePrezimeAlias_imePrezimeId,MATCH(BV250&amp;" "&amp;BW250,imePrezimeAlias_alias,0)),"NEMA"))</f>
        <v/>
      </c>
      <c r="BZ250" s="31" t="str">
        <f>IF(BW250="","",IF(OR(BY250="",BY250="NEMA"),BV250,INDEX(imePrezime_ime,MATCH(BY250,imePrezime_id,0))))</f>
        <v/>
      </c>
      <c r="CA250" s="66" t="str">
        <f>IF(BW250="","",IF(OR(BY250="",BY250="NEMA"),BW250,INDEX(imePrezime_prezime,MATCH(BY250,imePrezime_id,0))))</f>
        <v/>
      </c>
      <c r="CB250" s="47" t="s">
        <v>0</v>
      </c>
      <c r="CC250" s="82" t="str">
        <f t="shared" si="232"/>
        <v/>
      </c>
      <c r="CD250" s="47" t="s">
        <v>0</v>
      </c>
      <c r="CE250" s="19" t="str">
        <f t="shared" si="233"/>
        <v/>
      </c>
      <c r="CF250" s="47" t="s">
        <v>0</v>
      </c>
      <c r="CG250" s="130"/>
      <c r="CH250" s="47" t="s">
        <v>0</v>
      </c>
      <c r="CI250" s="52" t="str">
        <f t="shared" si="234"/>
        <v/>
      </c>
      <c r="CJ250" s="73" t="str">
        <f>IF(CG250="","",MAX(CJ$10:CJ249)+1)</f>
        <v/>
      </c>
      <c r="CK250" s="53" t="str">
        <f t="shared" si="235"/>
        <v/>
      </c>
      <c r="CL250" s="47" t="s">
        <v>0</v>
      </c>
      <c r="CM250" s="19" t="str">
        <f t="shared" si="236"/>
        <v/>
      </c>
      <c r="CN250" s="47" t="s">
        <v>0</v>
      </c>
      <c r="CO250" s="108"/>
      <c r="CP250" s="110"/>
      <c r="CQ250" s="47"/>
      <c r="CR250" s="58" t="str">
        <f>IF(AND(BX250="NEMA",BY250="NEMA",OR(CG250="",CK250="NEMA")),MAX(CR$10:CR249)+1,"")</f>
        <v/>
      </c>
      <c r="CS250" s="53" t="str">
        <f t="shared" si="237"/>
        <v/>
      </c>
      <c r="CT250" t="s">
        <v>0</v>
      </c>
      <c r="CU250" s="133" t="str">
        <f>IF(O250="","",LEFT(INDEX(kategorija_oznaka,MATCH(Q250,kategorija_id,0)),1))</f>
        <v/>
      </c>
      <c r="CV250" t="s">
        <v>0</v>
      </c>
      <c r="CW250" s="52" t="str">
        <f>IF(CR250="","",IF(M250&lt;&gt;"CRO","","INSERT INTO osoba (id,reg_broj,oib,spol_id,dat_rodjenja) VALUES ("&amp;CR250&amp;",(SELECT max(os.reg_broj)+1 FROM osoba AS os),Null,'"&amp;CU250&amp;"',Null); INSERT INTO osoba_log (id,reg_broj,oib,spol_id,dat_rodjenja,dnevnik_id) SELECT id,reg_broj,oib,spol_id,dat_rodjenja,"&amp;dnevnik_id&amp;" FROM osoba WHERE id = "&amp;CR250&amp;";"))</f>
        <v/>
      </c>
      <c r="CX250" s="66" t="str">
        <f t="shared" si="238"/>
        <v/>
      </c>
      <c r="CY250" t="s">
        <v>0</v>
      </c>
      <c r="CZ250" s="19" t="str">
        <f t="shared" si="239"/>
        <v/>
      </c>
      <c r="DA250" s="47" t="s">
        <v>0</v>
      </c>
      <c r="DB250" s="52" t="str">
        <f t="shared" si="240"/>
        <v/>
      </c>
      <c r="DC250" s="66" t="str">
        <f t="shared" si="241"/>
        <v/>
      </c>
      <c r="DD250" s="47" t="s">
        <v>0</v>
      </c>
      <c r="DE250" s="52" t="str">
        <f t="shared" si="242"/>
        <v/>
      </c>
      <c r="DF250" s="53" t="str">
        <f>IF(DE250="","",IFERROR(MATCH(DE250,registar,0),"NEMA"))</f>
        <v/>
      </c>
      <c r="DG250" s="47" t="s">
        <v>0</v>
      </c>
      <c r="DH250" s="52" t="str">
        <f t="shared" si="243"/>
        <v/>
      </c>
      <c r="DI250" s="53" t="str">
        <f>IF(DH250="","",IFERROR(MATCH(DH250,imePrezime_imePrezimeKlub,0),"NEMA"))</f>
        <v/>
      </c>
      <c r="DJ250" s="47" t="s">
        <v>0</v>
      </c>
      <c r="DK250" s="52" t="str">
        <f t="shared" si="244"/>
        <v/>
      </c>
      <c r="DL250" s="53" t="str">
        <f>IF(DK250="","",IFERROR(MATCH(DK250,imePrezime_imePrezime,0),"NEMA"))</f>
        <v/>
      </c>
      <c r="DM250" s="47" t="s">
        <v>0</v>
      </c>
      <c r="DN250" s="58" t="str">
        <f t="shared" si="245"/>
        <v/>
      </c>
      <c r="DO250" s="53" t="str" cm="1">
        <f t="array" ref="DO250">IF(DN250&lt;&gt;"",INDEX(imePrezime_id,DN250,0),IF(CR250&lt;&gt;"",CR250,""))</f>
        <v/>
      </c>
      <c r="DP250" s="47" t="s">
        <v>0</v>
      </c>
      <c r="DQ250" s="58" t="str">
        <f t="shared" si="246"/>
        <v/>
      </c>
      <c r="DR250" s="73" t="str">
        <f>IF(BW250="","",IF(AJ250="",IF(IFERROR(INDEX(imePrezime_klub,MATCH(DO250,imePrezime_id,0)),"NEMA")="","klu",""),IF(OR(AND(AK250&lt;&gt;"",AK250&lt;&gt;"NEMA"),BI250&lt;&gt;""),"klu(ali)",IF(AND(AN250&lt;&gt;"",AN250&lt;&gt;AM250),"(raz-klu)","klu"))))</f>
        <v/>
      </c>
      <c r="DS250" s="73" t="str">
        <f t="shared" si="247"/>
        <v/>
      </c>
      <c r="DT250" s="73" t="str">
        <f t="shared" si="248"/>
        <v/>
      </c>
      <c r="DU250" s="66" t="str">
        <f t="shared" si="249"/>
        <v/>
      </c>
      <c r="DV250" s="47" t="s">
        <v>0</v>
      </c>
      <c r="DW250" s="58" t="str">
        <f>IF(BW250="","",MAX(DW$10:DW249)+1)</f>
        <v/>
      </c>
      <c r="DX250" s="73" t="str">
        <f t="shared" si="250"/>
        <v/>
      </c>
      <c r="DY250" s="73" t="str">
        <f t="shared" si="251"/>
        <v/>
      </c>
      <c r="DZ250" s="73" t="str">
        <f t="shared" si="252"/>
        <v/>
      </c>
      <c r="EA250" s="73" t="str">
        <f t="shared" si="253"/>
        <v/>
      </c>
      <c r="EB250" s="73" t="str">
        <f t="shared" si="254"/>
        <v/>
      </c>
      <c r="EC250" s="73" t="str">
        <f t="shared" si="255"/>
        <v/>
      </c>
      <c r="ED250" s="73" t="str">
        <f t="shared" si="256"/>
        <v/>
      </c>
      <c r="EE250" s="73" t="str">
        <f t="shared" si="257"/>
        <v/>
      </c>
      <c r="EF250" s="73" t="str">
        <f t="shared" si="258"/>
        <v/>
      </c>
      <c r="EG250" s="53" t="str">
        <f>IF(INDEX(natjecanjeKategorije_katAliasId,MATCH(Q250,natjecanjeKategorije_katRegId,0))="","",INDEX(natjecanjeKategorije_katAliasId,MATCH(Q250,natjecanjeKategorije_katRegId,0)))</f>
        <v/>
      </c>
      <c r="EH250" s="47" t="s">
        <v>0</v>
      </c>
      <c r="EI250" s="19" t="str">
        <f t="shared" si="259"/>
        <v/>
      </c>
      <c r="EJ250" s="47" t="s">
        <v>0</v>
      </c>
      <c r="EK250" s="19" t="str">
        <f t="shared" si="260"/>
        <v/>
      </c>
      <c r="EL250" s="47" t="s">
        <v>0</v>
      </c>
      <c r="EM250" s="208" t="str">
        <f t="shared" si="261"/>
        <v/>
      </c>
      <c r="EN250" s="47" t="s">
        <v>0</v>
      </c>
    </row>
    <row r="251" spans="1:144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03"/>
        <v/>
      </c>
      <c r="P251" s="73" t="str">
        <f>IF(O251="","",IF(COUNTIF(O$10:O250,O251)=0,P250+1,P250))</f>
        <v/>
      </c>
      <c r="Q251" s="88" t="str">
        <f t="shared" si="204"/>
        <v/>
      </c>
      <c r="R251" s="89" t="str" cm="1">
        <f t="array" ref="R251">IF(S251="","",INDEX(natjecanjeStaze_naziv,MATCH(S251,natjecanjeStaze_stazaId,0)))</f>
        <v/>
      </c>
      <c r="S251" s="53" t="str">
        <f>IF(BW251="","",INDEX(natjecanjeStaze_stazaId,MATCH(O251,natjecanjeStaze_kategorija,0)))</f>
        <v/>
      </c>
      <c r="T251" s="47" t="s">
        <v>0</v>
      </c>
      <c r="U251" s="259" t="str">
        <f>IF(O251="","",INDEX(kategorija_oznaka,MATCH(Q251,kategorija_id,0)))</f>
        <v/>
      </c>
      <c r="V251" s="260" t="str">
        <f t="shared" si="205"/>
        <v/>
      </c>
      <c r="W251" s="47" t="s">
        <v>0</v>
      </c>
      <c r="X251" s="52" t="str">
        <f t="shared" si="206"/>
        <v/>
      </c>
      <c r="Y251" s="73" t="str">
        <f t="shared" si="207"/>
        <v/>
      </c>
      <c r="Z251" s="31" t="str">
        <f t="shared" si="208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09"/>
        <v/>
      </c>
      <c r="AF251" s="47" t="s">
        <v>0</v>
      </c>
      <c r="AG251" s="151" t="str">
        <f t="shared" si="210"/>
        <v/>
      </c>
      <c r="AH251" s="47" t="s">
        <v>0</v>
      </c>
      <c r="AI251" s="52" t="str">
        <f t="shared" si="211"/>
        <v/>
      </c>
      <c r="AJ251" s="31" t="str">
        <f t="shared" si="212"/>
        <v/>
      </c>
      <c r="AK251" s="73" t="str">
        <f t="shared" si="213"/>
        <v/>
      </c>
      <c r="AL251" s="73" t="str">
        <f t="shared" si="214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IFERROR(""&amp;INDEX(registarNatjecatelji,DL251,4),"")</f>
        <v/>
      </c>
      <c r="AO251" s="90" t="str">
        <f t="shared" si="215"/>
        <v/>
      </c>
      <c r="AP251" s="66" t="str">
        <f t="shared" si="216"/>
        <v/>
      </c>
      <c r="AQ251" s="47" t="s">
        <v>0</v>
      </c>
      <c r="AR251" s="52" t="str">
        <f>IF(V251&lt;&gt;"NEMA","",IF(IFERROR(MATCH(U251,U$10:U250,0),0)&lt;&gt;0,"",U251))</f>
        <v/>
      </c>
      <c r="AS251" s="73" t="str">
        <f>IF(AR251="","",IFERROR(INDEX(klubAlias_id,MATCH(AR251,klubAlias_alias,0)),"NEMA"))</f>
        <v/>
      </c>
      <c r="AT251" s="31" t="str">
        <f>IF(OR(AS251="",AS251&lt;&gt;"NEMA"),"",MAX(AT$10:AT250)+1)</f>
        <v/>
      </c>
      <c r="AU251" s="66" t="str">
        <f>IF(OR(AS251="",AS251&lt;&gt;"NEMA"),"",INDEX(klub_id,MATCH(AR251,klub_naziv,0)))</f>
        <v/>
      </c>
      <c r="AV251" s="47" t="s">
        <v>0</v>
      </c>
      <c r="AW251" s="19" t="str">
        <f t="shared" si="217"/>
        <v/>
      </c>
      <c r="AX251" s="47" t="s">
        <v>0</v>
      </c>
      <c r="AY251" s="82" t="str">
        <f>IF(AK251&lt;&gt;"NEMA","",IF(IFERROR(MATCH(AJ251,AJ$10:AJ250,0),0)&lt;&gt;0,"",AJ251))</f>
        <v/>
      </c>
      <c r="AZ251" s="47" t="s">
        <v>0</v>
      </c>
      <c r="BA251" s="130"/>
      <c r="BB251" s="47" t="s">
        <v>0</v>
      </c>
      <c r="BC251" s="58" t="str">
        <f t="shared" si="218"/>
        <v/>
      </c>
      <c r="BD251" s="31" t="str">
        <f t="shared" si="219"/>
        <v/>
      </c>
      <c r="BE251" s="31" t="str">
        <f>IF(BD251="","",MAX(BE$10:BE250)+1)</f>
        <v/>
      </c>
      <c r="BF251" s="31" t="str">
        <f t="shared" si="220"/>
        <v/>
      </c>
      <c r="BG251" s="31" t="str">
        <f t="shared" si="221"/>
        <v/>
      </c>
      <c r="BH251" s="31" t="str">
        <f>IF(BA251="","",MAX(BH$10:BH250)+1)</f>
        <v/>
      </c>
      <c r="BI251" s="31" t="str">
        <f t="shared" si="222"/>
        <v/>
      </c>
      <c r="BJ251" s="66" t="str">
        <f t="shared" si="223"/>
        <v/>
      </c>
      <c r="BK251" s="47" t="s">
        <v>0</v>
      </c>
      <c r="BL251" s="19" t="str">
        <f t="shared" si="224"/>
        <v/>
      </c>
      <c r="BM251" s="47" t="s">
        <v>0</v>
      </c>
      <c r="BN251" s="151" t="str">
        <f>IF(AP251="","",IF(BA251="",IF(IFERROR(MATCH(AP251,natjecanje_noviKluboviAliasi,0),0)&gt;0,INDEX(natjecanje_kluboviAliasi,MATCH(AP251,natjecanje_noviKluboviAliasi,0)),AP251),BA251))</f>
        <v/>
      </c>
      <c r="BO251" s="47" t="s">
        <v>0</v>
      </c>
      <c r="BP251" s="58" t="str">
        <f t="shared" si="225"/>
        <v/>
      </c>
      <c r="BQ251" s="73" t="str">
        <f t="shared" si="226"/>
        <v/>
      </c>
      <c r="BR251" s="267" t="str">
        <f t="shared" si="227"/>
        <v/>
      </c>
      <c r="BS251" s="268" t="str">
        <f t="shared" si="228"/>
        <v/>
      </c>
      <c r="BT251" s="191" t="str">
        <f t="shared" si="229"/>
        <v/>
      </c>
      <c r="BU251" s="47" t="s">
        <v>0</v>
      </c>
      <c r="BV251" s="52" t="str">
        <f t="shared" si="230"/>
        <v/>
      </c>
      <c r="BW251" s="31" t="str">
        <f t="shared" si="231"/>
        <v/>
      </c>
      <c r="BX251" s="73" t="str">
        <f>IF(BW251="","",IFERROR(INDEX(imePrezime_id,MATCH(BV251&amp;" – "&amp;BW251,imePrezime_imePrezime,0)),"NEMA"))</f>
        <v/>
      </c>
      <c r="BY251" s="73" t="str">
        <f>IF(BX251&lt;&gt;"NEMA","",IFERROR(INDEX(imePrezimeAlias_imePrezimeId,MATCH(BV251&amp;" "&amp;BW251,imePrezimeAlias_alias,0)),"NEMA"))</f>
        <v/>
      </c>
      <c r="BZ251" s="31" t="str">
        <f>IF(BW251="","",IF(OR(BY251="",BY251="NEMA"),BV251,INDEX(imePrezime_ime,MATCH(BY251,imePrezime_id,0))))</f>
        <v/>
      </c>
      <c r="CA251" s="66" t="str">
        <f>IF(BW251="","",IF(OR(BY251="",BY251="NEMA"),BW251,INDEX(imePrezime_prezime,MATCH(BY251,imePrezime_id,0))))</f>
        <v/>
      </c>
      <c r="CB251" s="47" t="s">
        <v>0</v>
      </c>
      <c r="CC251" s="82" t="str">
        <f t="shared" si="232"/>
        <v/>
      </c>
      <c r="CD251" s="47" t="s">
        <v>0</v>
      </c>
      <c r="CE251" s="19" t="str">
        <f t="shared" si="233"/>
        <v/>
      </c>
      <c r="CF251" s="47" t="s">
        <v>0</v>
      </c>
      <c r="CG251" s="130"/>
      <c r="CH251" s="47" t="s">
        <v>0</v>
      </c>
      <c r="CI251" s="52" t="str">
        <f t="shared" si="234"/>
        <v/>
      </c>
      <c r="CJ251" s="73" t="str">
        <f>IF(CG251="","",MAX(CJ$10:CJ250)+1)</f>
        <v/>
      </c>
      <c r="CK251" s="53" t="str">
        <f t="shared" si="235"/>
        <v/>
      </c>
      <c r="CL251" s="47" t="s">
        <v>0</v>
      </c>
      <c r="CM251" s="19" t="str">
        <f t="shared" si="236"/>
        <v/>
      </c>
      <c r="CN251" s="47" t="s">
        <v>0</v>
      </c>
      <c r="CO251" s="108"/>
      <c r="CP251" s="110"/>
      <c r="CQ251" s="47"/>
      <c r="CR251" s="58" t="str">
        <f>IF(AND(BX251="NEMA",BY251="NEMA",OR(CG251="",CK251="NEMA")),MAX(CR$10:CR250)+1,"")</f>
        <v/>
      </c>
      <c r="CS251" s="53" t="str">
        <f t="shared" si="237"/>
        <v/>
      </c>
      <c r="CT251" t="s">
        <v>0</v>
      </c>
      <c r="CU251" s="133" t="str">
        <f>IF(O251="","",LEFT(INDEX(kategorija_oznaka,MATCH(Q251,kategorija_id,0)),1))</f>
        <v/>
      </c>
      <c r="CV251" t="s">
        <v>0</v>
      </c>
      <c r="CW251" s="52" t="str">
        <f>IF(CR251="","",IF(M251&lt;&gt;"CRO","","INSERT INTO osoba (id,reg_broj,oib,spol_id,dat_rodjenja) VALUES ("&amp;CR251&amp;",(SELECT max(os.reg_broj)+1 FROM osoba AS os),Null,'"&amp;CU251&amp;"',Null); INSERT INTO osoba_log (id,reg_broj,oib,spol_id,dat_rodjenja,dnevnik_id) SELECT id,reg_broj,oib,spol_id,dat_rodjenja,"&amp;dnevnik_id&amp;" FROM osoba WHERE id = "&amp;CR251&amp;";"))</f>
        <v/>
      </c>
      <c r="CX251" s="66" t="str">
        <f t="shared" si="238"/>
        <v/>
      </c>
      <c r="CY251" t="s">
        <v>0</v>
      </c>
      <c r="CZ251" s="19" t="str">
        <f t="shared" si="239"/>
        <v/>
      </c>
      <c r="DA251" s="47" t="s">
        <v>0</v>
      </c>
      <c r="DB251" s="52" t="str">
        <f t="shared" si="240"/>
        <v/>
      </c>
      <c r="DC251" s="66" t="str">
        <f t="shared" si="241"/>
        <v/>
      </c>
      <c r="DD251" s="47" t="s">
        <v>0</v>
      </c>
      <c r="DE251" s="52" t="str">
        <f t="shared" si="242"/>
        <v/>
      </c>
      <c r="DF251" s="53" t="str">
        <f>IF(DE251="","",IFERROR(MATCH(DE251,registar,0),"NEMA"))</f>
        <v/>
      </c>
      <c r="DG251" s="47" t="s">
        <v>0</v>
      </c>
      <c r="DH251" s="52" t="str">
        <f t="shared" si="243"/>
        <v/>
      </c>
      <c r="DI251" s="53" t="str">
        <f>IF(DH251="","",IFERROR(MATCH(DH251,imePrezime_imePrezimeKlub,0),"NEMA"))</f>
        <v/>
      </c>
      <c r="DJ251" s="47" t="s">
        <v>0</v>
      </c>
      <c r="DK251" s="52" t="str">
        <f t="shared" si="244"/>
        <v/>
      </c>
      <c r="DL251" s="53" t="str">
        <f>IF(DK251="","",IFERROR(MATCH(DK251,imePrezime_imePrezime,0),"NEMA"))</f>
        <v/>
      </c>
      <c r="DM251" s="47" t="s">
        <v>0</v>
      </c>
      <c r="DN251" s="58" t="str">
        <f t="shared" si="245"/>
        <v/>
      </c>
      <c r="DO251" s="53" t="str" cm="1">
        <f t="array" ref="DO251">IF(DN251&lt;&gt;"",INDEX(imePrezime_id,DN251,0),IF(CR251&lt;&gt;"",CR251,""))</f>
        <v/>
      </c>
      <c r="DP251" s="47" t="s">
        <v>0</v>
      </c>
      <c r="DQ251" s="58" t="str">
        <f t="shared" si="246"/>
        <v/>
      </c>
      <c r="DR251" s="73" t="str">
        <f>IF(BW251="","",IF(AJ251="",IF(IFERROR(INDEX(imePrezime_klub,MATCH(DO251,imePrezime_id,0)),"NEMA")="","klu",""),IF(OR(AND(AK251&lt;&gt;"",AK251&lt;&gt;"NEMA"),BI251&lt;&gt;""),"klu(ali)",IF(AND(AN251&lt;&gt;"",AN251&lt;&gt;AM251),"(raz-klu)","klu"))))</f>
        <v/>
      </c>
      <c r="DS251" s="73" t="str">
        <f t="shared" si="247"/>
        <v/>
      </c>
      <c r="DT251" s="73" t="str">
        <f t="shared" si="248"/>
        <v/>
      </c>
      <c r="DU251" s="66" t="str">
        <f t="shared" si="249"/>
        <v/>
      </c>
      <c r="DV251" s="47" t="s">
        <v>0</v>
      </c>
      <c r="DW251" s="58" t="str">
        <f>IF(BW251="","",MAX(DW$10:DW250)+1)</f>
        <v/>
      </c>
      <c r="DX251" s="73" t="str">
        <f t="shared" si="250"/>
        <v/>
      </c>
      <c r="DY251" s="73" t="str">
        <f t="shared" si="251"/>
        <v/>
      </c>
      <c r="DZ251" s="73" t="str">
        <f t="shared" si="252"/>
        <v/>
      </c>
      <c r="EA251" s="73" t="str">
        <f t="shared" si="253"/>
        <v/>
      </c>
      <c r="EB251" s="73" t="str">
        <f t="shared" si="254"/>
        <v/>
      </c>
      <c r="EC251" s="73" t="str">
        <f t="shared" si="255"/>
        <v/>
      </c>
      <c r="ED251" s="73" t="str">
        <f t="shared" si="256"/>
        <v/>
      </c>
      <c r="EE251" s="73" t="str">
        <f t="shared" si="257"/>
        <v/>
      </c>
      <c r="EF251" s="73" t="str">
        <f t="shared" si="258"/>
        <v/>
      </c>
      <c r="EG251" s="53" t="str">
        <f>IF(INDEX(natjecanjeKategorije_katAliasId,MATCH(Q251,natjecanjeKategorije_katRegId,0))="","",INDEX(natjecanjeKategorije_katAliasId,MATCH(Q251,natjecanjeKategorije_katRegId,0)))</f>
        <v/>
      </c>
      <c r="EH251" s="47" t="s">
        <v>0</v>
      </c>
      <c r="EI251" s="19" t="str">
        <f t="shared" si="259"/>
        <v/>
      </c>
      <c r="EJ251" s="47" t="s">
        <v>0</v>
      </c>
      <c r="EK251" s="19" t="str">
        <f t="shared" si="260"/>
        <v/>
      </c>
      <c r="EL251" s="47" t="s">
        <v>0</v>
      </c>
      <c r="EM251" s="208" t="str">
        <f t="shared" si="261"/>
        <v/>
      </c>
      <c r="EN251" s="47" t="s">
        <v>0</v>
      </c>
    </row>
    <row r="252" spans="1:144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03"/>
        <v/>
      </c>
      <c r="P252" s="73" t="str">
        <f>IF(O252="","",IF(COUNTIF(O$10:O251,O252)=0,P251+1,P251))</f>
        <v/>
      </c>
      <c r="Q252" s="88" t="str">
        <f t="shared" si="204"/>
        <v/>
      </c>
      <c r="R252" s="89" t="str" cm="1">
        <f t="array" ref="R252">IF(S252="","",INDEX(natjecanjeStaze_naziv,MATCH(S252,natjecanjeStaze_stazaId,0)))</f>
        <v/>
      </c>
      <c r="S252" s="53" t="str">
        <f>IF(BW252="","",INDEX(natjecanjeStaze_stazaId,MATCH(O252,natjecanjeStaze_kategorija,0)))</f>
        <v/>
      </c>
      <c r="T252" s="47" t="s">
        <v>0</v>
      </c>
      <c r="U252" s="259" t="str">
        <f>IF(O252="","",INDEX(kategorija_oznaka,MATCH(Q252,kategorija_id,0)))</f>
        <v/>
      </c>
      <c r="V252" s="260" t="str">
        <f t="shared" si="205"/>
        <v/>
      </c>
      <c r="W252" s="47" t="s">
        <v>0</v>
      </c>
      <c r="X252" s="52" t="str">
        <f t="shared" si="206"/>
        <v/>
      </c>
      <c r="Y252" s="73" t="str">
        <f t="shared" si="207"/>
        <v/>
      </c>
      <c r="Z252" s="31" t="str">
        <f t="shared" si="208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09"/>
        <v/>
      </c>
      <c r="AF252" s="47" t="s">
        <v>0</v>
      </c>
      <c r="AG252" s="151" t="str">
        <f t="shared" si="210"/>
        <v/>
      </c>
      <c r="AH252" s="47" t="s">
        <v>0</v>
      </c>
      <c r="AI252" s="52" t="str">
        <f t="shared" si="211"/>
        <v/>
      </c>
      <c r="AJ252" s="31" t="str">
        <f t="shared" si="212"/>
        <v/>
      </c>
      <c r="AK252" s="73" t="str">
        <f t="shared" si="213"/>
        <v/>
      </c>
      <c r="AL252" s="73" t="str">
        <f t="shared" si="214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IFERROR(""&amp;INDEX(registarNatjecatelji,DL252,4),"")</f>
        <v/>
      </c>
      <c r="AO252" s="90" t="str">
        <f t="shared" si="215"/>
        <v/>
      </c>
      <c r="AP252" s="66" t="str">
        <f t="shared" si="216"/>
        <v/>
      </c>
      <c r="AQ252" s="47" t="s">
        <v>0</v>
      </c>
      <c r="AR252" s="52" t="str">
        <f>IF(V252&lt;&gt;"NEMA","",IF(IFERROR(MATCH(U252,U$10:U251,0),0)&lt;&gt;0,"",U252))</f>
        <v/>
      </c>
      <c r="AS252" s="73" t="str">
        <f>IF(AR252="","",IFERROR(INDEX(klubAlias_id,MATCH(AR252,klubAlias_alias,0)),"NEMA"))</f>
        <v/>
      </c>
      <c r="AT252" s="31" t="str">
        <f>IF(OR(AS252="",AS252&lt;&gt;"NEMA"),"",MAX(AT$10:AT251)+1)</f>
        <v/>
      </c>
      <c r="AU252" s="66" t="str">
        <f>IF(OR(AS252="",AS252&lt;&gt;"NEMA"),"",INDEX(klub_id,MATCH(AR252,klub_naziv,0)))</f>
        <v/>
      </c>
      <c r="AV252" s="47" t="s">
        <v>0</v>
      </c>
      <c r="AW252" s="19" t="str">
        <f t="shared" si="217"/>
        <v/>
      </c>
      <c r="AX252" s="47" t="s">
        <v>0</v>
      </c>
      <c r="AY252" s="82" t="str">
        <f>IF(AK252&lt;&gt;"NEMA","",IF(IFERROR(MATCH(AJ252,AJ$10:AJ251,0),0)&lt;&gt;0,"",AJ252))</f>
        <v/>
      </c>
      <c r="AZ252" s="47" t="s">
        <v>0</v>
      </c>
      <c r="BA252" s="130"/>
      <c r="BB252" s="47" t="s">
        <v>0</v>
      </c>
      <c r="BC252" s="58" t="str">
        <f t="shared" si="218"/>
        <v/>
      </c>
      <c r="BD252" s="31" t="str">
        <f t="shared" si="219"/>
        <v/>
      </c>
      <c r="BE252" s="31" t="str">
        <f>IF(BD252="","",MAX(BE$10:BE251)+1)</f>
        <v/>
      </c>
      <c r="BF252" s="31" t="str">
        <f t="shared" si="220"/>
        <v/>
      </c>
      <c r="BG252" s="31" t="str">
        <f t="shared" si="221"/>
        <v/>
      </c>
      <c r="BH252" s="31" t="str">
        <f>IF(BA252="","",MAX(BH$10:BH251)+1)</f>
        <v/>
      </c>
      <c r="BI252" s="31" t="str">
        <f t="shared" si="222"/>
        <v/>
      </c>
      <c r="BJ252" s="66" t="str">
        <f t="shared" si="223"/>
        <v/>
      </c>
      <c r="BK252" s="47" t="s">
        <v>0</v>
      </c>
      <c r="BL252" s="19" t="str">
        <f t="shared" si="224"/>
        <v/>
      </c>
      <c r="BM252" s="47" t="s">
        <v>0</v>
      </c>
      <c r="BN252" s="151" t="str">
        <f>IF(AP252="","",IF(BA252="",IF(IFERROR(MATCH(AP252,natjecanje_noviKluboviAliasi,0),0)&gt;0,INDEX(natjecanje_kluboviAliasi,MATCH(AP252,natjecanje_noviKluboviAliasi,0)),AP252),BA252))</f>
        <v/>
      </c>
      <c r="BO252" s="47" t="s">
        <v>0</v>
      </c>
      <c r="BP252" s="58" t="str">
        <f t="shared" si="225"/>
        <v/>
      </c>
      <c r="BQ252" s="73" t="str">
        <f t="shared" si="226"/>
        <v/>
      </c>
      <c r="BR252" s="267" t="str">
        <f t="shared" si="227"/>
        <v/>
      </c>
      <c r="BS252" s="268" t="str">
        <f t="shared" si="228"/>
        <v/>
      </c>
      <c r="BT252" s="191" t="str">
        <f t="shared" si="229"/>
        <v/>
      </c>
      <c r="BU252" s="47" t="s">
        <v>0</v>
      </c>
      <c r="BV252" s="52" t="str">
        <f t="shared" si="230"/>
        <v/>
      </c>
      <c r="BW252" s="31" t="str">
        <f t="shared" si="231"/>
        <v/>
      </c>
      <c r="BX252" s="73" t="str">
        <f>IF(BW252="","",IFERROR(INDEX(imePrezime_id,MATCH(BV252&amp;" – "&amp;BW252,imePrezime_imePrezime,0)),"NEMA"))</f>
        <v/>
      </c>
      <c r="BY252" s="73" t="str">
        <f>IF(BX252&lt;&gt;"NEMA","",IFERROR(INDEX(imePrezimeAlias_imePrezimeId,MATCH(BV252&amp;" "&amp;BW252,imePrezimeAlias_alias,0)),"NEMA"))</f>
        <v/>
      </c>
      <c r="BZ252" s="31" t="str">
        <f>IF(BW252="","",IF(OR(BY252="",BY252="NEMA"),BV252,INDEX(imePrezime_ime,MATCH(BY252,imePrezime_id,0))))</f>
        <v/>
      </c>
      <c r="CA252" s="66" t="str">
        <f>IF(BW252="","",IF(OR(BY252="",BY252="NEMA"),BW252,INDEX(imePrezime_prezime,MATCH(BY252,imePrezime_id,0))))</f>
        <v/>
      </c>
      <c r="CB252" s="47" t="s">
        <v>0</v>
      </c>
      <c r="CC252" s="82" t="str">
        <f t="shared" si="232"/>
        <v/>
      </c>
      <c r="CD252" s="47" t="s">
        <v>0</v>
      </c>
      <c r="CE252" s="19" t="str">
        <f t="shared" si="233"/>
        <v/>
      </c>
      <c r="CF252" s="47" t="s">
        <v>0</v>
      </c>
      <c r="CG252" s="130"/>
      <c r="CH252" s="47" t="s">
        <v>0</v>
      </c>
      <c r="CI252" s="52" t="str">
        <f t="shared" si="234"/>
        <v/>
      </c>
      <c r="CJ252" s="73" t="str">
        <f>IF(CG252="","",MAX(CJ$10:CJ251)+1)</f>
        <v/>
      </c>
      <c r="CK252" s="53" t="str">
        <f t="shared" si="235"/>
        <v/>
      </c>
      <c r="CL252" s="47" t="s">
        <v>0</v>
      </c>
      <c r="CM252" s="19" t="str">
        <f t="shared" si="236"/>
        <v/>
      </c>
      <c r="CN252" s="47" t="s">
        <v>0</v>
      </c>
      <c r="CO252" s="108"/>
      <c r="CP252" s="110"/>
      <c r="CQ252" s="47"/>
      <c r="CR252" s="58" t="str">
        <f>IF(AND(BX252="NEMA",BY252="NEMA",OR(CG252="",CK252="NEMA")),MAX(CR$10:CR251)+1,"")</f>
        <v/>
      </c>
      <c r="CS252" s="53" t="str">
        <f t="shared" si="237"/>
        <v/>
      </c>
      <c r="CT252" t="s">
        <v>0</v>
      </c>
      <c r="CU252" s="133" t="str">
        <f>IF(O252="","",LEFT(INDEX(kategorija_oznaka,MATCH(Q252,kategorija_id,0)),1))</f>
        <v/>
      </c>
      <c r="CV252" t="s">
        <v>0</v>
      </c>
      <c r="CW252" s="52" t="str">
        <f>IF(CR252="","",IF(M252&lt;&gt;"CRO","","INSERT INTO osoba (id,reg_broj,oib,spol_id,dat_rodjenja) VALUES ("&amp;CR252&amp;",(SELECT max(os.reg_broj)+1 FROM osoba AS os),Null,'"&amp;CU252&amp;"',Null); INSERT INTO osoba_log (id,reg_broj,oib,spol_id,dat_rodjenja,dnevnik_id) SELECT id,reg_broj,oib,spol_id,dat_rodjenja,"&amp;dnevnik_id&amp;" FROM osoba WHERE id = "&amp;CR252&amp;";"))</f>
        <v/>
      </c>
      <c r="CX252" s="66" t="str">
        <f t="shared" si="238"/>
        <v/>
      </c>
      <c r="CY252" t="s">
        <v>0</v>
      </c>
      <c r="CZ252" s="19" t="str">
        <f t="shared" si="239"/>
        <v/>
      </c>
      <c r="DA252" s="47" t="s">
        <v>0</v>
      </c>
      <c r="DB252" s="52" t="str">
        <f t="shared" si="240"/>
        <v/>
      </c>
      <c r="DC252" s="66" t="str">
        <f t="shared" si="241"/>
        <v/>
      </c>
      <c r="DD252" s="47" t="s">
        <v>0</v>
      </c>
      <c r="DE252" s="52" t="str">
        <f t="shared" si="242"/>
        <v/>
      </c>
      <c r="DF252" s="53" t="str">
        <f>IF(DE252="","",IFERROR(MATCH(DE252,registar,0),"NEMA"))</f>
        <v/>
      </c>
      <c r="DG252" s="47" t="s">
        <v>0</v>
      </c>
      <c r="DH252" s="52" t="str">
        <f t="shared" si="243"/>
        <v/>
      </c>
      <c r="DI252" s="53" t="str">
        <f>IF(DH252="","",IFERROR(MATCH(DH252,imePrezime_imePrezimeKlub,0),"NEMA"))</f>
        <v/>
      </c>
      <c r="DJ252" s="47" t="s">
        <v>0</v>
      </c>
      <c r="DK252" s="52" t="str">
        <f t="shared" si="244"/>
        <v/>
      </c>
      <c r="DL252" s="53" t="str">
        <f>IF(DK252="","",IFERROR(MATCH(DK252,imePrezime_imePrezime,0),"NEMA"))</f>
        <v/>
      </c>
      <c r="DM252" s="47" t="s">
        <v>0</v>
      </c>
      <c r="DN252" s="58" t="str">
        <f t="shared" si="245"/>
        <v/>
      </c>
      <c r="DO252" s="53" t="str" cm="1">
        <f t="array" ref="DO252">IF(DN252&lt;&gt;"",INDEX(imePrezime_id,DN252,0),IF(CR252&lt;&gt;"",CR252,""))</f>
        <v/>
      </c>
      <c r="DP252" s="47" t="s">
        <v>0</v>
      </c>
      <c r="DQ252" s="58" t="str">
        <f t="shared" si="246"/>
        <v/>
      </c>
      <c r="DR252" s="73" t="str">
        <f>IF(BW252="","",IF(AJ252="",IF(IFERROR(INDEX(imePrezime_klub,MATCH(DO252,imePrezime_id,0)),"NEMA")="","klu",""),IF(OR(AND(AK252&lt;&gt;"",AK252&lt;&gt;"NEMA"),BI252&lt;&gt;""),"klu(ali)",IF(AND(AN252&lt;&gt;"",AN252&lt;&gt;AM252),"(raz-klu)","klu"))))</f>
        <v/>
      </c>
      <c r="DS252" s="73" t="str">
        <f t="shared" si="247"/>
        <v/>
      </c>
      <c r="DT252" s="73" t="str">
        <f t="shared" si="248"/>
        <v/>
      </c>
      <c r="DU252" s="66" t="str">
        <f t="shared" si="249"/>
        <v/>
      </c>
      <c r="DV252" s="47" t="s">
        <v>0</v>
      </c>
      <c r="DW252" s="58" t="str">
        <f>IF(BW252="","",MAX(DW$10:DW251)+1)</f>
        <v/>
      </c>
      <c r="DX252" s="73" t="str">
        <f t="shared" si="250"/>
        <v/>
      </c>
      <c r="DY252" s="73" t="str">
        <f t="shared" si="251"/>
        <v/>
      </c>
      <c r="DZ252" s="73" t="str">
        <f t="shared" si="252"/>
        <v/>
      </c>
      <c r="EA252" s="73" t="str">
        <f t="shared" si="253"/>
        <v/>
      </c>
      <c r="EB252" s="73" t="str">
        <f t="shared" si="254"/>
        <v/>
      </c>
      <c r="EC252" s="73" t="str">
        <f t="shared" si="255"/>
        <v/>
      </c>
      <c r="ED252" s="73" t="str">
        <f t="shared" si="256"/>
        <v/>
      </c>
      <c r="EE252" s="73" t="str">
        <f t="shared" si="257"/>
        <v/>
      </c>
      <c r="EF252" s="73" t="str">
        <f t="shared" si="258"/>
        <v/>
      </c>
      <c r="EG252" s="53" t="str">
        <f>IF(INDEX(natjecanjeKategorije_katAliasId,MATCH(Q252,natjecanjeKategorije_katRegId,0))="","",INDEX(natjecanjeKategorije_katAliasId,MATCH(Q252,natjecanjeKategorije_katRegId,0)))</f>
        <v/>
      </c>
      <c r="EH252" s="47" t="s">
        <v>0</v>
      </c>
      <c r="EI252" s="19" t="str">
        <f t="shared" si="259"/>
        <v/>
      </c>
      <c r="EJ252" s="47" t="s">
        <v>0</v>
      </c>
      <c r="EK252" s="19" t="str">
        <f t="shared" si="260"/>
        <v/>
      </c>
      <c r="EL252" s="47" t="s">
        <v>0</v>
      </c>
      <c r="EM252" s="208" t="str">
        <f t="shared" si="261"/>
        <v/>
      </c>
      <c r="EN252" s="47" t="s">
        <v>0</v>
      </c>
    </row>
    <row r="253" spans="1:144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03"/>
        <v/>
      </c>
      <c r="P253" s="73" t="str">
        <f>IF(O253="","",IF(COUNTIF(O$10:O252,O253)=0,P252+1,P252))</f>
        <v/>
      </c>
      <c r="Q253" s="88" t="str">
        <f t="shared" si="204"/>
        <v/>
      </c>
      <c r="R253" s="89" t="str" cm="1">
        <f t="array" ref="R253">IF(S253="","",INDEX(natjecanjeStaze_naziv,MATCH(S253,natjecanjeStaze_stazaId,0)))</f>
        <v/>
      </c>
      <c r="S253" s="53" t="str">
        <f>IF(BW253="","",INDEX(natjecanjeStaze_stazaId,MATCH(O253,natjecanjeStaze_kategorija,0)))</f>
        <v/>
      </c>
      <c r="T253" s="47" t="s">
        <v>0</v>
      </c>
      <c r="U253" s="259" t="str">
        <f>IF(O253="","",INDEX(kategorija_oznaka,MATCH(Q253,kategorija_id,0)))</f>
        <v/>
      </c>
      <c r="V253" s="260" t="str">
        <f t="shared" si="205"/>
        <v/>
      </c>
      <c r="W253" s="47" t="s">
        <v>0</v>
      </c>
      <c r="X253" s="52" t="str">
        <f t="shared" si="206"/>
        <v/>
      </c>
      <c r="Y253" s="73" t="str">
        <f t="shared" si="207"/>
        <v/>
      </c>
      <c r="Z253" s="31" t="str">
        <f t="shared" si="208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09"/>
        <v/>
      </c>
      <c r="AF253" s="47" t="s">
        <v>0</v>
      </c>
      <c r="AG253" s="151" t="str">
        <f t="shared" si="210"/>
        <v/>
      </c>
      <c r="AH253" s="47" t="s">
        <v>0</v>
      </c>
      <c r="AI253" s="52" t="str">
        <f t="shared" si="211"/>
        <v/>
      </c>
      <c r="AJ253" s="31" t="str">
        <f t="shared" si="212"/>
        <v/>
      </c>
      <c r="AK253" s="73" t="str">
        <f t="shared" si="213"/>
        <v/>
      </c>
      <c r="AL253" s="73" t="str">
        <f t="shared" si="214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IFERROR(""&amp;INDEX(registarNatjecatelji,DL253,4),"")</f>
        <v/>
      </c>
      <c r="AO253" s="90" t="str">
        <f t="shared" si="215"/>
        <v/>
      </c>
      <c r="AP253" s="66" t="str">
        <f t="shared" si="216"/>
        <v/>
      </c>
      <c r="AQ253" s="47" t="s">
        <v>0</v>
      </c>
      <c r="AR253" s="52" t="str">
        <f>IF(V253&lt;&gt;"NEMA","",IF(IFERROR(MATCH(U253,U$10:U252,0),0)&lt;&gt;0,"",U253))</f>
        <v/>
      </c>
      <c r="AS253" s="73" t="str">
        <f>IF(AR253="","",IFERROR(INDEX(klubAlias_id,MATCH(AR253,klubAlias_alias,0)),"NEMA"))</f>
        <v/>
      </c>
      <c r="AT253" s="31" t="str">
        <f>IF(OR(AS253="",AS253&lt;&gt;"NEMA"),"",MAX(AT$10:AT252)+1)</f>
        <v/>
      </c>
      <c r="AU253" s="66" t="str">
        <f>IF(OR(AS253="",AS253&lt;&gt;"NEMA"),"",INDEX(klub_id,MATCH(AR253,klub_naziv,0)))</f>
        <v/>
      </c>
      <c r="AV253" s="47" t="s">
        <v>0</v>
      </c>
      <c r="AW253" s="19" t="str">
        <f t="shared" si="217"/>
        <v/>
      </c>
      <c r="AX253" s="47" t="s">
        <v>0</v>
      </c>
      <c r="AY253" s="82" t="str">
        <f>IF(AK253&lt;&gt;"NEMA","",IF(IFERROR(MATCH(AJ253,AJ$10:AJ252,0),0)&lt;&gt;0,"",AJ253))</f>
        <v/>
      </c>
      <c r="AZ253" s="47" t="s">
        <v>0</v>
      </c>
      <c r="BA253" s="130"/>
      <c r="BB253" s="47" t="s">
        <v>0</v>
      </c>
      <c r="BC253" s="58" t="str">
        <f t="shared" si="218"/>
        <v/>
      </c>
      <c r="BD253" s="31" t="str">
        <f t="shared" si="219"/>
        <v/>
      </c>
      <c r="BE253" s="31" t="str">
        <f>IF(BD253="","",MAX(BE$10:BE252)+1)</f>
        <v/>
      </c>
      <c r="BF253" s="31" t="str">
        <f t="shared" si="220"/>
        <v/>
      </c>
      <c r="BG253" s="31" t="str">
        <f t="shared" si="221"/>
        <v/>
      </c>
      <c r="BH253" s="31" t="str">
        <f>IF(BA253="","",MAX(BH$10:BH252)+1)</f>
        <v/>
      </c>
      <c r="BI253" s="31" t="str">
        <f t="shared" si="222"/>
        <v/>
      </c>
      <c r="BJ253" s="66" t="str">
        <f t="shared" si="223"/>
        <v/>
      </c>
      <c r="BK253" s="47" t="s">
        <v>0</v>
      </c>
      <c r="BL253" s="19" t="str">
        <f t="shared" si="224"/>
        <v/>
      </c>
      <c r="BM253" s="47" t="s">
        <v>0</v>
      </c>
      <c r="BN253" s="151" t="str">
        <f>IF(AP253="","",IF(BA253="",IF(IFERROR(MATCH(AP253,natjecanje_noviKluboviAliasi,0),0)&gt;0,INDEX(natjecanje_kluboviAliasi,MATCH(AP253,natjecanje_noviKluboviAliasi,0)),AP253),BA253))</f>
        <v/>
      </c>
      <c r="BO253" s="47" t="s">
        <v>0</v>
      </c>
      <c r="BP253" s="58" t="str">
        <f t="shared" si="225"/>
        <v/>
      </c>
      <c r="BQ253" s="73" t="str">
        <f t="shared" si="226"/>
        <v/>
      </c>
      <c r="BR253" s="267" t="str">
        <f t="shared" si="227"/>
        <v/>
      </c>
      <c r="BS253" s="268" t="str">
        <f t="shared" si="228"/>
        <v/>
      </c>
      <c r="BT253" s="191" t="str">
        <f t="shared" si="229"/>
        <v/>
      </c>
      <c r="BU253" s="47" t="s">
        <v>0</v>
      </c>
      <c r="BV253" s="52" t="str">
        <f t="shared" si="230"/>
        <v/>
      </c>
      <c r="BW253" s="31" t="str">
        <f t="shared" si="231"/>
        <v/>
      </c>
      <c r="BX253" s="73" t="str">
        <f>IF(BW253="","",IFERROR(INDEX(imePrezime_id,MATCH(BV253&amp;" – "&amp;BW253,imePrezime_imePrezime,0)),"NEMA"))</f>
        <v/>
      </c>
      <c r="BY253" s="73" t="str">
        <f>IF(BX253&lt;&gt;"NEMA","",IFERROR(INDEX(imePrezimeAlias_imePrezimeId,MATCH(BV253&amp;" "&amp;BW253,imePrezimeAlias_alias,0)),"NEMA"))</f>
        <v/>
      </c>
      <c r="BZ253" s="31" t="str">
        <f>IF(BW253="","",IF(OR(BY253="",BY253="NEMA"),BV253,INDEX(imePrezime_ime,MATCH(BY253,imePrezime_id,0))))</f>
        <v/>
      </c>
      <c r="CA253" s="66" t="str">
        <f>IF(BW253="","",IF(OR(BY253="",BY253="NEMA"),BW253,INDEX(imePrezime_prezime,MATCH(BY253,imePrezime_id,0))))</f>
        <v/>
      </c>
      <c r="CB253" s="47" t="s">
        <v>0</v>
      </c>
      <c r="CC253" s="82" t="str">
        <f t="shared" si="232"/>
        <v/>
      </c>
      <c r="CD253" s="47" t="s">
        <v>0</v>
      </c>
      <c r="CE253" s="19" t="str">
        <f t="shared" si="233"/>
        <v/>
      </c>
      <c r="CF253" s="47" t="s">
        <v>0</v>
      </c>
      <c r="CG253" s="130"/>
      <c r="CH253" s="47" t="s">
        <v>0</v>
      </c>
      <c r="CI253" s="52" t="str">
        <f t="shared" si="234"/>
        <v/>
      </c>
      <c r="CJ253" s="73" t="str">
        <f>IF(CG253="","",MAX(CJ$10:CJ252)+1)</f>
        <v/>
      </c>
      <c r="CK253" s="53" t="str">
        <f t="shared" si="235"/>
        <v/>
      </c>
      <c r="CL253" s="47" t="s">
        <v>0</v>
      </c>
      <c r="CM253" s="19" t="str">
        <f t="shared" si="236"/>
        <v/>
      </c>
      <c r="CN253" s="47" t="s">
        <v>0</v>
      </c>
      <c r="CO253" s="108"/>
      <c r="CP253" s="110"/>
      <c r="CQ253" s="47"/>
      <c r="CR253" s="58" t="str">
        <f>IF(AND(BX253="NEMA",BY253="NEMA",OR(CG253="",CK253="NEMA")),MAX(CR$10:CR252)+1,"")</f>
        <v/>
      </c>
      <c r="CS253" s="53" t="str">
        <f t="shared" si="237"/>
        <v/>
      </c>
      <c r="CT253" t="s">
        <v>0</v>
      </c>
      <c r="CU253" s="133" t="str">
        <f>IF(O253="","",LEFT(INDEX(kategorija_oznaka,MATCH(Q253,kategorija_id,0)),1))</f>
        <v/>
      </c>
      <c r="CV253" t="s">
        <v>0</v>
      </c>
      <c r="CW253" s="52" t="str">
        <f>IF(CR253="","",IF(M253&lt;&gt;"CRO","","INSERT INTO osoba (id,reg_broj,oib,spol_id,dat_rodjenja) VALUES ("&amp;CR253&amp;",(SELECT max(os.reg_broj)+1 FROM osoba AS os),Null,'"&amp;CU253&amp;"',Null); INSERT INTO osoba_log (id,reg_broj,oib,spol_id,dat_rodjenja,dnevnik_id) SELECT id,reg_broj,oib,spol_id,dat_rodjenja,"&amp;dnevnik_id&amp;" FROM osoba WHERE id = "&amp;CR253&amp;";"))</f>
        <v/>
      </c>
      <c r="CX253" s="66" t="str">
        <f t="shared" si="238"/>
        <v/>
      </c>
      <c r="CY253" t="s">
        <v>0</v>
      </c>
      <c r="CZ253" s="19" t="str">
        <f t="shared" si="239"/>
        <v/>
      </c>
      <c r="DA253" s="47" t="s">
        <v>0</v>
      </c>
      <c r="DB253" s="52" t="str">
        <f t="shared" si="240"/>
        <v/>
      </c>
      <c r="DC253" s="66" t="str">
        <f t="shared" si="241"/>
        <v/>
      </c>
      <c r="DD253" s="47" t="s">
        <v>0</v>
      </c>
      <c r="DE253" s="52" t="str">
        <f t="shared" si="242"/>
        <v/>
      </c>
      <c r="DF253" s="53" t="str">
        <f>IF(DE253="","",IFERROR(MATCH(DE253,registar,0),"NEMA"))</f>
        <v/>
      </c>
      <c r="DG253" s="47" t="s">
        <v>0</v>
      </c>
      <c r="DH253" s="52" t="str">
        <f t="shared" si="243"/>
        <v/>
      </c>
      <c r="DI253" s="53" t="str">
        <f>IF(DH253="","",IFERROR(MATCH(DH253,imePrezime_imePrezimeKlub,0),"NEMA"))</f>
        <v/>
      </c>
      <c r="DJ253" s="47" t="s">
        <v>0</v>
      </c>
      <c r="DK253" s="52" t="str">
        <f t="shared" si="244"/>
        <v/>
      </c>
      <c r="DL253" s="53" t="str">
        <f>IF(DK253="","",IFERROR(MATCH(DK253,imePrezime_imePrezime,0),"NEMA"))</f>
        <v/>
      </c>
      <c r="DM253" s="47" t="s">
        <v>0</v>
      </c>
      <c r="DN253" s="58" t="str">
        <f t="shared" si="245"/>
        <v/>
      </c>
      <c r="DO253" s="53" t="str" cm="1">
        <f t="array" ref="DO253">IF(DN253&lt;&gt;"",INDEX(imePrezime_id,DN253,0),IF(CR253&lt;&gt;"",CR253,""))</f>
        <v/>
      </c>
      <c r="DP253" s="47" t="s">
        <v>0</v>
      </c>
      <c r="DQ253" s="58" t="str">
        <f t="shared" si="246"/>
        <v/>
      </c>
      <c r="DR253" s="73" t="str">
        <f>IF(BW253="","",IF(AJ253="",IF(IFERROR(INDEX(imePrezime_klub,MATCH(DO253,imePrezime_id,0)),"NEMA")="","klu",""),IF(OR(AND(AK253&lt;&gt;"",AK253&lt;&gt;"NEMA"),BI253&lt;&gt;""),"klu(ali)",IF(AND(AN253&lt;&gt;"",AN253&lt;&gt;AM253),"(raz-klu)","klu"))))</f>
        <v/>
      </c>
      <c r="DS253" s="73" t="str">
        <f t="shared" si="247"/>
        <v/>
      </c>
      <c r="DT253" s="73" t="str">
        <f t="shared" si="248"/>
        <v/>
      </c>
      <c r="DU253" s="66" t="str">
        <f t="shared" si="249"/>
        <v/>
      </c>
      <c r="DV253" s="47" t="s">
        <v>0</v>
      </c>
      <c r="DW253" s="58" t="str">
        <f>IF(BW253="","",MAX(DW$10:DW252)+1)</f>
        <v/>
      </c>
      <c r="DX253" s="73" t="str">
        <f t="shared" si="250"/>
        <v/>
      </c>
      <c r="DY253" s="73" t="str">
        <f t="shared" si="251"/>
        <v/>
      </c>
      <c r="DZ253" s="73" t="str">
        <f t="shared" si="252"/>
        <v/>
      </c>
      <c r="EA253" s="73" t="str">
        <f t="shared" si="253"/>
        <v/>
      </c>
      <c r="EB253" s="73" t="str">
        <f t="shared" si="254"/>
        <v/>
      </c>
      <c r="EC253" s="73" t="str">
        <f t="shared" si="255"/>
        <v/>
      </c>
      <c r="ED253" s="73" t="str">
        <f t="shared" si="256"/>
        <v/>
      </c>
      <c r="EE253" s="73" t="str">
        <f t="shared" si="257"/>
        <v/>
      </c>
      <c r="EF253" s="73" t="str">
        <f t="shared" si="258"/>
        <v/>
      </c>
      <c r="EG253" s="53" t="str">
        <f>IF(INDEX(natjecanjeKategorije_katAliasId,MATCH(Q253,natjecanjeKategorije_katRegId,0))="","",INDEX(natjecanjeKategorije_katAliasId,MATCH(Q253,natjecanjeKategorije_katRegId,0)))</f>
        <v/>
      </c>
      <c r="EH253" s="47" t="s">
        <v>0</v>
      </c>
      <c r="EI253" s="19" t="str">
        <f t="shared" si="259"/>
        <v/>
      </c>
      <c r="EJ253" s="47" t="s">
        <v>0</v>
      </c>
      <c r="EK253" s="19" t="str">
        <f t="shared" si="260"/>
        <v/>
      </c>
      <c r="EL253" s="47" t="s">
        <v>0</v>
      </c>
      <c r="EM253" s="208" t="str">
        <f t="shared" si="261"/>
        <v/>
      </c>
      <c r="EN253" s="47" t="s">
        <v>0</v>
      </c>
    </row>
    <row r="254" spans="1:144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03"/>
        <v/>
      </c>
      <c r="P254" s="73" t="str">
        <f>IF(O254="","",IF(COUNTIF(O$10:O253,O254)=0,P253+1,P253))</f>
        <v/>
      </c>
      <c r="Q254" s="88" t="str">
        <f t="shared" si="204"/>
        <v/>
      </c>
      <c r="R254" s="89" t="str" cm="1">
        <f t="array" ref="R254">IF(S254="","",INDEX(natjecanjeStaze_naziv,MATCH(S254,natjecanjeStaze_stazaId,0)))</f>
        <v/>
      </c>
      <c r="S254" s="53" t="str">
        <f>IF(BW254="","",INDEX(natjecanjeStaze_stazaId,MATCH(O254,natjecanjeStaze_kategorija,0)))</f>
        <v/>
      </c>
      <c r="T254" s="47" t="s">
        <v>0</v>
      </c>
      <c r="U254" s="259" t="str">
        <f>IF(O254="","",INDEX(kategorija_oznaka,MATCH(Q254,kategorija_id,0)))</f>
        <v/>
      </c>
      <c r="V254" s="260" t="str">
        <f t="shared" si="205"/>
        <v/>
      </c>
      <c r="W254" s="47" t="s">
        <v>0</v>
      </c>
      <c r="X254" s="52" t="str">
        <f t="shared" si="206"/>
        <v/>
      </c>
      <c r="Y254" s="73" t="str">
        <f t="shared" si="207"/>
        <v/>
      </c>
      <c r="Z254" s="31" t="str">
        <f t="shared" si="208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09"/>
        <v/>
      </c>
      <c r="AF254" s="47" t="s">
        <v>0</v>
      </c>
      <c r="AG254" s="151" t="str">
        <f t="shared" si="210"/>
        <v/>
      </c>
      <c r="AH254" s="47" t="s">
        <v>0</v>
      </c>
      <c r="AI254" s="52" t="str">
        <f t="shared" si="211"/>
        <v/>
      </c>
      <c r="AJ254" s="31" t="str">
        <f t="shared" si="212"/>
        <v/>
      </c>
      <c r="AK254" s="73" t="str">
        <f t="shared" si="213"/>
        <v/>
      </c>
      <c r="AL254" s="73" t="str">
        <f t="shared" si="214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IFERROR(""&amp;INDEX(registarNatjecatelji,DL254,4),"")</f>
        <v/>
      </c>
      <c r="AO254" s="90" t="str">
        <f t="shared" si="215"/>
        <v/>
      </c>
      <c r="AP254" s="66" t="str">
        <f t="shared" si="216"/>
        <v/>
      </c>
      <c r="AQ254" s="47" t="s">
        <v>0</v>
      </c>
      <c r="AR254" s="52" t="str">
        <f>IF(V254&lt;&gt;"NEMA","",IF(IFERROR(MATCH(U254,U$10:U253,0),0)&lt;&gt;0,"",U254))</f>
        <v/>
      </c>
      <c r="AS254" s="73" t="str">
        <f>IF(AR254="","",IFERROR(INDEX(klubAlias_id,MATCH(AR254,klubAlias_alias,0)),"NEMA"))</f>
        <v/>
      </c>
      <c r="AT254" s="31" t="str">
        <f>IF(OR(AS254="",AS254&lt;&gt;"NEMA"),"",MAX(AT$10:AT253)+1)</f>
        <v/>
      </c>
      <c r="AU254" s="66" t="str">
        <f>IF(OR(AS254="",AS254&lt;&gt;"NEMA"),"",INDEX(klub_id,MATCH(AR254,klub_naziv,0)))</f>
        <v/>
      </c>
      <c r="AV254" s="47" t="s">
        <v>0</v>
      </c>
      <c r="AW254" s="19" t="str">
        <f t="shared" si="217"/>
        <v/>
      </c>
      <c r="AX254" s="47" t="s">
        <v>0</v>
      </c>
      <c r="AY254" s="82" t="str">
        <f>IF(AK254&lt;&gt;"NEMA","",IF(IFERROR(MATCH(AJ254,AJ$10:AJ253,0),0)&lt;&gt;0,"",AJ254))</f>
        <v/>
      </c>
      <c r="AZ254" s="47" t="s">
        <v>0</v>
      </c>
      <c r="BA254" s="130"/>
      <c r="BB254" s="47" t="s">
        <v>0</v>
      </c>
      <c r="BC254" s="58" t="str">
        <f t="shared" si="218"/>
        <v/>
      </c>
      <c r="BD254" s="31" t="str">
        <f t="shared" si="219"/>
        <v/>
      </c>
      <c r="BE254" s="31" t="str">
        <f>IF(BD254="","",MAX(BE$10:BE253)+1)</f>
        <v/>
      </c>
      <c r="BF254" s="31" t="str">
        <f t="shared" si="220"/>
        <v/>
      </c>
      <c r="BG254" s="31" t="str">
        <f t="shared" si="221"/>
        <v/>
      </c>
      <c r="BH254" s="31" t="str">
        <f>IF(BA254="","",MAX(BH$10:BH253)+1)</f>
        <v/>
      </c>
      <c r="BI254" s="31" t="str">
        <f t="shared" si="222"/>
        <v/>
      </c>
      <c r="BJ254" s="66" t="str">
        <f t="shared" si="223"/>
        <v/>
      </c>
      <c r="BK254" s="47" t="s">
        <v>0</v>
      </c>
      <c r="BL254" s="19" t="str">
        <f t="shared" si="224"/>
        <v/>
      </c>
      <c r="BM254" s="47" t="s">
        <v>0</v>
      </c>
      <c r="BN254" s="151" t="str">
        <f>IF(AP254="","",IF(BA254="",IF(IFERROR(MATCH(AP254,natjecanje_noviKluboviAliasi,0),0)&gt;0,INDEX(natjecanje_kluboviAliasi,MATCH(AP254,natjecanje_noviKluboviAliasi,0)),AP254),BA254))</f>
        <v/>
      </c>
      <c r="BO254" s="47" t="s">
        <v>0</v>
      </c>
      <c r="BP254" s="58" t="str">
        <f t="shared" si="225"/>
        <v/>
      </c>
      <c r="BQ254" s="73" t="str">
        <f t="shared" si="226"/>
        <v/>
      </c>
      <c r="BR254" s="267" t="str">
        <f t="shared" si="227"/>
        <v/>
      </c>
      <c r="BS254" s="268" t="str">
        <f t="shared" si="228"/>
        <v/>
      </c>
      <c r="BT254" s="191" t="str">
        <f t="shared" si="229"/>
        <v/>
      </c>
      <c r="BU254" s="47" t="s">
        <v>0</v>
      </c>
      <c r="BV254" s="52" t="str">
        <f t="shared" si="230"/>
        <v/>
      </c>
      <c r="BW254" s="31" t="str">
        <f t="shared" si="231"/>
        <v/>
      </c>
      <c r="BX254" s="73" t="str">
        <f>IF(BW254="","",IFERROR(INDEX(imePrezime_id,MATCH(BV254&amp;" – "&amp;BW254,imePrezime_imePrezime,0)),"NEMA"))</f>
        <v/>
      </c>
      <c r="BY254" s="73" t="str">
        <f>IF(BX254&lt;&gt;"NEMA","",IFERROR(INDEX(imePrezimeAlias_imePrezimeId,MATCH(BV254&amp;" "&amp;BW254,imePrezimeAlias_alias,0)),"NEMA"))</f>
        <v/>
      </c>
      <c r="BZ254" s="31" t="str">
        <f>IF(BW254="","",IF(OR(BY254="",BY254="NEMA"),BV254,INDEX(imePrezime_ime,MATCH(BY254,imePrezime_id,0))))</f>
        <v/>
      </c>
      <c r="CA254" s="66" t="str">
        <f>IF(BW254="","",IF(OR(BY254="",BY254="NEMA"),BW254,INDEX(imePrezime_prezime,MATCH(BY254,imePrezime_id,0))))</f>
        <v/>
      </c>
      <c r="CB254" s="47" t="s">
        <v>0</v>
      </c>
      <c r="CC254" s="82" t="str">
        <f t="shared" si="232"/>
        <v/>
      </c>
      <c r="CD254" s="47" t="s">
        <v>0</v>
      </c>
      <c r="CE254" s="19" t="str">
        <f t="shared" si="233"/>
        <v/>
      </c>
      <c r="CF254" s="47" t="s">
        <v>0</v>
      </c>
      <c r="CG254" s="130"/>
      <c r="CH254" s="47" t="s">
        <v>0</v>
      </c>
      <c r="CI254" s="52" t="str">
        <f t="shared" si="234"/>
        <v/>
      </c>
      <c r="CJ254" s="73" t="str">
        <f>IF(CG254="","",MAX(CJ$10:CJ253)+1)</f>
        <v/>
      </c>
      <c r="CK254" s="53" t="str">
        <f t="shared" si="235"/>
        <v/>
      </c>
      <c r="CL254" s="47" t="s">
        <v>0</v>
      </c>
      <c r="CM254" s="19" t="str">
        <f t="shared" si="236"/>
        <v/>
      </c>
      <c r="CN254" s="47" t="s">
        <v>0</v>
      </c>
      <c r="CO254" s="108"/>
      <c r="CP254" s="110"/>
      <c r="CQ254" s="47"/>
      <c r="CR254" s="58" t="str">
        <f>IF(AND(BX254="NEMA",BY254="NEMA",OR(CG254="",CK254="NEMA")),MAX(CR$10:CR253)+1,"")</f>
        <v/>
      </c>
      <c r="CS254" s="53" t="str">
        <f t="shared" si="237"/>
        <v/>
      </c>
      <c r="CT254" t="s">
        <v>0</v>
      </c>
      <c r="CU254" s="133" t="str">
        <f>IF(O254="","",LEFT(INDEX(kategorija_oznaka,MATCH(Q254,kategorija_id,0)),1))</f>
        <v/>
      </c>
      <c r="CV254" t="s">
        <v>0</v>
      </c>
      <c r="CW254" s="52" t="str">
        <f>IF(CR254="","",IF(M254&lt;&gt;"CRO","","INSERT INTO osoba (id,reg_broj,oib,spol_id,dat_rodjenja) VALUES ("&amp;CR254&amp;",(SELECT max(os.reg_broj)+1 FROM osoba AS os),Null,'"&amp;CU254&amp;"',Null); INSERT INTO osoba_log (id,reg_broj,oib,spol_id,dat_rodjenja,dnevnik_id) SELECT id,reg_broj,oib,spol_id,dat_rodjenja,"&amp;dnevnik_id&amp;" FROM osoba WHERE id = "&amp;CR254&amp;";"))</f>
        <v/>
      </c>
      <c r="CX254" s="66" t="str">
        <f t="shared" si="238"/>
        <v/>
      </c>
      <c r="CY254" t="s">
        <v>0</v>
      </c>
      <c r="CZ254" s="19" t="str">
        <f t="shared" si="239"/>
        <v/>
      </c>
      <c r="DA254" s="47" t="s">
        <v>0</v>
      </c>
      <c r="DB254" s="52" t="str">
        <f t="shared" si="240"/>
        <v/>
      </c>
      <c r="DC254" s="66" t="str">
        <f t="shared" si="241"/>
        <v/>
      </c>
      <c r="DD254" s="47" t="s">
        <v>0</v>
      </c>
      <c r="DE254" s="52" t="str">
        <f t="shared" si="242"/>
        <v/>
      </c>
      <c r="DF254" s="53" t="str">
        <f>IF(DE254="","",IFERROR(MATCH(DE254,registar,0),"NEMA"))</f>
        <v/>
      </c>
      <c r="DG254" s="47" t="s">
        <v>0</v>
      </c>
      <c r="DH254" s="52" t="str">
        <f t="shared" si="243"/>
        <v/>
      </c>
      <c r="DI254" s="53" t="str">
        <f>IF(DH254="","",IFERROR(MATCH(DH254,imePrezime_imePrezimeKlub,0),"NEMA"))</f>
        <v/>
      </c>
      <c r="DJ254" s="47" t="s">
        <v>0</v>
      </c>
      <c r="DK254" s="52" t="str">
        <f t="shared" si="244"/>
        <v/>
      </c>
      <c r="DL254" s="53" t="str">
        <f>IF(DK254="","",IFERROR(MATCH(DK254,imePrezime_imePrezime,0),"NEMA"))</f>
        <v/>
      </c>
      <c r="DM254" s="47" t="s">
        <v>0</v>
      </c>
      <c r="DN254" s="58" t="str">
        <f t="shared" si="245"/>
        <v/>
      </c>
      <c r="DO254" s="53" t="str" cm="1">
        <f t="array" ref="DO254">IF(DN254&lt;&gt;"",INDEX(imePrezime_id,DN254,0),IF(CR254&lt;&gt;"",CR254,""))</f>
        <v/>
      </c>
      <c r="DP254" s="47" t="s">
        <v>0</v>
      </c>
      <c r="DQ254" s="58" t="str">
        <f t="shared" si="246"/>
        <v/>
      </c>
      <c r="DR254" s="73" t="str">
        <f>IF(BW254="","",IF(AJ254="",IF(IFERROR(INDEX(imePrezime_klub,MATCH(DO254,imePrezime_id,0)),"NEMA")="","klu",""),IF(OR(AND(AK254&lt;&gt;"",AK254&lt;&gt;"NEMA"),BI254&lt;&gt;""),"klu(ali)",IF(AND(AN254&lt;&gt;"",AN254&lt;&gt;AM254),"(raz-klu)","klu"))))</f>
        <v/>
      </c>
      <c r="DS254" s="73" t="str">
        <f t="shared" si="247"/>
        <v/>
      </c>
      <c r="DT254" s="73" t="str">
        <f t="shared" si="248"/>
        <v/>
      </c>
      <c r="DU254" s="66" t="str">
        <f t="shared" si="249"/>
        <v/>
      </c>
      <c r="DV254" s="47" t="s">
        <v>0</v>
      </c>
      <c r="DW254" s="58" t="str">
        <f>IF(BW254="","",MAX(DW$10:DW253)+1)</f>
        <v/>
      </c>
      <c r="DX254" s="73" t="str">
        <f t="shared" si="250"/>
        <v/>
      </c>
      <c r="DY254" s="73" t="str">
        <f t="shared" si="251"/>
        <v/>
      </c>
      <c r="DZ254" s="73" t="str">
        <f t="shared" si="252"/>
        <v/>
      </c>
      <c r="EA254" s="73" t="str">
        <f t="shared" si="253"/>
        <v/>
      </c>
      <c r="EB254" s="73" t="str">
        <f t="shared" si="254"/>
        <v/>
      </c>
      <c r="EC254" s="73" t="str">
        <f t="shared" si="255"/>
        <v/>
      </c>
      <c r="ED254" s="73" t="str">
        <f t="shared" si="256"/>
        <v/>
      </c>
      <c r="EE254" s="73" t="str">
        <f t="shared" si="257"/>
        <v/>
      </c>
      <c r="EF254" s="73" t="str">
        <f t="shared" si="258"/>
        <v/>
      </c>
      <c r="EG254" s="53" t="str">
        <f>IF(INDEX(natjecanjeKategorije_katAliasId,MATCH(Q254,natjecanjeKategorije_katRegId,0))="","",INDEX(natjecanjeKategorije_katAliasId,MATCH(Q254,natjecanjeKategorije_katRegId,0)))</f>
        <v/>
      </c>
      <c r="EH254" s="47" t="s">
        <v>0</v>
      </c>
      <c r="EI254" s="19" t="str">
        <f t="shared" si="259"/>
        <v/>
      </c>
      <c r="EJ254" s="47" t="s">
        <v>0</v>
      </c>
      <c r="EK254" s="19" t="str">
        <f t="shared" si="260"/>
        <v/>
      </c>
      <c r="EL254" s="47" t="s">
        <v>0</v>
      </c>
      <c r="EM254" s="208" t="str">
        <f t="shared" si="261"/>
        <v/>
      </c>
      <c r="EN254" s="47" t="s">
        <v>0</v>
      </c>
    </row>
    <row r="255" spans="1:144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03"/>
        <v/>
      </c>
      <c r="P255" s="73" t="str">
        <f>IF(O255="","",IF(COUNTIF(O$10:O254,O255)=0,P254+1,P254))</f>
        <v/>
      </c>
      <c r="Q255" s="88" t="str">
        <f t="shared" si="204"/>
        <v/>
      </c>
      <c r="R255" s="89" t="str" cm="1">
        <f t="array" ref="R255">IF(S255="","",INDEX(natjecanjeStaze_naziv,MATCH(S255,natjecanjeStaze_stazaId,0)))</f>
        <v/>
      </c>
      <c r="S255" s="53" t="str">
        <f>IF(BW255="","",INDEX(natjecanjeStaze_stazaId,MATCH(O255,natjecanjeStaze_kategorija,0)))</f>
        <v/>
      </c>
      <c r="T255" s="47" t="s">
        <v>0</v>
      </c>
      <c r="U255" s="259" t="str">
        <f>IF(O255="","",INDEX(kategorija_oznaka,MATCH(Q255,kategorija_id,0)))</f>
        <v/>
      </c>
      <c r="V255" s="260" t="str">
        <f t="shared" si="205"/>
        <v/>
      </c>
      <c r="W255" s="47" t="s">
        <v>0</v>
      </c>
      <c r="X255" s="52" t="str">
        <f t="shared" si="206"/>
        <v/>
      </c>
      <c r="Y255" s="73" t="str">
        <f t="shared" si="207"/>
        <v/>
      </c>
      <c r="Z255" s="31" t="str">
        <f t="shared" si="208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09"/>
        <v/>
      </c>
      <c r="AF255" s="47" t="s">
        <v>0</v>
      </c>
      <c r="AG255" s="151" t="str">
        <f t="shared" si="210"/>
        <v/>
      </c>
      <c r="AH255" s="47" t="s">
        <v>0</v>
      </c>
      <c r="AI255" s="52" t="str">
        <f t="shared" si="211"/>
        <v/>
      </c>
      <c r="AJ255" s="31" t="str">
        <f t="shared" si="212"/>
        <v/>
      </c>
      <c r="AK255" s="73" t="str">
        <f t="shared" si="213"/>
        <v/>
      </c>
      <c r="AL255" s="73" t="str">
        <f t="shared" si="214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IFERROR(""&amp;INDEX(registarNatjecatelji,DL255,4),"")</f>
        <v/>
      </c>
      <c r="AO255" s="90" t="str">
        <f t="shared" si="215"/>
        <v/>
      </c>
      <c r="AP255" s="66" t="str">
        <f t="shared" si="216"/>
        <v/>
      </c>
      <c r="AQ255" s="47" t="s">
        <v>0</v>
      </c>
      <c r="AR255" s="52" t="str">
        <f>IF(V255&lt;&gt;"NEMA","",IF(IFERROR(MATCH(U255,U$10:U254,0),0)&lt;&gt;0,"",U255))</f>
        <v/>
      </c>
      <c r="AS255" s="73" t="str">
        <f>IF(AR255="","",IFERROR(INDEX(klubAlias_id,MATCH(AR255,klubAlias_alias,0)),"NEMA"))</f>
        <v/>
      </c>
      <c r="AT255" s="31" t="str">
        <f>IF(OR(AS255="",AS255&lt;&gt;"NEMA"),"",MAX(AT$10:AT254)+1)</f>
        <v/>
      </c>
      <c r="AU255" s="66" t="str">
        <f>IF(OR(AS255="",AS255&lt;&gt;"NEMA"),"",INDEX(klub_id,MATCH(AR255,klub_naziv,0)))</f>
        <v/>
      </c>
      <c r="AV255" s="47" t="s">
        <v>0</v>
      </c>
      <c r="AW255" s="19" t="str">
        <f t="shared" si="217"/>
        <v/>
      </c>
      <c r="AX255" s="47" t="s">
        <v>0</v>
      </c>
      <c r="AY255" s="82" t="str">
        <f>IF(AK255&lt;&gt;"NEMA","",IF(IFERROR(MATCH(AJ255,AJ$10:AJ254,0),0)&lt;&gt;0,"",AJ255))</f>
        <v/>
      </c>
      <c r="AZ255" s="47" t="s">
        <v>0</v>
      </c>
      <c r="BA255" s="130"/>
      <c r="BB255" s="47" t="s">
        <v>0</v>
      </c>
      <c r="BC255" s="58" t="str">
        <f t="shared" si="218"/>
        <v/>
      </c>
      <c r="BD255" s="31" t="str">
        <f t="shared" si="219"/>
        <v/>
      </c>
      <c r="BE255" s="31" t="str">
        <f>IF(BD255="","",MAX(BE$10:BE254)+1)</f>
        <v/>
      </c>
      <c r="BF255" s="31" t="str">
        <f t="shared" si="220"/>
        <v/>
      </c>
      <c r="BG255" s="31" t="str">
        <f t="shared" si="221"/>
        <v/>
      </c>
      <c r="BH255" s="31" t="str">
        <f>IF(BA255="","",MAX(BH$10:BH254)+1)</f>
        <v/>
      </c>
      <c r="BI255" s="31" t="str">
        <f t="shared" si="222"/>
        <v/>
      </c>
      <c r="BJ255" s="66" t="str">
        <f t="shared" si="223"/>
        <v/>
      </c>
      <c r="BK255" s="47" t="s">
        <v>0</v>
      </c>
      <c r="BL255" s="19" t="str">
        <f t="shared" si="224"/>
        <v/>
      </c>
      <c r="BM255" s="47" t="s">
        <v>0</v>
      </c>
      <c r="BN255" s="151" t="str">
        <f>IF(AP255="","",IF(BA255="",IF(IFERROR(MATCH(AP255,natjecanje_noviKluboviAliasi,0),0)&gt;0,INDEX(natjecanje_kluboviAliasi,MATCH(AP255,natjecanje_noviKluboviAliasi,0)),AP255),BA255))</f>
        <v/>
      </c>
      <c r="BO255" s="47" t="s">
        <v>0</v>
      </c>
      <c r="BP255" s="58" t="str">
        <f t="shared" si="225"/>
        <v/>
      </c>
      <c r="BQ255" s="73" t="str">
        <f t="shared" si="226"/>
        <v/>
      </c>
      <c r="BR255" s="267" t="str">
        <f t="shared" si="227"/>
        <v/>
      </c>
      <c r="BS255" s="268" t="str">
        <f t="shared" si="228"/>
        <v/>
      </c>
      <c r="BT255" s="191" t="str">
        <f t="shared" si="229"/>
        <v/>
      </c>
      <c r="BU255" s="47" t="s">
        <v>0</v>
      </c>
      <c r="BV255" s="52" t="str">
        <f t="shared" si="230"/>
        <v/>
      </c>
      <c r="BW255" s="31" t="str">
        <f t="shared" si="231"/>
        <v/>
      </c>
      <c r="BX255" s="73" t="str">
        <f>IF(BW255="","",IFERROR(INDEX(imePrezime_id,MATCH(BV255&amp;" – "&amp;BW255,imePrezime_imePrezime,0)),"NEMA"))</f>
        <v/>
      </c>
      <c r="BY255" s="73" t="str">
        <f>IF(BX255&lt;&gt;"NEMA","",IFERROR(INDEX(imePrezimeAlias_imePrezimeId,MATCH(BV255&amp;" "&amp;BW255,imePrezimeAlias_alias,0)),"NEMA"))</f>
        <v/>
      </c>
      <c r="BZ255" s="31" t="str">
        <f>IF(BW255="","",IF(OR(BY255="",BY255="NEMA"),BV255,INDEX(imePrezime_ime,MATCH(BY255,imePrezime_id,0))))</f>
        <v/>
      </c>
      <c r="CA255" s="66" t="str">
        <f>IF(BW255="","",IF(OR(BY255="",BY255="NEMA"),BW255,INDEX(imePrezime_prezime,MATCH(BY255,imePrezime_id,0))))</f>
        <v/>
      </c>
      <c r="CB255" s="47" t="s">
        <v>0</v>
      </c>
      <c r="CC255" s="82" t="str">
        <f t="shared" si="232"/>
        <v/>
      </c>
      <c r="CD255" s="47" t="s">
        <v>0</v>
      </c>
      <c r="CE255" s="19" t="str">
        <f t="shared" si="233"/>
        <v/>
      </c>
      <c r="CF255" s="47" t="s">
        <v>0</v>
      </c>
      <c r="CG255" s="130"/>
      <c r="CH255" s="47" t="s">
        <v>0</v>
      </c>
      <c r="CI255" s="52" t="str">
        <f t="shared" si="234"/>
        <v/>
      </c>
      <c r="CJ255" s="73" t="str">
        <f>IF(CG255="","",MAX(CJ$10:CJ254)+1)</f>
        <v/>
      </c>
      <c r="CK255" s="53" t="str">
        <f t="shared" si="235"/>
        <v/>
      </c>
      <c r="CL255" s="47" t="s">
        <v>0</v>
      </c>
      <c r="CM255" s="19" t="str">
        <f t="shared" si="236"/>
        <v/>
      </c>
      <c r="CN255" s="47" t="s">
        <v>0</v>
      </c>
      <c r="CO255" s="108"/>
      <c r="CP255" s="110"/>
      <c r="CQ255" s="47"/>
      <c r="CR255" s="58" t="str">
        <f>IF(AND(BX255="NEMA",BY255="NEMA",OR(CG255="",CK255="NEMA")),MAX(CR$10:CR254)+1,"")</f>
        <v/>
      </c>
      <c r="CS255" s="53" t="str">
        <f t="shared" si="237"/>
        <v/>
      </c>
      <c r="CT255" t="s">
        <v>0</v>
      </c>
      <c r="CU255" s="133" t="str">
        <f>IF(O255="","",LEFT(INDEX(kategorija_oznaka,MATCH(Q255,kategorija_id,0)),1))</f>
        <v/>
      </c>
      <c r="CV255" t="s">
        <v>0</v>
      </c>
      <c r="CW255" s="52" t="str">
        <f>IF(CR255="","",IF(M255&lt;&gt;"CRO","","INSERT INTO osoba (id,reg_broj,oib,spol_id,dat_rodjenja) VALUES ("&amp;CR255&amp;",(SELECT max(os.reg_broj)+1 FROM osoba AS os),Null,'"&amp;CU255&amp;"',Null); INSERT INTO osoba_log (id,reg_broj,oib,spol_id,dat_rodjenja,dnevnik_id) SELECT id,reg_broj,oib,spol_id,dat_rodjenja,"&amp;dnevnik_id&amp;" FROM osoba WHERE id = "&amp;CR255&amp;";"))</f>
        <v/>
      </c>
      <c r="CX255" s="66" t="str">
        <f t="shared" si="238"/>
        <v/>
      </c>
      <c r="CY255" t="s">
        <v>0</v>
      </c>
      <c r="CZ255" s="19" t="str">
        <f t="shared" si="239"/>
        <v/>
      </c>
      <c r="DA255" s="47" t="s">
        <v>0</v>
      </c>
      <c r="DB255" s="52" t="str">
        <f t="shared" si="240"/>
        <v/>
      </c>
      <c r="DC255" s="66" t="str">
        <f t="shared" si="241"/>
        <v/>
      </c>
      <c r="DD255" s="47" t="s">
        <v>0</v>
      </c>
      <c r="DE255" s="52" t="str">
        <f t="shared" si="242"/>
        <v/>
      </c>
      <c r="DF255" s="53" t="str">
        <f>IF(DE255="","",IFERROR(MATCH(DE255,registar,0),"NEMA"))</f>
        <v/>
      </c>
      <c r="DG255" s="47" t="s">
        <v>0</v>
      </c>
      <c r="DH255" s="52" t="str">
        <f t="shared" si="243"/>
        <v/>
      </c>
      <c r="DI255" s="53" t="str">
        <f>IF(DH255="","",IFERROR(MATCH(DH255,imePrezime_imePrezimeKlub,0),"NEMA"))</f>
        <v/>
      </c>
      <c r="DJ255" s="47" t="s">
        <v>0</v>
      </c>
      <c r="DK255" s="52" t="str">
        <f t="shared" si="244"/>
        <v/>
      </c>
      <c r="DL255" s="53" t="str">
        <f>IF(DK255="","",IFERROR(MATCH(DK255,imePrezime_imePrezime,0),"NEMA"))</f>
        <v/>
      </c>
      <c r="DM255" s="47" t="s">
        <v>0</v>
      </c>
      <c r="DN255" s="58" t="str">
        <f t="shared" si="245"/>
        <v/>
      </c>
      <c r="DO255" s="53" t="str" cm="1">
        <f t="array" ref="DO255">IF(DN255&lt;&gt;"",INDEX(imePrezime_id,DN255,0),IF(CR255&lt;&gt;"",CR255,""))</f>
        <v/>
      </c>
      <c r="DP255" s="47" t="s">
        <v>0</v>
      </c>
      <c r="DQ255" s="58" t="str">
        <f t="shared" si="246"/>
        <v/>
      </c>
      <c r="DR255" s="73" t="str">
        <f>IF(BW255="","",IF(AJ255="",IF(IFERROR(INDEX(imePrezime_klub,MATCH(DO255,imePrezime_id,0)),"NEMA")="","klu",""),IF(OR(AND(AK255&lt;&gt;"",AK255&lt;&gt;"NEMA"),BI255&lt;&gt;""),"klu(ali)",IF(AND(AN255&lt;&gt;"",AN255&lt;&gt;AM255),"(raz-klu)","klu"))))</f>
        <v/>
      </c>
      <c r="DS255" s="73" t="str">
        <f t="shared" si="247"/>
        <v/>
      </c>
      <c r="DT255" s="73" t="str">
        <f t="shared" si="248"/>
        <v/>
      </c>
      <c r="DU255" s="66" t="str">
        <f t="shared" si="249"/>
        <v/>
      </c>
      <c r="DV255" s="47" t="s">
        <v>0</v>
      </c>
      <c r="DW255" s="58" t="str">
        <f>IF(BW255="","",MAX(DW$10:DW254)+1)</f>
        <v/>
      </c>
      <c r="DX255" s="73" t="str">
        <f t="shared" si="250"/>
        <v/>
      </c>
      <c r="DY255" s="73" t="str">
        <f t="shared" si="251"/>
        <v/>
      </c>
      <c r="DZ255" s="73" t="str">
        <f t="shared" si="252"/>
        <v/>
      </c>
      <c r="EA255" s="73" t="str">
        <f t="shared" si="253"/>
        <v/>
      </c>
      <c r="EB255" s="73" t="str">
        <f t="shared" si="254"/>
        <v/>
      </c>
      <c r="EC255" s="73" t="str">
        <f t="shared" si="255"/>
        <v/>
      </c>
      <c r="ED255" s="73" t="str">
        <f t="shared" si="256"/>
        <v/>
      </c>
      <c r="EE255" s="73" t="str">
        <f t="shared" si="257"/>
        <v/>
      </c>
      <c r="EF255" s="73" t="str">
        <f t="shared" si="258"/>
        <v/>
      </c>
      <c r="EG255" s="53" t="str">
        <f>IF(INDEX(natjecanjeKategorije_katAliasId,MATCH(Q255,natjecanjeKategorije_katRegId,0))="","",INDEX(natjecanjeKategorije_katAliasId,MATCH(Q255,natjecanjeKategorije_katRegId,0)))</f>
        <v/>
      </c>
      <c r="EH255" s="47" t="s">
        <v>0</v>
      </c>
      <c r="EI255" s="19" t="str">
        <f t="shared" si="259"/>
        <v/>
      </c>
      <c r="EJ255" s="47" t="s">
        <v>0</v>
      </c>
      <c r="EK255" s="19" t="str">
        <f t="shared" si="260"/>
        <v/>
      </c>
      <c r="EL255" s="47" t="s">
        <v>0</v>
      </c>
      <c r="EM255" s="208" t="str">
        <f t="shared" si="261"/>
        <v/>
      </c>
      <c r="EN255" s="47" t="s">
        <v>0</v>
      </c>
    </row>
    <row r="256" spans="1:144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03"/>
        <v/>
      </c>
      <c r="P256" s="73" t="str">
        <f>IF(O256="","",IF(COUNTIF(O$10:O255,O256)=0,P255+1,P255))</f>
        <v/>
      </c>
      <c r="Q256" s="88" t="str">
        <f t="shared" si="204"/>
        <v/>
      </c>
      <c r="R256" s="89" t="str" cm="1">
        <f t="array" ref="R256">IF(S256="","",INDEX(natjecanjeStaze_naziv,MATCH(S256,natjecanjeStaze_stazaId,0)))</f>
        <v/>
      </c>
      <c r="S256" s="53" t="str">
        <f>IF(BW256="","",INDEX(natjecanjeStaze_stazaId,MATCH(O256,natjecanjeStaze_kategorija,0)))</f>
        <v/>
      </c>
      <c r="T256" s="47" t="s">
        <v>0</v>
      </c>
      <c r="U256" s="259" t="str">
        <f>IF(O256="","",INDEX(kategorija_oznaka,MATCH(Q256,kategorija_id,0)))</f>
        <v/>
      </c>
      <c r="V256" s="260" t="str">
        <f t="shared" si="205"/>
        <v/>
      </c>
      <c r="W256" s="47" t="s">
        <v>0</v>
      </c>
      <c r="X256" s="52" t="str">
        <f t="shared" si="206"/>
        <v/>
      </c>
      <c r="Y256" s="73" t="str">
        <f t="shared" si="207"/>
        <v/>
      </c>
      <c r="Z256" s="31" t="str">
        <f t="shared" si="208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09"/>
        <v/>
      </c>
      <c r="AF256" s="47" t="s">
        <v>0</v>
      </c>
      <c r="AG256" s="151" t="str">
        <f t="shared" si="210"/>
        <v/>
      </c>
      <c r="AH256" s="47" t="s">
        <v>0</v>
      </c>
      <c r="AI256" s="52" t="str">
        <f t="shared" si="211"/>
        <v/>
      </c>
      <c r="AJ256" s="31" t="str">
        <f t="shared" si="212"/>
        <v/>
      </c>
      <c r="AK256" s="73" t="str">
        <f t="shared" si="213"/>
        <v/>
      </c>
      <c r="AL256" s="73" t="str">
        <f t="shared" si="214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IFERROR(""&amp;INDEX(registarNatjecatelji,DL256,4),"")</f>
        <v/>
      </c>
      <c r="AO256" s="90" t="str">
        <f t="shared" si="215"/>
        <v/>
      </c>
      <c r="AP256" s="66" t="str">
        <f t="shared" si="216"/>
        <v/>
      </c>
      <c r="AQ256" s="47" t="s">
        <v>0</v>
      </c>
      <c r="AR256" s="52" t="str">
        <f>IF(V256&lt;&gt;"NEMA","",IF(IFERROR(MATCH(U256,U$10:U255,0),0)&lt;&gt;0,"",U256))</f>
        <v/>
      </c>
      <c r="AS256" s="73" t="str">
        <f>IF(AR256="","",IFERROR(INDEX(klubAlias_id,MATCH(AR256,klubAlias_alias,0)),"NEMA"))</f>
        <v/>
      </c>
      <c r="AT256" s="31" t="str">
        <f>IF(OR(AS256="",AS256&lt;&gt;"NEMA"),"",MAX(AT$10:AT255)+1)</f>
        <v/>
      </c>
      <c r="AU256" s="66" t="str">
        <f>IF(OR(AS256="",AS256&lt;&gt;"NEMA"),"",INDEX(klub_id,MATCH(AR256,klub_naziv,0)))</f>
        <v/>
      </c>
      <c r="AV256" s="47" t="s">
        <v>0</v>
      </c>
      <c r="AW256" s="19" t="str">
        <f t="shared" si="217"/>
        <v/>
      </c>
      <c r="AX256" s="47" t="s">
        <v>0</v>
      </c>
      <c r="AY256" s="82" t="str">
        <f>IF(AK256&lt;&gt;"NEMA","",IF(IFERROR(MATCH(AJ256,AJ$10:AJ255,0),0)&lt;&gt;0,"",AJ256))</f>
        <v/>
      </c>
      <c r="AZ256" s="47" t="s">
        <v>0</v>
      </c>
      <c r="BA256" s="130"/>
      <c r="BB256" s="47" t="s">
        <v>0</v>
      </c>
      <c r="BC256" s="58" t="str">
        <f t="shared" si="218"/>
        <v/>
      </c>
      <c r="BD256" s="31" t="str">
        <f t="shared" si="219"/>
        <v/>
      </c>
      <c r="BE256" s="31" t="str">
        <f>IF(BD256="","",MAX(BE$10:BE255)+1)</f>
        <v/>
      </c>
      <c r="BF256" s="31" t="str">
        <f t="shared" si="220"/>
        <v/>
      </c>
      <c r="BG256" s="31" t="str">
        <f t="shared" si="221"/>
        <v/>
      </c>
      <c r="BH256" s="31" t="str">
        <f>IF(BA256="","",MAX(BH$10:BH255)+1)</f>
        <v/>
      </c>
      <c r="BI256" s="31" t="str">
        <f t="shared" si="222"/>
        <v/>
      </c>
      <c r="BJ256" s="66" t="str">
        <f t="shared" si="223"/>
        <v/>
      </c>
      <c r="BK256" s="47" t="s">
        <v>0</v>
      </c>
      <c r="BL256" s="19" t="str">
        <f t="shared" si="224"/>
        <v/>
      </c>
      <c r="BM256" s="47" t="s">
        <v>0</v>
      </c>
      <c r="BN256" s="151" t="str">
        <f>IF(AP256="","",IF(BA256="",IF(IFERROR(MATCH(AP256,natjecanje_noviKluboviAliasi,0),0)&gt;0,INDEX(natjecanje_kluboviAliasi,MATCH(AP256,natjecanje_noviKluboviAliasi,0)),AP256),BA256))</f>
        <v/>
      </c>
      <c r="BO256" s="47" t="s">
        <v>0</v>
      </c>
      <c r="BP256" s="58" t="str">
        <f t="shared" si="225"/>
        <v/>
      </c>
      <c r="BQ256" s="73" t="str">
        <f t="shared" si="226"/>
        <v/>
      </c>
      <c r="BR256" s="267" t="str">
        <f t="shared" si="227"/>
        <v/>
      </c>
      <c r="BS256" s="268" t="str">
        <f t="shared" si="228"/>
        <v/>
      </c>
      <c r="BT256" s="191" t="str">
        <f t="shared" si="229"/>
        <v/>
      </c>
      <c r="BU256" s="47" t="s">
        <v>0</v>
      </c>
      <c r="BV256" s="52" t="str">
        <f t="shared" si="230"/>
        <v/>
      </c>
      <c r="BW256" s="31" t="str">
        <f t="shared" si="231"/>
        <v/>
      </c>
      <c r="BX256" s="73" t="str">
        <f>IF(BW256="","",IFERROR(INDEX(imePrezime_id,MATCH(BV256&amp;" – "&amp;BW256,imePrezime_imePrezime,0)),"NEMA"))</f>
        <v/>
      </c>
      <c r="BY256" s="73" t="str">
        <f>IF(BX256&lt;&gt;"NEMA","",IFERROR(INDEX(imePrezimeAlias_imePrezimeId,MATCH(BV256&amp;" "&amp;BW256,imePrezimeAlias_alias,0)),"NEMA"))</f>
        <v/>
      </c>
      <c r="BZ256" s="31" t="str">
        <f>IF(BW256="","",IF(OR(BY256="",BY256="NEMA"),BV256,INDEX(imePrezime_ime,MATCH(BY256,imePrezime_id,0))))</f>
        <v/>
      </c>
      <c r="CA256" s="66" t="str">
        <f>IF(BW256="","",IF(OR(BY256="",BY256="NEMA"),BW256,INDEX(imePrezime_prezime,MATCH(BY256,imePrezime_id,0))))</f>
        <v/>
      </c>
      <c r="CB256" s="47" t="s">
        <v>0</v>
      </c>
      <c r="CC256" s="82" t="str">
        <f t="shared" si="232"/>
        <v/>
      </c>
      <c r="CD256" s="47" t="s">
        <v>0</v>
      </c>
      <c r="CE256" s="19" t="str">
        <f t="shared" si="233"/>
        <v/>
      </c>
      <c r="CF256" s="47" t="s">
        <v>0</v>
      </c>
      <c r="CG256" s="130"/>
      <c r="CH256" s="47" t="s">
        <v>0</v>
      </c>
      <c r="CI256" s="52" t="str">
        <f t="shared" si="234"/>
        <v/>
      </c>
      <c r="CJ256" s="73" t="str">
        <f>IF(CG256="","",MAX(CJ$10:CJ255)+1)</f>
        <v/>
      </c>
      <c r="CK256" s="53" t="str">
        <f t="shared" si="235"/>
        <v/>
      </c>
      <c r="CL256" s="47" t="s">
        <v>0</v>
      </c>
      <c r="CM256" s="19" t="str">
        <f t="shared" si="236"/>
        <v/>
      </c>
      <c r="CN256" s="47" t="s">
        <v>0</v>
      </c>
      <c r="CO256" s="108"/>
      <c r="CP256" s="110"/>
      <c r="CQ256" s="47"/>
      <c r="CR256" s="58" t="str">
        <f>IF(AND(BX256="NEMA",BY256="NEMA",OR(CG256="",CK256="NEMA")),MAX(CR$10:CR255)+1,"")</f>
        <v/>
      </c>
      <c r="CS256" s="53" t="str">
        <f t="shared" si="237"/>
        <v/>
      </c>
      <c r="CT256" t="s">
        <v>0</v>
      </c>
      <c r="CU256" s="133" t="str">
        <f>IF(O256="","",LEFT(INDEX(kategorija_oznaka,MATCH(Q256,kategorija_id,0)),1))</f>
        <v/>
      </c>
      <c r="CV256" t="s">
        <v>0</v>
      </c>
      <c r="CW256" s="52" t="str">
        <f>IF(CR256="","",IF(M256&lt;&gt;"CRO","","INSERT INTO osoba (id,reg_broj,oib,spol_id,dat_rodjenja) VALUES ("&amp;CR256&amp;",(SELECT max(os.reg_broj)+1 FROM osoba AS os),Null,'"&amp;CU256&amp;"',Null); INSERT INTO osoba_log (id,reg_broj,oib,spol_id,dat_rodjenja,dnevnik_id) SELECT id,reg_broj,oib,spol_id,dat_rodjenja,"&amp;dnevnik_id&amp;" FROM osoba WHERE id = "&amp;CR256&amp;";"))</f>
        <v/>
      </c>
      <c r="CX256" s="66" t="str">
        <f t="shared" si="238"/>
        <v/>
      </c>
      <c r="CY256" t="s">
        <v>0</v>
      </c>
      <c r="CZ256" s="19" t="str">
        <f t="shared" si="239"/>
        <v/>
      </c>
      <c r="DA256" s="47" t="s">
        <v>0</v>
      </c>
      <c r="DB256" s="52" t="str">
        <f t="shared" si="240"/>
        <v/>
      </c>
      <c r="DC256" s="66" t="str">
        <f t="shared" si="241"/>
        <v/>
      </c>
      <c r="DD256" s="47" t="s">
        <v>0</v>
      </c>
      <c r="DE256" s="52" t="str">
        <f t="shared" si="242"/>
        <v/>
      </c>
      <c r="DF256" s="53" t="str">
        <f>IF(DE256="","",IFERROR(MATCH(DE256,registar,0),"NEMA"))</f>
        <v/>
      </c>
      <c r="DG256" s="47" t="s">
        <v>0</v>
      </c>
      <c r="DH256" s="52" t="str">
        <f t="shared" si="243"/>
        <v/>
      </c>
      <c r="DI256" s="53" t="str">
        <f>IF(DH256="","",IFERROR(MATCH(DH256,imePrezime_imePrezimeKlub,0),"NEMA"))</f>
        <v/>
      </c>
      <c r="DJ256" s="47" t="s">
        <v>0</v>
      </c>
      <c r="DK256" s="52" t="str">
        <f t="shared" si="244"/>
        <v/>
      </c>
      <c r="DL256" s="53" t="str">
        <f>IF(DK256="","",IFERROR(MATCH(DK256,imePrezime_imePrezime,0),"NEMA"))</f>
        <v/>
      </c>
      <c r="DM256" s="47" t="s">
        <v>0</v>
      </c>
      <c r="DN256" s="58" t="str">
        <f t="shared" si="245"/>
        <v/>
      </c>
      <c r="DO256" s="53" t="str" cm="1">
        <f t="array" ref="DO256">IF(DN256&lt;&gt;"",INDEX(imePrezime_id,DN256,0),IF(CR256&lt;&gt;"",CR256,""))</f>
        <v/>
      </c>
      <c r="DP256" s="47" t="s">
        <v>0</v>
      </c>
      <c r="DQ256" s="58" t="str">
        <f t="shared" si="246"/>
        <v/>
      </c>
      <c r="DR256" s="73" t="str">
        <f>IF(BW256="","",IF(AJ256="",IF(IFERROR(INDEX(imePrezime_klub,MATCH(DO256,imePrezime_id,0)),"NEMA")="","klu",""),IF(OR(AND(AK256&lt;&gt;"",AK256&lt;&gt;"NEMA"),BI256&lt;&gt;""),"klu(ali)",IF(AND(AN256&lt;&gt;"",AN256&lt;&gt;AM256),"(raz-klu)","klu"))))</f>
        <v/>
      </c>
      <c r="DS256" s="73" t="str">
        <f t="shared" si="247"/>
        <v/>
      </c>
      <c r="DT256" s="73" t="str">
        <f t="shared" si="248"/>
        <v/>
      </c>
      <c r="DU256" s="66" t="str">
        <f t="shared" si="249"/>
        <v/>
      </c>
      <c r="DV256" s="47" t="s">
        <v>0</v>
      </c>
      <c r="DW256" s="58" t="str">
        <f>IF(BW256="","",MAX(DW$10:DW255)+1)</f>
        <v/>
      </c>
      <c r="DX256" s="73" t="str">
        <f t="shared" si="250"/>
        <v/>
      </c>
      <c r="DY256" s="73" t="str">
        <f t="shared" si="251"/>
        <v/>
      </c>
      <c r="DZ256" s="73" t="str">
        <f t="shared" si="252"/>
        <v/>
      </c>
      <c r="EA256" s="73" t="str">
        <f t="shared" si="253"/>
        <v/>
      </c>
      <c r="EB256" s="73" t="str">
        <f t="shared" si="254"/>
        <v/>
      </c>
      <c r="EC256" s="73" t="str">
        <f t="shared" si="255"/>
        <v/>
      </c>
      <c r="ED256" s="73" t="str">
        <f t="shared" si="256"/>
        <v/>
      </c>
      <c r="EE256" s="73" t="str">
        <f t="shared" si="257"/>
        <v/>
      </c>
      <c r="EF256" s="73" t="str">
        <f t="shared" si="258"/>
        <v/>
      </c>
      <c r="EG256" s="53" t="str">
        <f>IF(INDEX(natjecanjeKategorije_katAliasId,MATCH(Q256,natjecanjeKategorije_katRegId,0))="","",INDEX(natjecanjeKategorije_katAliasId,MATCH(Q256,natjecanjeKategorije_katRegId,0)))</f>
        <v/>
      </c>
      <c r="EH256" s="47" t="s">
        <v>0</v>
      </c>
      <c r="EI256" s="19" t="str">
        <f t="shared" si="259"/>
        <v/>
      </c>
      <c r="EJ256" s="47" t="s">
        <v>0</v>
      </c>
      <c r="EK256" s="19" t="str">
        <f t="shared" si="260"/>
        <v/>
      </c>
      <c r="EL256" s="47" t="s">
        <v>0</v>
      </c>
      <c r="EM256" s="208" t="str">
        <f t="shared" si="261"/>
        <v/>
      </c>
      <c r="EN256" s="47" t="s">
        <v>0</v>
      </c>
    </row>
    <row r="257" spans="1:144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03"/>
        <v/>
      </c>
      <c r="P257" s="73" t="str">
        <f>IF(O257="","",IF(COUNTIF(O$10:O256,O257)=0,P256+1,P256))</f>
        <v/>
      </c>
      <c r="Q257" s="88" t="str">
        <f t="shared" si="204"/>
        <v/>
      </c>
      <c r="R257" s="89" t="str" cm="1">
        <f t="array" ref="R257">IF(S257="","",INDEX(natjecanjeStaze_naziv,MATCH(S257,natjecanjeStaze_stazaId,0)))</f>
        <v/>
      </c>
      <c r="S257" s="53" t="str">
        <f>IF(BW257="","",INDEX(natjecanjeStaze_stazaId,MATCH(O257,natjecanjeStaze_kategorija,0)))</f>
        <v/>
      </c>
      <c r="T257" s="47" t="s">
        <v>0</v>
      </c>
      <c r="U257" s="259" t="str">
        <f>IF(O257="","",INDEX(kategorija_oznaka,MATCH(Q257,kategorija_id,0)))</f>
        <v/>
      </c>
      <c r="V257" s="260" t="str">
        <f t="shared" si="205"/>
        <v/>
      </c>
      <c r="W257" s="47" t="s">
        <v>0</v>
      </c>
      <c r="X257" s="52" t="str">
        <f t="shared" si="206"/>
        <v/>
      </c>
      <c r="Y257" s="73" t="str">
        <f t="shared" si="207"/>
        <v/>
      </c>
      <c r="Z257" s="31" t="str">
        <f t="shared" si="208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09"/>
        <v/>
      </c>
      <c r="AF257" s="47" t="s">
        <v>0</v>
      </c>
      <c r="AG257" s="151" t="str">
        <f t="shared" si="210"/>
        <v/>
      </c>
      <c r="AH257" s="47" t="s">
        <v>0</v>
      </c>
      <c r="AI257" s="52" t="str">
        <f t="shared" si="211"/>
        <v/>
      </c>
      <c r="AJ257" s="31" t="str">
        <f t="shared" si="212"/>
        <v/>
      </c>
      <c r="AK257" s="73" t="str">
        <f t="shared" si="213"/>
        <v/>
      </c>
      <c r="AL257" s="73" t="str">
        <f t="shared" si="214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IFERROR(""&amp;INDEX(registarNatjecatelji,DL257,4),"")</f>
        <v/>
      </c>
      <c r="AO257" s="90" t="str">
        <f t="shared" si="215"/>
        <v/>
      </c>
      <c r="AP257" s="66" t="str">
        <f t="shared" si="216"/>
        <v/>
      </c>
      <c r="AQ257" s="47" t="s">
        <v>0</v>
      </c>
      <c r="AR257" s="52" t="str">
        <f>IF(V257&lt;&gt;"NEMA","",IF(IFERROR(MATCH(U257,U$10:U256,0),0)&lt;&gt;0,"",U257))</f>
        <v/>
      </c>
      <c r="AS257" s="73" t="str">
        <f>IF(AR257="","",IFERROR(INDEX(klubAlias_id,MATCH(AR257,klubAlias_alias,0)),"NEMA"))</f>
        <v/>
      </c>
      <c r="AT257" s="31" t="str">
        <f>IF(OR(AS257="",AS257&lt;&gt;"NEMA"),"",MAX(AT$10:AT256)+1)</f>
        <v/>
      </c>
      <c r="AU257" s="66" t="str">
        <f>IF(OR(AS257="",AS257&lt;&gt;"NEMA"),"",INDEX(klub_id,MATCH(AR257,klub_naziv,0)))</f>
        <v/>
      </c>
      <c r="AV257" s="47" t="s">
        <v>0</v>
      </c>
      <c r="AW257" s="19" t="str">
        <f t="shared" si="217"/>
        <v/>
      </c>
      <c r="AX257" s="47" t="s">
        <v>0</v>
      </c>
      <c r="AY257" s="82" t="str">
        <f>IF(AK257&lt;&gt;"NEMA","",IF(IFERROR(MATCH(AJ257,AJ$10:AJ256,0),0)&lt;&gt;0,"",AJ257))</f>
        <v/>
      </c>
      <c r="AZ257" s="47" t="s">
        <v>0</v>
      </c>
      <c r="BA257" s="130"/>
      <c r="BB257" s="47" t="s">
        <v>0</v>
      </c>
      <c r="BC257" s="58" t="str">
        <f t="shared" si="218"/>
        <v/>
      </c>
      <c r="BD257" s="31" t="str">
        <f t="shared" si="219"/>
        <v/>
      </c>
      <c r="BE257" s="31" t="str">
        <f>IF(BD257="","",MAX(BE$10:BE256)+1)</f>
        <v/>
      </c>
      <c r="BF257" s="31" t="str">
        <f t="shared" si="220"/>
        <v/>
      </c>
      <c r="BG257" s="31" t="str">
        <f t="shared" si="221"/>
        <v/>
      </c>
      <c r="BH257" s="31" t="str">
        <f>IF(BA257="","",MAX(BH$10:BH256)+1)</f>
        <v/>
      </c>
      <c r="BI257" s="31" t="str">
        <f t="shared" si="222"/>
        <v/>
      </c>
      <c r="BJ257" s="66" t="str">
        <f t="shared" si="223"/>
        <v/>
      </c>
      <c r="BK257" s="47" t="s">
        <v>0</v>
      </c>
      <c r="BL257" s="19" t="str">
        <f t="shared" si="224"/>
        <v/>
      </c>
      <c r="BM257" s="47" t="s">
        <v>0</v>
      </c>
      <c r="BN257" s="151" t="str">
        <f>IF(AP257="","",IF(BA257="",IF(IFERROR(MATCH(AP257,natjecanje_noviKluboviAliasi,0),0)&gt;0,INDEX(natjecanje_kluboviAliasi,MATCH(AP257,natjecanje_noviKluboviAliasi,0)),AP257),BA257))</f>
        <v/>
      </c>
      <c r="BO257" s="47" t="s">
        <v>0</v>
      </c>
      <c r="BP257" s="58" t="str">
        <f t="shared" si="225"/>
        <v/>
      </c>
      <c r="BQ257" s="73" t="str">
        <f t="shared" si="226"/>
        <v/>
      </c>
      <c r="BR257" s="267" t="str">
        <f t="shared" si="227"/>
        <v/>
      </c>
      <c r="BS257" s="268" t="str">
        <f t="shared" si="228"/>
        <v/>
      </c>
      <c r="BT257" s="191" t="str">
        <f t="shared" si="229"/>
        <v/>
      </c>
      <c r="BU257" s="47" t="s">
        <v>0</v>
      </c>
      <c r="BV257" s="52" t="str">
        <f t="shared" si="230"/>
        <v/>
      </c>
      <c r="BW257" s="31" t="str">
        <f t="shared" si="231"/>
        <v/>
      </c>
      <c r="BX257" s="73" t="str">
        <f>IF(BW257="","",IFERROR(INDEX(imePrezime_id,MATCH(BV257&amp;" – "&amp;BW257,imePrezime_imePrezime,0)),"NEMA"))</f>
        <v/>
      </c>
      <c r="BY257" s="73" t="str">
        <f>IF(BX257&lt;&gt;"NEMA","",IFERROR(INDEX(imePrezimeAlias_imePrezimeId,MATCH(BV257&amp;" "&amp;BW257,imePrezimeAlias_alias,0)),"NEMA"))</f>
        <v/>
      </c>
      <c r="BZ257" s="31" t="str">
        <f>IF(BW257="","",IF(OR(BY257="",BY257="NEMA"),BV257,INDEX(imePrezime_ime,MATCH(BY257,imePrezime_id,0))))</f>
        <v/>
      </c>
      <c r="CA257" s="66" t="str">
        <f>IF(BW257="","",IF(OR(BY257="",BY257="NEMA"),BW257,INDEX(imePrezime_prezime,MATCH(BY257,imePrezime_id,0))))</f>
        <v/>
      </c>
      <c r="CB257" s="47" t="s">
        <v>0</v>
      </c>
      <c r="CC257" s="82" t="str">
        <f t="shared" si="232"/>
        <v/>
      </c>
      <c r="CD257" s="47" t="s">
        <v>0</v>
      </c>
      <c r="CE257" s="19" t="str">
        <f t="shared" si="233"/>
        <v/>
      </c>
      <c r="CF257" s="47" t="s">
        <v>0</v>
      </c>
      <c r="CG257" s="130"/>
      <c r="CH257" s="47" t="s">
        <v>0</v>
      </c>
      <c r="CI257" s="52" t="str">
        <f t="shared" si="234"/>
        <v/>
      </c>
      <c r="CJ257" s="73" t="str">
        <f>IF(CG257="","",MAX(CJ$10:CJ256)+1)</f>
        <v/>
      </c>
      <c r="CK257" s="53" t="str">
        <f t="shared" si="235"/>
        <v/>
      </c>
      <c r="CL257" s="47" t="s">
        <v>0</v>
      </c>
      <c r="CM257" s="19" t="str">
        <f t="shared" si="236"/>
        <v/>
      </c>
      <c r="CN257" s="47" t="s">
        <v>0</v>
      </c>
      <c r="CO257" s="108"/>
      <c r="CP257" s="110"/>
      <c r="CQ257" s="47"/>
      <c r="CR257" s="58" t="str">
        <f>IF(AND(BX257="NEMA",BY257="NEMA",OR(CG257="",CK257="NEMA")),MAX(CR$10:CR256)+1,"")</f>
        <v/>
      </c>
      <c r="CS257" s="53" t="str">
        <f t="shared" si="237"/>
        <v/>
      </c>
      <c r="CT257" t="s">
        <v>0</v>
      </c>
      <c r="CU257" s="133" t="str">
        <f>IF(O257="","",LEFT(INDEX(kategorija_oznaka,MATCH(Q257,kategorija_id,0)),1))</f>
        <v/>
      </c>
      <c r="CV257" t="s">
        <v>0</v>
      </c>
      <c r="CW257" s="52" t="str">
        <f>IF(CR257="","",IF(M257&lt;&gt;"CRO","","INSERT INTO osoba (id,reg_broj,oib,spol_id,dat_rodjenja) VALUES ("&amp;CR257&amp;",(SELECT max(os.reg_broj)+1 FROM osoba AS os),Null,'"&amp;CU257&amp;"',Null); INSERT INTO osoba_log (id,reg_broj,oib,spol_id,dat_rodjenja,dnevnik_id) SELECT id,reg_broj,oib,spol_id,dat_rodjenja,"&amp;dnevnik_id&amp;" FROM osoba WHERE id = "&amp;CR257&amp;";"))</f>
        <v/>
      </c>
      <c r="CX257" s="66" t="str">
        <f t="shared" si="238"/>
        <v/>
      </c>
      <c r="CY257" t="s">
        <v>0</v>
      </c>
      <c r="CZ257" s="19" t="str">
        <f t="shared" si="239"/>
        <v/>
      </c>
      <c r="DA257" s="47" t="s">
        <v>0</v>
      </c>
      <c r="DB257" s="52" t="str">
        <f t="shared" si="240"/>
        <v/>
      </c>
      <c r="DC257" s="66" t="str">
        <f t="shared" si="241"/>
        <v/>
      </c>
      <c r="DD257" s="47" t="s">
        <v>0</v>
      </c>
      <c r="DE257" s="52" t="str">
        <f t="shared" si="242"/>
        <v/>
      </c>
      <c r="DF257" s="53" t="str">
        <f>IF(DE257="","",IFERROR(MATCH(DE257,registar,0),"NEMA"))</f>
        <v/>
      </c>
      <c r="DG257" s="47" t="s">
        <v>0</v>
      </c>
      <c r="DH257" s="52" t="str">
        <f t="shared" si="243"/>
        <v/>
      </c>
      <c r="DI257" s="53" t="str">
        <f>IF(DH257="","",IFERROR(MATCH(DH257,imePrezime_imePrezimeKlub,0),"NEMA"))</f>
        <v/>
      </c>
      <c r="DJ257" s="47" t="s">
        <v>0</v>
      </c>
      <c r="DK257" s="52" t="str">
        <f t="shared" si="244"/>
        <v/>
      </c>
      <c r="DL257" s="53" t="str">
        <f>IF(DK257="","",IFERROR(MATCH(DK257,imePrezime_imePrezime,0),"NEMA"))</f>
        <v/>
      </c>
      <c r="DM257" s="47" t="s">
        <v>0</v>
      </c>
      <c r="DN257" s="58" t="str">
        <f t="shared" si="245"/>
        <v/>
      </c>
      <c r="DO257" s="53" t="str" cm="1">
        <f t="array" ref="DO257">IF(DN257&lt;&gt;"",INDEX(imePrezime_id,DN257,0),IF(CR257&lt;&gt;"",CR257,""))</f>
        <v/>
      </c>
      <c r="DP257" s="47" t="s">
        <v>0</v>
      </c>
      <c r="DQ257" s="58" t="str">
        <f t="shared" si="246"/>
        <v/>
      </c>
      <c r="DR257" s="73" t="str">
        <f>IF(BW257="","",IF(AJ257="",IF(IFERROR(INDEX(imePrezime_klub,MATCH(DO257,imePrezime_id,0)),"NEMA")="","klu",""),IF(OR(AND(AK257&lt;&gt;"",AK257&lt;&gt;"NEMA"),BI257&lt;&gt;""),"klu(ali)",IF(AND(AN257&lt;&gt;"",AN257&lt;&gt;AM257),"(raz-klu)","klu"))))</f>
        <v/>
      </c>
      <c r="DS257" s="73" t="str">
        <f t="shared" si="247"/>
        <v/>
      </c>
      <c r="DT257" s="73" t="str">
        <f t="shared" si="248"/>
        <v/>
      </c>
      <c r="DU257" s="66" t="str">
        <f t="shared" si="249"/>
        <v/>
      </c>
      <c r="DV257" s="47" t="s">
        <v>0</v>
      </c>
      <c r="DW257" s="58" t="str">
        <f>IF(BW257="","",MAX(DW$10:DW256)+1)</f>
        <v/>
      </c>
      <c r="DX257" s="73" t="str">
        <f t="shared" si="250"/>
        <v/>
      </c>
      <c r="DY257" s="73" t="str">
        <f t="shared" si="251"/>
        <v/>
      </c>
      <c r="DZ257" s="73" t="str">
        <f t="shared" si="252"/>
        <v/>
      </c>
      <c r="EA257" s="73" t="str">
        <f t="shared" si="253"/>
        <v/>
      </c>
      <c r="EB257" s="73" t="str">
        <f t="shared" si="254"/>
        <v/>
      </c>
      <c r="EC257" s="73" t="str">
        <f t="shared" si="255"/>
        <v/>
      </c>
      <c r="ED257" s="73" t="str">
        <f t="shared" si="256"/>
        <v/>
      </c>
      <c r="EE257" s="73" t="str">
        <f t="shared" si="257"/>
        <v/>
      </c>
      <c r="EF257" s="73" t="str">
        <f t="shared" si="258"/>
        <v/>
      </c>
      <c r="EG257" s="53" t="str">
        <f>IF(INDEX(natjecanjeKategorije_katAliasId,MATCH(Q257,natjecanjeKategorije_katRegId,0))="","",INDEX(natjecanjeKategorije_katAliasId,MATCH(Q257,natjecanjeKategorije_katRegId,0)))</f>
        <v/>
      </c>
      <c r="EH257" s="47" t="s">
        <v>0</v>
      </c>
      <c r="EI257" s="19" t="str">
        <f t="shared" si="259"/>
        <v/>
      </c>
      <c r="EJ257" s="47" t="s">
        <v>0</v>
      </c>
      <c r="EK257" s="19" t="str">
        <f t="shared" si="260"/>
        <v/>
      </c>
      <c r="EL257" s="47" t="s">
        <v>0</v>
      </c>
      <c r="EM257" s="208" t="str">
        <f t="shared" si="261"/>
        <v/>
      </c>
      <c r="EN257" s="47" t="s">
        <v>0</v>
      </c>
    </row>
    <row r="258" spans="1:144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03"/>
        <v/>
      </c>
      <c r="P258" s="73" t="str">
        <f>IF(O258="","",IF(COUNTIF(O$10:O257,O258)=0,P257+1,P257))</f>
        <v/>
      </c>
      <c r="Q258" s="88" t="str">
        <f t="shared" si="204"/>
        <v/>
      </c>
      <c r="R258" s="89" t="str" cm="1">
        <f t="array" ref="R258">IF(S258="","",INDEX(natjecanjeStaze_naziv,MATCH(S258,natjecanjeStaze_stazaId,0)))</f>
        <v/>
      </c>
      <c r="S258" s="53" t="str">
        <f>IF(BW258="","",INDEX(natjecanjeStaze_stazaId,MATCH(O258,natjecanjeStaze_kategorija,0)))</f>
        <v/>
      </c>
      <c r="T258" s="47" t="s">
        <v>0</v>
      </c>
      <c r="U258" s="259" t="str">
        <f>IF(O258="","",INDEX(kategorija_oznaka,MATCH(Q258,kategorija_id,0)))</f>
        <v/>
      </c>
      <c r="V258" s="260" t="str">
        <f t="shared" si="205"/>
        <v/>
      </c>
      <c r="W258" s="47" t="s">
        <v>0</v>
      </c>
      <c r="X258" s="52" t="str">
        <f t="shared" si="206"/>
        <v/>
      </c>
      <c r="Y258" s="73" t="str">
        <f t="shared" si="207"/>
        <v/>
      </c>
      <c r="Z258" s="31" t="str">
        <f t="shared" si="208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09"/>
        <v/>
      </c>
      <c r="AF258" s="47" t="s">
        <v>0</v>
      </c>
      <c r="AG258" s="151" t="str">
        <f t="shared" si="210"/>
        <v/>
      </c>
      <c r="AH258" s="47" t="s">
        <v>0</v>
      </c>
      <c r="AI258" s="52" t="str">
        <f t="shared" si="211"/>
        <v/>
      </c>
      <c r="AJ258" s="31" t="str">
        <f t="shared" si="212"/>
        <v/>
      </c>
      <c r="AK258" s="73" t="str">
        <f t="shared" si="213"/>
        <v/>
      </c>
      <c r="AL258" s="73" t="str">
        <f t="shared" si="214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IFERROR(""&amp;INDEX(registarNatjecatelji,DL258,4),"")</f>
        <v/>
      </c>
      <c r="AO258" s="90" t="str">
        <f t="shared" si="215"/>
        <v/>
      </c>
      <c r="AP258" s="66" t="str">
        <f t="shared" si="216"/>
        <v/>
      </c>
      <c r="AQ258" s="47" t="s">
        <v>0</v>
      </c>
      <c r="AR258" s="52" t="str">
        <f>IF(V258&lt;&gt;"NEMA","",IF(IFERROR(MATCH(U258,U$10:U257,0),0)&lt;&gt;0,"",U258))</f>
        <v/>
      </c>
      <c r="AS258" s="73" t="str">
        <f>IF(AR258="","",IFERROR(INDEX(klubAlias_id,MATCH(AR258,klubAlias_alias,0)),"NEMA"))</f>
        <v/>
      </c>
      <c r="AT258" s="31" t="str">
        <f>IF(OR(AS258="",AS258&lt;&gt;"NEMA"),"",MAX(AT$10:AT257)+1)</f>
        <v/>
      </c>
      <c r="AU258" s="66" t="str">
        <f>IF(OR(AS258="",AS258&lt;&gt;"NEMA"),"",INDEX(klub_id,MATCH(AR258,klub_naziv,0)))</f>
        <v/>
      </c>
      <c r="AV258" s="47" t="s">
        <v>0</v>
      </c>
      <c r="AW258" s="19" t="str">
        <f t="shared" si="217"/>
        <v/>
      </c>
      <c r="AX258" s="47" t="s">
        <v>0</v>
      </c>
      <c r="AY258" s="82" t="str">
        <f>IF(AK258&lt;&gt;"NEMA","",IF(IFERROR(MATCH(AJ258,AJ$10:AJ257,0),0)&lt;&gt;0,"",AJ258))</f>
        <v/>
      </c>
      <c r="AZ258" s="47" t="s">
        <v>0</v>
      </c>
      <c r="BA258" s="130"/>
      <c r="BB258" s="47" t="s">
        <v>0</v>
      </c>
      <c r="BC258" s="58" t="str">
        <f t="shared" si="218"/>
        <v/>
      </c>
      <c r="BD258" s="31" t="str">
        <f t="shared" si="219"/>
        <v/>
      </c>
      <c r="BE258" s="31" t="str">
        <f>IF(BD258="","",MAX(BE$10:BE257)+1)</f>
        <v/>
      </c>
      <c r="BF258" s="31" t="str">
        <f t="shared" si="220"/>
        <v/>
      </c>
      <c r="BG258" s="31" t="str">
        <f t="shared" si="221"/>
        <v/>
      </c>
      <c r="BH258" s="31" t="str">
        <f>IF(BA258="","",MAX(BH$10:BH257)+1)</f>
        <v/>
      </c>
      <c r="BI258" s="31" t="str">
        <f t="shared" si="222"/>
        <v/>
      </c>
      <c r="BJ258" s="66" t="str">
        <f t="shared" si="223"/>
        <v/>
      </c>
      <c r="BK258" s="47" t="s">
        <v>0</v>
      </c>
      <c r="BL258" s="19" t="str">
        <f t="shared" si="224"/>
        <v/>
      </c>
      <c r="BM258" s="47" t="s">
        <v>0</v>
      </c>
      <c r="BN258" s="151" t="str">
        <f>IF(AP258="","",IF(BA258="",IF(IFERROR(MATCH(AP258,natjecanje_noviKluboviAliasi,0),0)&gt;0,INDEX(natjecanje_kluboviAliasi,MATCH(AP258,natjecanje_noviKluboviAliasi,0)),AP258),BA258))</f>
        <v/>
      </c>
      <c r="BO258" s="47" t="s">
        <v>0</v>
      </c>
      <c r="BP258" s="58" t="str">
        <f t="shared" si="225"/>
        <v/>
      </c>
      <c r="BQ258" s="73" t="str">
        <f t="shared" si="226"/>
        <v/>
      </c>
      <c r="BR258" s="267" t="str">
        <f t="shared" si="227"/>
        <v/>
      </c>
      <c r="BS258" s="268" t="str">
        <f t="shared" si="228"/>
        <v/>
      </c>
      <c r="BT258" s="191" t="str">
        <f t="shared" si="229"/>
        <v/>
      </c>
      <c r="BU258" s="47" t="s">
        <v>0</v>
      </c>
      <c r="BV258" s="52" t="str">
        <f t="shared" si="230"/>
        <v/>
      </c>
      <c r="BW258" s="31" t="str">
        <f t="shared" si="231"/>
        <v/>
      </c>
      <c r="BX258" s="73" t="str">
        <f>IF(BW258="","",IFERROR(INDEX(imePrezime_id,MATCH(BV258&amp;" – "&amp;BW258,imePrezime_imePrezime,0)),"NEMA"))</f>
        <v/>
      </c>
      <c r="BY258" s="73" t="str">
        <f>IF(BX258&lt;&gt;"NEMA","",IFERROR(INDEX(imePrezimeAlias_imePrezimeId,MATCH(BV258&amp;" "&amp;BW258,imePrezimeAlias_alias,0)),"NEMA"))</f>
        <v/>
      </c>
      <c r="BZ258" s="31" t="str">
        <f>IF(BW258="","",IF(OR(BY258="",BY258="NEMA"),BV258,INDEX(imePrezime_ime,MATCH(BY258,imePrezime_id,0))))</f>
        <v/>
      </c>
      <c r="CA258" s="66" t="str">
        <f>IF(BW258="","",IF(OR(BY258="",BY258="NEMA"),BW258,INDEX(imePrezime_prezime,MATCH(BY258,imePrezime_id,0))))</f>
        <v/>
      </c>
      <c r="CB258" s="47" t="s">
        <v>0</v>
      </c>
      <c r="CC258" s="82" t="str">
        <f t="shared" si="232"/>
        <v/>
      </c>
      <c r="CD258" s="47" t="s">
        <v>0</v>
      </c>
      <c r="CE258" s="19" t="str">
        <f t="shared" si="233"/>
        <v/>
      </c>
      <c r="CF258" s="47" t="s">
        <v>0</v>
      </c>
      <c r="CG258" s="130"/>
      <c r="CH258" s="47" t="s">
        <v>0</v>
      </c>
      <c r="CI258" s="52" t="str">
        <f t="shared" si="234"/>
        <v/>
      </c>
      <c r="CJ258" s="73" t="str">
        <f>IF(CG258="","",MAX(CJ$10:CJ257)+1)</f>
        <v/>
      </c>
      <c r="CK258" s="53" t="str">
        <f t="shared" si="235"/>
        <v/>
      </c>
      <c r="CL258" s="47" t="s">
        <v>0</v>
      </c>
      <c r="CM258" s="19" t="str">
        <f t="shared" si="236"/>
        <v/>
      </c>
      <c r="CN258" s="47" t="s">
        <v>0</v>
      </c>
      <c r="CO258" s="108"/>
      <c r="CP258" s="110"/>
      <c r="CQ258" s="47"/>
      <c r="CR258" s="58" t="str">
        <f>IF(AND(BX258="NEMA",BY258="NEMA",OR(CG258="",CK258="NEMA")),MAX(CR$10:CR257)+1,"")</f>
        <v/>
      </c>
      <c r="CS258" s="53" t="str">
        <f t="shared" si="237"/>
        <v/>
      </c>
      <c r="CT258" t="s">
        <v>0</v>
      </c>
      <c r="CU258" s="133" t="str">
        <f>IF(O258="","",LEFT(INDEX(kategorija_oznaka,MATCH(Q258,kategorija_id,0)),1))</f>
        <v/>
      </c>
      <c r="CV258" t="s">
        <v>0</v>
      </c>
      <c r="CW258" s="52" t="str">
        <f>IF(CR258="","",IF(M258&lt;&gt;"CRO","","INSERT INTO osoba (id,reg_broj,oib,spol_id,dat_rodjenja) VALUES ("&amp;CR258&amp;",(SELECT max(os.reg_broj)+1 FROM osoba AS os),Null,'"&amp;CU258&amp;"',Null); INSERT INTO osoba_log (id,reg_broj,oib,spol_id,dat_rodjenja,dnevnik_id) SELECT id,reg_broj,oib,spol_id,dat_rodjenja,"&amp;dnevnik_id&amp;" FROM osoba WHERE id = "&amp;CR258&amp;";"))</f>
        <v/>
      </c>
      <c r="CX258" s="66" t="str">
        <f t="shared" si="238"/>
        <v/>
      </c>
      <c r="CY258" t="s">
        <v>0</v>
      </c>
      <c r="CZ258" s="19" t="str">
        <f t="shared" si="239"/>
        <v/>
      </c>
      <c r="DA258" s="47" t="s">
        <v>0</v>
      </c>
      <c r="DB258" s="52" t="str">
        <f t="shared" si="240"/>
        <v/>
      </c>
      <c r="DC258" s="66" t="str">
        <f t="shared" si="241"/>
        <v/>
      </c>
      <c r="DD258" s="47" t="s">
        <v>0</v>
      </c>
      <c r="DE258" s="52" t="str">
        <f t="shared" si="242"/>
        <v/>
      </c>
      <c r="DF258" s="53" t="str">
        <f>IF(DE258="","",IFERROR(MATCH(DE258,registar,0),"NEMA"))</f>
        <v/>
      </c>
      <c r="DG258" s="47" t="s">
        <v>0</v>
      </c>
      <c r="DH258" s="52" t="str">
        <f t="shared" si="243"/>
        <v/>
      </c>
      <c r="DI258" s="53" t="str">
        <f>IF(DH258="","",IFERROR(MATCH(DH258,imePrezime_imePrezimeKlub,0),"NEMA"))</f>
        <v/>
      </c>
      <c r="DJ258" s="47" t="s">
        <v>0</v>
      </c>
      <c r="DK258" s="52" t="str">
        <f t="shared" si="244"/>
        <v/>
      </c>
      <c r="DL258" s="53" t="str">
        <f>IF(DK258="","",IFERROR(MATCH(DK258,imePrezime_imePrezime,0),"NEMA"))</f>
        <v/>
      </c>
      <c r="DM258" s="47" t="s">
        <v>0</v>
      </c>
      <c r="DN258" s="58" t="str">
        <f t="shared" si="245"/>
        <v/>
      </c>
      <c r="DO258" s="53" t="str" cm="1">
        <f t="array" ref="DO258">IF(DN258&lt;&gt;"",INDEX(imePrezime_id,DN258,0),IF(CR258&lt;&gt;"",CR258,""))</f>
        <v/>
      </c>
      <c r="DP258" s="47" t="s">
        <v>0</v>
      </c>
      <c r="DQ258" s="58" t="str">
        <f t="shared" si="246"/>
        <v/>
      </c>
      <c r="DR258" s="73" t="str">
        <f>IF(BW258="","",IF(AJ258="",IF(IFERROR(INDEX(imePrezime_klub,MATCH(DO258,imePrezime_id,0)),"NEMA")="","klu",""),IF(OR(AND(AK258&lt;&gt;"",AK258&lt;&gt;"NEMA"),BI258&lt;&gt;""),"klu(ali)",IF(AND(AN258&lt;&gt;"",AN258&lt;&gt;AM258),"(raz-klu)","klu"))))</f>
        <v/>
      </c>
      <c r="DS258" s="73" t="str">
        <f t="shared" si="247"/>
        <v/>
      </c>
      <c r="DT258" s="73" t="str">
        <f t="shared" si="248"/>
        <v/>
      </c>
      <c r="DU258" s="66" t="str">
        <f t="shared" si="249"/>
        <v/>
      </c>
      <c r="DV258" s="47" t="s">
        <v>0</v>
      </c>
      <c r="DW258" s="58" t="str">
        <f>IF(BW258="","",MAX(DW$10:DW257)+1)</f>
        <v/>
      </c>
      <c r="DX258" s="73" t="str">
        <f t="shared" si="250"/>
        <v/>
      </c>
      <c r="DY258" s="73" t="str">
        <f t="shared" si="251"/>
        <v/>
      </c>
      <c r="DZ258" s="73" t="str">
        <f t="shared" si="252"/>
        <v/>
      </c>
      <c r="EA258" s="73" t="str">
        <f t="shared" si="253"/>
        <v/>
      </c>
      <c r="EB258" s="73" t="str">
        <f t="shared" si="254"/>
        <v/>
      </c>
      <c r="EC258" s="73" t="str">
        <f t="shared" si="255"/>
        <v/>
      </c>
      <c r="ED258" s="73" t="str">
        <f t="shared" si="256"/>
        <v/>
      </c>
      <c r="EE258" s="73" t="str">
        <f t="shared" si="257"/>
        <v/>
      </c>
      <c r="EF258" s="73" t="str">
        <f t="shared" si="258"/>
        <v/>
      </c>
      <c r="EG258" s="53" t="str">
        <f>IF(INDEX(natjecanjeKategorije_katAliasId,MATCH(Q258,natjecanjeKategorije_katRegId,0))="","",INDEX(natjecanjeKategorije_katAliasId,MATCH(Q258,natjecanjeKategorije_katRegId,0)))</f>
        <v/>
      </c>
      <c r="EH258" s="47" t="s">
        <v>0</v>
      </c>
      <c r="EI258" s="19" t="str">
        <f t="shared" si="259"/>
        <v/>
      </c>
      <c r="EJ258" s="47" t="s">
        <v>0</v>
      </c>
      <c r="EK258" s="19" t="str">
        <f t="shared" si="260"/>
        <v/>
      </c>
      <c r="EL258" s="47" t="s">
        <v>0</v>
      </c>
      <c r="EM258" s="208" t="str">
        <f t="shared" si="261"/>
        <v/>
      </c>
      <c r="EN258" s="47" t="s">
        <v>0</v>
      </c>
    </row>
    <row r="259" spans="1:144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03"/>
        <v/>
      </c>
      <c r="P259" s="73" t="str">
        <f>IF(O259="","",IF(COUNTIF(O$10:O258,O259)=0,P258+1,P258))</f>
        <v/>
      </c>
      <c r="Q259" s="88" t="str">
        <f t="shared" si="204"/>
        <v/>
      </c>
      <c r="R259" s="89" t="str" cm="1">
        <f t="array" ref="R259">IF(S259="","",INDEX(natjecanjeStaze_naziv,MATCH(S259,natjecanjeStaze_stazaId,0)))</f>
        <v/>
      </c>
      <c r="S259" s="53" t="str">
        <f>IF(BW259="","",INDEX(natjecanjeStaze_stazaId,MATCH(O259,natjecanjeStaze_kategorija,0)))</f>
        <v/>
      </c>
      <c r="T259" s="47" t="s">
        <v>0</v>
      </c>
      <c r="U259" s="259" t="str">
        <f>IF(O259="","",INDEX(kategorija_oznaka,MATCH(Q259,kategorija_id,0)))</f>
        <v/>
      </c>
      <c r="V259" s="260" t="str">
        <f t="shared" si="205"/>
        <v/>
      </c>
      <c r="W259" s="47" t="s">
        <v>0</v>
      </c>
      <c r="X259" s="52" t="str">
        <f t="shared" si="206"/>
        <v/>
      </c>
      <c r="Y259" s="73" t="str">
        <f t="shared" si="207"/>
        <v/>
      </c>
      <c r="Z259" s="31" t="str">
        <f t="shared" si="208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09"/>
        <v/>
      </c>
      <c r="AF259" s="47" t="s">
        <v>0</v>
      </c>
      <c r="AG259" s="151" t="str">
        <f t="shared" si="210"/>
        <v/>
      </c>
      <c r="AH259" s="47" t="s">
        <v>0</v>
      </c>
      <c r="AI259" s="52" t="str">
        <f t="shared" si="211"/>
        <v/>
      </c>
      <c r="AJ259" s="31" t="str">
        <f t="shared" si="212"/>
        <v/>
      </c>
      <c r="AK259" s="73" t="str">
        <f t="shared" si="213"/>
        <v/>
      </c>
      <c r="AL259" s="73" t="str">
        <f t="shared" si="214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IFERROR(""&amp;INDEX(registarNatjecatelji,DL259,4),"")</f>
        <v/>
      </c>
      <c r="AO259" s="90" t="str">
        <f t="shared" si="215"/>
        <v/>
      </c>
      <c r="AP259" s="66" t="str">
        <f t="shared" si="216"/>
        <v/>
      </c>
      <c r="AQ259" s="47" t="s">
        <v>0</v>
      </c>
      <c r="AR259" s="52" t="str">
        <f>IF(V259&lt;&gt;"NEMA","",IF(IFERROR(MATCH(U259,U$10:U258,0),0)&lt;&gt;0,"",U259))</f>
        <v/>
      </c>
      <c r="AS259" s="73" t="str">
        <f>IF(AR259="","",IFERROR(INDEX(klubAlias_id,MATCH(AR259,klubAlias_alias,0)),"NEMA"))</f>
        <v/>
      </c>
      <c r="AT259" s="31" t="str">
        <f>IF(OR(AS259="",AS259&lt;&gt;"NEMA"),"",MAX(AT$10:AT258)+1)</f>
        <v/>
      </c>
      <c r="AU259" s="66" t="str">
        <f>IF(OR(AS259="",AS259&lt;&gt;"NEMA"),"",INDEX(klub_id,MATCH(AR259,klub_naziv,0)))</f>
        <v/>
      </c>
      <c r="AV259" s="47" t="s">
        <v>0</v>
      </c>
      <c r="AW259" s="19" t="str">
        <f t="shared" si="217"/>
        <v/>
      </c>
      <c r="AX259" s="47" t="s">
        <v>0</v>
      </c>
      <c r="AY259" s="82" t="str">
        <f>IF(AK259&lt;&gt;"NEMA","",IF(IFERROR(MATCH(AJ259,AJ$10:AJ258,0),0)&lt;&gt;0,"",AJ259))</f>
        <v/>
      </c>
      <c r="AZ259" s="47" t="s">
        <v>0</v>
      </c>
      <c r="BA259" s="130"/>
      <c r="BB259" s="47" t="s">
        <v>0</v>
      </c>
      <c r="BC259" s="58" t="str">
        <f t="shared" si="218"/>
        <v/>
      </c>
      <c r="BD259" s="31" t="str">
        <f t="shared" si="219"/>
        <v/>
      </c>
      <c r="BE259" s="31" t="str">
        <f>IF(BD259="","",MAX(BE$10:BE258)+1)</f>
        <v/>
      </c>
      <c r="BF259" s="31" t="str">
        <f t="shared" si="220"/>
        <v/>
      </c>
      <c r="BG259" s="31" t="str">
        <f t="shared" si="221"/>
        <v/>
      </c>
      <c r="BH259" s="31" t="str">
        <f>IF(BA259="","",MAX(BH$10:BH258)+1)</f>
        <v/>
      </c>
      <c r="BI259" s="31" t="str">
        <f t="shared" si="222"/>
        <v/>
      </c>
      <c r="BJ259" s="66" t="str">
        <f t="shared" si="223"/>
        <v/>
      </c>
      <c r="BK259" s="47" t="s">
        <v>0</v>
      </c>
      <c r="BL259" s="19" t="str">
        <f t="shared" si="224"/>
        <v/>
      </c>
      <c r="BM259" s="47" t="s">
        <v>0</v>
      </c>
      <c r="BN259" s="151" t="str">
        <f>IF(AP259="","",IF(BA259="",IF(IFERROR(MATCH(AP259,natjecanje_noviKluboviAliasi,0),0)&gt;0,INDEX(natjecanje_kluboviAliasi,MATCH(AP259,natjecanje_noviKluboviAliasi,0)),AP259),BA259))</f>
        <v/>
      </c>
      <c r="BO259" s="47" t="s">
        <v>0</v>
      </c>
      <c r="BP259" s="58" t="str">
        <f t="shared" si="225"/>
        <v/>
      </c>
      <c r="BQ259" s="73" t="str">
        <f t="shared" si="226"/>
        <v/>
      </c>
      <c r="BR259" s="267" t="str">
        <f t="shared" si="227"/>
        <v/>
      </c>
      <c r="BS259" s="268" t="str">
        <f t="shared" si="228"/>
        <v/>
      </c>
      <c r="BT259" s="191" t="str">
        <f t="shared" si="229"/>
        <v/>
      </c>
      <c r="BU259" s="47" t="s">
        <v>0</v>
      </c>
      <c r="BV259" s="52" t="str">
        <f t="shared" si="230"/>
        <v/>
      </c>
      <c r="BW259" s="31" t="str">
        <f t="shared" si="231"/>
        <v/>
      </c>
      <c r="BX259" s="73" t="str">
        <f>IF(BW259="","",IFERROR(INDEX(imePrezime_id,MATCH(BV259&amp;" – "&amp;BW259,imePrezime_imePrezime,0)),"NEMA"))</f>
        <v/>
      </c>
      <c r="BY259" s="73" t="str">
        <f>IF(BX259&lt;&gt;"NEMA","",IFERROR(INDEX(imePrezimeAlias_imePrezimeId,MATCH(BV259&amp;" "&amp;BW259,imePrezimeAlias_alias,0)),"NEMA"))</f>
        <v/>
      </c>
      <c r="BZ259" s="31" t="str">
        <f>IF(BW259="","",IF(OR(BY259="",BY259="NEMA"),BV259,INDEX(imePrezime_ime,MATCH(BY259,imePrezime_id,0))))</f>
        <v/>
      </c>
      <c r="CA259" s="66" t="str">
        <f>IF(BW259="","",IF(OR(BY259="",BY259="NEMA"),BW259,INDEX(imePrezime_prezime,MATCH(BY259,imePrezime_id,0))))</f>
        <v/>
      </c>
      <c r="CB259" s="47" t="s">
        <v>0</v>
      </c>
      <c r="CC259" s="82" t="str">
        <f t="shared" si="232"/>
        <v/>
      </c>
      <c r="CD259" s="47" t="s">
        <v>0</v>
      </c>
      <c r="CE259" s="19" t="str">
        <f t="shared" si="233"/>
        <v/>
      </c>
      <c r="CF259" s="47" t="s">
        <v>0</v>
      </c>
      <c r="CG259" s="130"/>
      <c r="CH259" s="47" t="s">
        <v>0</v>
      </c>
      <c r="CI259" s="52" t="str">
        <f t="shared" si="234"/>
        <v/>
      </c>
      <c r="CJ259" s="73" t="str">
        <f>IF(CG259="","",MAX(CJ$10:CJ258)+1)</f>
        <v/>
      </c>
      <c r="CK259" s="53" t="str">
        <f t="shared" si="235"/>
        <v/>
      </c>
      <c r="CL259" s="47" t="s">
        <v>0</v>
      </c>
      <c r="CM259" s="19" t="str">
        <f t="shared" si="236"/>
        <v/>
      </c>
      <c r="CN259" s="47" t="s">
        <v>0</v>
      </c>
      <c r="CO259" s="108"/>
      <c r="CP259" s="110"/>
      <c r="CQ259" s="47"/>
      <c r="CR259" s="58" t="str">
        <f>IF(AND(BX259="NEMA",BY259="NEMA",OR(CG259="",CK259="NEMA")),MAX(CR$10:CR258)+1,"")</f>
        <v/>
      </c>
      <c r="CS259" s="53" t="str">
        <f t="shared" si="237"/>
        <v/>
      </c>
      <c r="CT259" t="s">
        <v>0</v>
      </c>
      <c r="CU259" s="133" t="str">
        <f>IF(O259="","",LEFT(INDEX(kategorija_oznaka,MATCH(Q259,kategorija_id,0)),1))</f>
        <v/>
      </c>
      <c r="CV259" t="s">
        <v>0</v>
      </c>
      <c r="CW259" s="52" t="str">
        <f>IF(CR259="","",IF(M259&lt;&gt;"CRO","","INSERT INTO osoba (id,reg_broj,oib,spol_id,dat_rodjenja) VALUES ("&amp;CR259&amp;",(SELECT max(os.reg_broj)+1 FROM osoba AS os),Null,'"&amp;CU259&amp;"',Null); INSERT INTO osoba_log (id,reg_broj,oib,spol_id,dat_rodjenja,dnevnik_id) SELECT id,reg_broj,oib,spol_id,dat_rodjenja,"&amp;dnevnik_id&amp;" FROM osoba WHERE id = "&amp;CR259&amp;";"))</f>
        <v/>
      </c>
      <c r="CX259" s="66" t="str">
        <f t="shared" si="238"/>
        <v/>
      </c>
      <c r="CY259" t="s">
        <v>0</v>
      </c>
      <c r="CZ259" s="19" t="str">
        <f t="shared" si="239"/>
        <v/>
      </c>
      <c r="DA259" s="47" t="s">
        <v>0</v>
      </c>
      <c r="DB259" s="52" t="str">
        <f t="shared" si="240"/>
        <v/>
      </c>
      <c r="DC259" s="66" t="str">
        <f t="shared" si="241"/>
        <v/>
      </c>
      <c r="DD259" s="47" t="s">
        <v>0</v>
      </c>
      <c r="DE259" s="52" t="str">
        <f t="shared" si="242"/>
        <v/>
      </c>
      <c r="DF259" s="53" t="str">
        <f>IF(DE259="","",IFERROR(MATCH(DE259,registar,0),"NEMA"))</f>
        <v/>
      </c>
      <c r="DG259" s="47" t="s">
        <v>0</v>
      </c>
      <c r="DH259" s="52" t="str">
        <f t="shared" si="243"/>
        <v/>
      </c>
      <c r="DI259" s="53" t="str">
        <f>IF(DH259="","",IFERROR(MATCH(DH259,imePrezime_imePrezimeKlub,0),"NEMA"))</f>
        <v/>
      </c>
      <c r="DJ259" s="47" t="s">
        <v>0</v>
      </c>
      <c r="DK259" s="52" t="str">
        <f t="shared" si="244"/>
        <v/>
      </c>
      <c r="DL259" s="53" t="str">
        <f>IF(DK259="","",IFERROR(MATCH(DK259,imePrezime_imePrezime,0),"NEMA"))</f>
        <v/>
      </c>
      <c r="DM259" s="47" t="s">
        <v>0</v>
      </c>
      <c r="DN259" s="58" t="str">
        <f t="shared" si="245"/>
        <v/>
      </c>
      <c r="DO259" s="53" t="str" cm="1">
        <f t="array" ref="DO259">IF(DN259&lt;&gt;"",INDEX(imePrezime_id,DN259,0),IF(CR259&lt;&gt;"",CR259,""))</f>
        <v/>
      </c>
      <c r="DP259" s="47" t="s">
        <v>0</v>
      </c>
      <c r="DQ259" s="58" t="str">
        <f t="shared" si="246"/>
        <v/>
      </c>
      <c r="DR259" s="73" t="str">
        <f>IF(BW259="","",IF(AJ259="",IF(IFERROR(INDEX(imePrezime_klub,MATCH(DO259,imePrezime_id,0)),"NEMA")="","klu",""),IF(OR(AND(AK259&lt;&gt;"",AK259&lt;&gt;"NEMA"),BI259&lt;&gt;""),"klu(ali)",IF(AND(AN259&lt;&gt;"",AN259&lt;&gt;AM259),"(raz-klu)","klu"))))</f>
        <v/>
      </c>
      <c r="DS259" s="73" t="str">
        <f t="shared" si="247"/>
        <v/>
      </c>
      <c r="DT259" s="73" t="str">
        <f t="shared" si="248"/>
        <v/>
      </c>
      <c r="DU259" s="66" t="str">
        <f t="shared" si="249"/>
        <v/>
      </c>
      <c r="DV259" s="47" t="s">
        <v>0</v>
      </c>
      <c r="DW259" s="58" t="str">
        <f>IF(BW259="","",MAX(DW$10:DW258)+1)</f>
        <v/>
      </c>
      <c r="DX259" s="73" t="str">
        <f t="shared" si="250"/>
        <v/>
      </c>
      <c r="DY259" s="73" t="str">
        <f t="shared" si="251"/>
        <v/>
      </c>
      <c r="DZ259" s="73" t="str">
        <f t="shared" si="252"/>
        <v/>
      </c>
      <c r="EA259" s="73" t="str">
        <f t="shared" si="253"/>
        <v/>
      </c>
      <c r="EB259" s="73" t="str">
        <f t="shared" si="254"/>
        <v/>
      </c>
      <c r="EC259" s="73" t="str">
        <f t="shared" si="255"/>
        <v/>
      </c>
      <c r="ED259" s="73" t="str">
        <f t="shared" si="256"/>
        <v/>
      </c>
      <c r="EE259" s="73" t="str">
        <f t="shared" si="257"/>
        <v/>
      </c>
      <c r="EF259" s="73" t="str">
        <f t="shared" si="258"/>
        <v/>
      </c>
      <c r="EG259" s="53" t="str">
        <f>IF(INDEX(natjecanjeKategorije_katAliasId,MATCH(Q259,natjecanjeKategorije_katRegId,0))="","",INDEX(natjecanjeKategorije_katAliasId,MATCH(Q259,natjecanjeKategorije_katRegId,0)))</f>
        <v/>
      </c>
      <c r="EH259" s="47" t="s">
        <v>0</v>
      </c>
      <c r="EI259" s="19" t="str">
        <f t="shared" si="259"/>
        <v/>
      </c>
      <c r="EJ259" s="47" t="s">
        <v>0</v>
      </c>
      <c r="EK259" s="19" t="str">
        <f t="shared" si="260"/>
        <v/>
      </c>
      <c r="EL259" s="47" t="s">
        <v>0</v>
      </c>
      <c r="EM259" s="208" t="str">
        <f t="shared" si="261"/>
        <v/>
      </c>
      <c r="EN259" s="47" t="s">
        <v>0</v>
      </c>
    </row>
    <row r="260" spans="1:144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03"/>
        <v/>
      </c>
      <c r="P260" s="73" t="str">
        <f>IF(O260="","",IF(COUNTIF(O$10:O259,O260)=0,P259+1,P259))</f>
        <v/>
      </c>
      <c r="Q260" s="88" t="str">
        <f t="shared" si="204"/>
        <v/>
      </c>
      <c r="R260" s="89" t="str" cm="1">
        <f t="array" ref="R260">IF(S260="","",INDEX(natjecanjeStaze_naziv,MATCH(S260,natjecanjeStaze_stazaId,0)))</f>
        <v/>
      </c>
      <c r="S260" s="53" t="str">
        <f>IF(BW260="","",INDEX(natjecanjeStaze_stazaId,MATCH(O260,natjecanjeStaze_kategorija,0)))</f>
        <v/>
      </c>
      <c r="T260" s="47" t="s">
        <v>0</v>
      </c>
      <c r="U260" s="259" t="str">
        <f>IF(O260="","",INDEX(kategorija_oznaka,MATCH(Q260,kategorija_id,0)))</f>
        <v/>
      </c>
      <c r="V260" s="260" t="str">
        <f t="shared" si="205"/>
        <v/>
      </c>
      <c r="W260" s="47" t="s">
        <v>0</v>
      </c>
      <c r="X260" s="52" t="str">
        <f t="shared" si="206"/>
        <v/>
      </c>
      <c r="Y260" s="73" t="str">
        <f t="shared" si="207"/>
        <v/>
      </c>
      <c r="Z260" s="31" t="str">
        <f t="shared" si="208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09"/>
        <v/>
      </c>
      <c r="AF260" s="47" t="s">
        <v>0</v>
      </c>
      <c r="AG260" s="151" t="str">
        <f t="shared" si="210"/>
        <v/>
      </c>
      <c r="AH260" s="47" t="s">
        <v>0</v>
      </c>
      <c r="AI260" s="52" t="str">
        <f t="shared" si="211"/>
        <v/>
      </c>
      <c r="AJ260" s="31" t="str">
        <f t="shared" si="212"/>
        <v/>
      </c>
      <c r="AK260" s="73" t="str">
        <f t="shared" si="213"/>
        <v/>
      </c>
      <c r="AL260" s="73" t="str">
        <f t="shared" si="214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IFERROR(""&amp;INDEX(registarNatjecatelji,DL260,4),"")</f>
        <v/>
      </c>
      <c r="AO260" s="90" t="str">
        <f t="shared" si="215"/>
        <v/>
      </c>
      <c r="AP260" s="66" t="str">
        <f t="shared" si="216"/>
        <v/>
      </c>
      <c r="AQ260" s="47" t="s">
        <v>0</v>
      </c>
      <c r="AR260" s="52" t="str">
        <f>IF(V260&lt;&gt;"NEMA","",IF(IFERROR(MATCH(U260,U$10:U259,0),0)&lt;&gt;0,"",U260))</f>
        <v/>
      </c>
      <c r="AS260" s="73" t="str">
        <f>IF(AR260="","",IFERROR(INDEX(klubAlias_id,MATCH(AR260,klubAlias_alias,0)),"NEMA"))</f>
        <v/>
      </c>
      <c r="AT260" s="31" t="str">
        <f>IF(OR(AS260="",AS260&lt;&gt;"NEMA"),"",MAX(AT$10:AT259)+1)</f>
        <v/>
      </c>
      <c r="AU260" s="66" t="str">
        <f>IF(OR(AS260="",AS260&lt;&gt;"NEMA"),"",INDEX(klub_id,MATCH(AR260,klub_naziv,0)))</f>
        <v/>
      </c>
      <c r="AV260" s="47" t="s">
        <v>0</v>
      </c>
      <c r="AW260" s="19" t="str">
        <f t="shared" si="217"/>
        <v/>
      </c>
      <c r="AX260" s="47" t="s">
        <v>0</v>
      </c>
      <c r="AY260" s="82" t="str">
        <f>IF(AK260&lt;&gt;"NEMA","",IF(IFERROR(MATCH(AJ260,AJ$10:AJ259,0),0)&lt;&gt;0,"",AJ260))</f>
        <v/>
      </c>
      <c r="AZ260" s="47" t="s">
        <v>0</v>
      </c>
      <c r="BA260" s="130"/>
      <c r="BB260" s="47" t="s">
        <v>0</v>
      </c>
      <c r="BC260" s="58" t="str">
        <f t="shared" si="218"/>
        <v/>
      </c>
      <c r="BD260" s="31" t="str">
        <f t="shared" si="219"/>
        <v/>
      </c>
      <c r="BE260" s="31" t="str">
        <f>IF(BD260="","",MAX(BE$10:BE259)+1)</f>
        <v/>
      </c>
      <c r="BF260" s="31" t="str">
        <f t="shared" si="220"/>
        <v/>
      </c>
      <c r="BG260" s="31" t="str">
        <f t="shared" si="221"/>
        <v/>
      </c>
      <c r="BH260" s="31" t="str">
        <f>IF(BA260="","",MAX(BH$10:BH259)+1)</f>
        <v/>
      </c>
      <c r="BI260" s="31" t="str">
        <f t="shared" si="222"/>
        <v/>
      </c>
      <c r="BJ260" s="66" t="str">
        <f t="shared" si="223"/>
        <v/>
      </c>
      <c r="BK260" s="47" t="s">
        <v>0</v>
      </c>
      <c r="BL260" s="19" t="str">
        <f t="shared" si="224"/>
        <v/>
      </c>
      <c r="BM260" s="47" t="s">
        <v>0</v>
      </c>
      <c r="BN260" s="151" t="str">
        <f>IF(AP260="","",IF(BA260="",IF(IFERROR(MATCH(AP260,natjecanje_noviKluboviAliasi,0),0)&gt;0,INDEX(natjecanje_kluboviAliasi,MATCH(AP260,natjecanje_noviKluboviAliasi,0)),AP260),BA260))</f>
        <v/>
      </c>
      <c r="BO260" s="47" t="s">
        <v>0</v>
      </c>
      <c r="BP260" s="58" t="str">
        <f t="shared" si="225"/>
        <v/>
      </c>
      <c r="BQ260" s="73" t="str">
        <f t="shared" si="226"/>
        <v/>
      </c>
      <c r="BR260" s="267" t="str">
        <f t="shared" si="227"/>
        <v/>
      </c>
      <c r="BS260" s="268" t="str">
        <f t="shared" si="228"/>
        <v/>
      </c>
      <c r="BT260" s="191" t="str">
        <f t="shared" si="229"/>
        <v/>
      </c>
      <c r="BU260" s="47" t="s">
        <v>0</v>
      </c>
      <c r="BV260" s="52" t="str">
        <f t="shared" si="230"/>
        <v/>
      </c>
      <c r="BW260" s="31" t="str">
        <f t="shared" si="231"/>
        <v/>
      </c>
      <c r="BX260" s="73" t="str">
        <f>IF(BW260="","",IFERROR(INDEX(imePrezime_id,MATCH(BV260&amp;" – "&amp;BW260,imePrezime_imePrezime,0)),"NEMA"))</f>
        <v/>
      </c>
      <c r="BY260" s="73" t="str">
        <f>IF(BX260&lt;&gt;"NEMA","",IFERROR(INDEX(imePrezimeAlias_imePrezimeId,MATCH(BV260&amp;" "&amp;BW260,imePrezimeAlias_alias,0)),"NEMA"))</f>
        <v/>
      </c>
      <c r="BZ260" s="31" t="str">
        <f>IF(BW260="","",IF(OR(BY260="",BY260="NEMA"),BV260,INDEX(imePrezime_ime,MATCH(BY260,imePrezime_id,0))))</f>
        <v/>
      </c>
      <c r="CA260" s="66" t="str">
        <f>IF(BW260="","",IF(OR(BY260="",BY260="NEMA"),BW260,INDEX(imePrezime_prezime,MATCH(BY260,imePrezime_id,0))))</f>
        <v/>
      </c>
      <c r="CB260" s="47" t="s">
        <v>0</v>
      </c>
      <c r="CC260" s="82" t="str">
        <f t="shared" si="232"/>
        <v/>
      </c>
      <c r="CD260" s="47" t="s">
        <v>0</v>
      </c>
      <c r="CE260" s="19" t="str">
        <f t="shared" si="233"/>
        <v/>
      </c>
      <c r="CF260" s="47" t="s">
        <v>0</v>
      </c>
      <c r="CG260" s="130"/>
      <c r="CH260" s="47" t="s">
        <v>0</v>
      </c>
      <c r="CI260" s="52" t="str">
        <f t="shared" si="234"/>
        <v/>
      </c>
      <c r="CJ260" s="73" t="str">
        <f>IF(CG260="","",MAX(CJ$10:CJ259)+1)</f>
        <v/>
      </c>
      <c r="CK260" s="53" t="str">
        <f t="shared" si="235"/>
        <v/>
      </c>
      <c r="CL260" s="47" t="s">
        <v>0</v>
      </c>
      <c r="CM260" s="19" t="str">
        <f t="shared" si="236"/>
        <v/>
      </c>
      <c r="CN260" s="47" t="s">
        <v>0</v>
      </c>
      <c r="CO260" s="108"/>
      <c r="CP260" s="110"/>
      <c r="CQ260" s="47"/>
      <c r="CR260" s="58" t="str">
        <f>IF(AND(BX260="NEMA",BY260="NEMA",OR(CG260="",CK260="NEMA")),MAX(CR$10:CR259)+1,"")</f>
        <v/>
      </c>
      <c r="CS260" s="53" t="str">
        <f t="shared" si="237"/>
        <v/>
      </c>
      <c r="CT260" t="s">
        <v>0</v>
      </c>
      <c r="CU260" s="133" t="str">
        <f>IF(O260="","",LEFT(INDEX(kategorija_oznaka,MATCH(Q260,kategorija_id,0)),1))</f>
        <v/>
      </c>
      <c r="CV260" t="s">
        <v>0</v>
      </c>
      <c r="CW260" s="52" t="str">
        <f>IF(CR260="","",IF(M260&lt;&gt;"CRO","","INSERT INTO osoba (id,reg_broj,oib,spol_id,dat_rodjenja) VALUES ("&amp;CR260&amp;",(SELECT max(os.reg_broj)+1 FROM osoba AS os),Null,'"&amp;CU260&amp;"',Null); INSERT INTO osoba_log (id,reg_broj,oib,spol_id,dat_rodjenja,dnevnik_id) SELECT id,reg_broj,oib,spol_id,dat_rodjenja,"&amp;dnevnik_id&amp;" FROM osoba WHERE id = "&amp;CR260&amp;";"))</f>
        <v/>
      </c>
      <c r="CX260" s="66" t="str">
        <f t="shared" si="238"/>
        <v/>
      </c>
      <c r="CY260" t="s">
        <v>0</v>
      </c>
      <c r="CZ260" s="19" t="str">
        <f t="shared" si="239"/>
        <v/>
      </c>
      <c r="DA260" s="47" t="s">
        <v>0</v>
      </c>
      <c r="DB260" s="52" t="str">
        <f t="shared" si="240"/>
        <v/>
      </c>
      <c r="DC260" s="66" t="str">
        <f t="shared" si="241"/>
        <v/>
      </c>
      <c r="DD260" s="47" t="s">
        <v>0</v>
      </c>
      <c r="DE260" s="52" t="str">
        <f t="shared" si="242"/>
        <v/>
      </c>
      <c r="DF260" s="53" t="str">
        <f>IF(DE260="","",IFERROR(MATCH(DE260,registar,0),"NEMA"))</f>
        <v/>
      </c>
      <c r="DG260" s="47" t="s">
        <v>0</v>
      </c>
      <c r="DH260" s="52" t="str">
        <f t="shared" si="243"/>
        <v/>
      </c>
      <c r="DI260" s="53" t="str">
        <f>IF(DH260="","",IFERROR(MATCH(DH260,imePrezime_imePrezimeKlub,0),"NEMA"))</f>
        <v/>
      </c>
      <c r="DJ260" s="47" t="s">
        <v>0</v>
      </c>
      <c r="DK260" s="52" t="str">
        <f t="shared" si="244"/>
        <v/>
      </c>
      <c r="DL260" s="53" t="str">
        <f>IF(DK260="","",IFERROR(MATCH(DK260,imePrezime_imePrezime,0),"NEMA"))</f>
        <v/>
      </c>
      <c r="DM260" s="47" t="s">
        <v>0</v>
      </c>
      <c r="DN260" s="58" t="str">
        <f t="shared" si="245"/>
        <v/>
      </c>
      <c r="DO260" s="53" t="str" cm="1">
        <f t="array" ref="DO260">IF(DN260&lt;&gt;"",INDEX(imePrezime_id,DN260,0),IF(CR260&lt;&gt;"",CR260,""))</f>
        <v/>
      </c>
      <c r="DP260" s="47" t="s">
        <v>0</v>
      </c>
      <c r="DQ260" s="58" t="str">
        <f t="shared" si="246"/>
        <v/>
      </c>
      <c r="DR260" s="73" t="str">
        <f>IF(BW260="","",IF(AJ260="",IF(IFERROR(INDEX(imePrezime_klub,MATCH(DO260,imePrezime_id,0)),"NEMA")="","klu",""),IF(OR(AND(AK260&lt;&gt;"",AK260&lt;&gt;"NEMA"),BI260&lt;&gt;""),"klu(ali)",IF(AND(AN260&lt;&gt;"",AN260&lt;&gt;AM260),"(raz-klu)","klu"))))</f>
        <v/>
      </c>
      <c r="DS260" s="73" t="str">
        <f t="shared" si="247"/>
        <v/>
      </c>
      <c r="DT260" s="73" t="str">
        <f t="shared" si="248"/>
        <v/>
      </c>
      <c r="DU260" s="66" t="str">
        <f t="shared" si="249"/>
        <v/>
      </c>
      <c r="DV260" s="47" t="s">
        <v>0</v>
      </c>
      <c r="DW260" s="58" t="str">
        <f>IF(BW260="","",MAX(DW$10:DW259)+1)</f>
        <v/>
      </c>
      <c r="DX260" s="73" t="str">
        <f t="shared" si="250"/>
        <v/>
      </c>
      <c r="DY260" s="73" t="str">
        <f t="shared" si="251"/>
        <v/>
      </c>
      <c r="DZ260" s="73" t="str">
        <f t="shared" si="252"/>
        <v/>
      </c>
      <c r="EA260" s="73" t="str">
        <f t="shared" si="253"/>
        <v/>
      </c>
      <c r="EB260" s="73" t="str">
        <f t="shared" si="254"/>
        <v/>
      </c>
      <c r="EC260" s="73" t="str">
        <f t="shared" si="255"/>
        <v/>
      </c>
      <c r="ED260" s="73" t="str">
        <f t="shared" si="256"/>
        <v/>
      </c>
      <c r="EE260" s="73" t="str">
        <f t="shared" si="257"/>
        <v/>
      </c>
      <c r="EF260" s="73" t="str">
        <f t="shared" si="258"/>
        <v/>
      </c>
      <c r="EG260" s="53" t="str">
        <f>IF(INDEX(natjecanjeKategorije_katAliasId,MATCH(Q260,natjecanjeKategorije_katRegId,0))="","",INDEX(natjecanjeKategorije_katAliasId,MATCH(Q260,natjecanjeKategorije_katRegId,0)))</f>
        <v/>
      </c>
      <c r="EH260" s="47" t="s">
        <v>0</v>
      </c>
      <c r="EI260" s="19" t="str">
        <f t="shared" si="259"/>
        <v/>
      </c>
      <c r="EJ260" s="47" t="s">
        <v>0</v>
      </c>
      <c r="EK260" s="19" t="str">
        <f t="shared" si="260"/>
        <v/>
      </c>
      <c r="EL260" s="47" t="s">
        <v>0</v>
      </c>
      <c r="EM260" s="208" t="str">
        <f t="shared" si="261"/>
        <v/>
      </c>
      <c r="EN260" s="47" t="s">
        <v>0</v>
      </c>
    </row>
    <row r="261" spans="1:144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03"/>
        <v/>
      </c>
      <c r="P261" s="73" t="str">
        <f>IF(O261="","",IF(COUNTIF(O$10:O260,O261)=0,P260+1,P260))</f>
        <v/>
      </c>
      <c r="Q261" s="88" t="str">
        <f t="shared" si="204"/>
        <v/>
      </c>
      <c r="R261" s="89" t="str" cm="1">
        <f t="array" ref="R261">IF(S261="","",INDEX(natjecanjeStaze_naziv,MATCH(S261,natjecanjeStaze_stazaId,0)))</f>
        <v/>
      </c>
      <c r="S261" s="53" t="str">
        <f>IF(BW261="","",INDEX(natjecanjeStaze_stazaId,MATCH(O261,natjecanjeStaze_kategorija,0)))</f>
        <v/>
      </c>
      <c r="T261" s="47" t="s">
        <v>0</v>
      </c>
      <c r="U261" s="259" t="str">
        <f>IF(O261="","",INDEX(kategorija_oznaka,MATCH(Q261,kategorija_id,0)))</f>
        <v/>
      </c>
      <c r="V261" s="260" t="str">
        <f t="shared" si="205"/>
        <v/>
      </c>
      <c r="W261" s="47" t="s">
        <v>0</v>
      </c>
      <c r="X261" s="52" t="str">
        <f t="shared" si="206"/>
        <v/>
      </c>
      <c r="Y261" s="73" t="str">
        <f t="shared" si="207"/>
        <v/>
      </c>
      <c r="Z261" s="31" t="str">
        <f t="shared" si="208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09"/>
        <v/>
      </c>
      <c r="AF261" s="47" t="s">
        <v>0</v>
      </c>
      <c r="AG261" s="151" t="str">
        <f t="shared" si="210"/>
        <v/>
      </c>
      <c r="AH261" s="47" t="s">
        <v>0</v>
      </c>
      <c r="AI261" s="52" t="str">
        <f t="shared" si="211"/>
        <v/>
      </c>
      <c r="AJ261" s="31" t="str">
        <f t="shared" si="212"/>
        <v/>
      </c>
      <c r="AK261" s="73" t="str">
        <f t="shared" si="213"/>
        <v/>
      </c>
      <c r="AL261" s="73" t="str">
        <f t="shared" si="214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IFERROR(""&amp;INDEX(registarNatjecatelji,DL261,4),"")</f>
        <v/>
      </c>
      <c r="AO261" s="90" t="str">
        <f t="shared" si="215"/>
        <v/>
      </c>
      <c r="AP261" s="66" t="str">
        <f t="shared" si="216"/>
        <v/>
      </c>
      <c r="AQ261" s="47" t="s">
        <v>0</v>
      </c>
      <c r="AR261" s="52" t="str">
        <f>IF(V261&lt;&gt;"NEMA","",IF(IFERROR(MATCH(U261,U$10:U260,0),0)&lt;&gt;0,"",U261))</f>
        <v/>
      </c>
      <c r="AS261" s="73" t="str">
        <f>IF(AR261="","",IFERROR(INDEX(klubAlias_id,MATCH(AR261,klubAlias_alias,0)),"NEMA"))</f>
        <v/>
      </c>
      <c r="AT261" s="31" t="str">
        <f>IF(OR(AS261="",AS261&lt;&gt;"NEMA"),"",MAX(AT$10:AT260)+1)</f>
        <v/>
      </c>
      <c r="AU261" s="66" t="str">
        <f>IF(OR(AS261="",AS261&lt;&gt;"NEMA"),"",INDEX(klub_id,MATCH(AR261,klub_naziv,0)))</f>
        <v/>
      </c>
      <c r="AV261" s="47" t="s">
        <v>0</v>
      </c>
      <c r="AW261" s="19" t="str">
        <f t="shared" si="217"/>
        <v/>
      </c>
      <c r="AX261" s="47" t="s">
        <v>0</v>
      </c>
      <c r="AY261" s="82" t="str">
        <f>IF(AK261&lt;&gt;"NEMA","",IF(IFERROR(MATCH(AJ261,AJ$10:AJ260,0),0)&lt;&gt;0,"",AJ261))</f>
        <v/>
      </c>
      <c r="AZ261" s="47" t="s">
        <v>0</v>
      </c>
      <c r="BA261" s="130"/>
      <c r="BB261" s="47" t="s">
        <v>0</v>
      </c>
      <c r="BC261" s="58" t="str">
        <f t="shared" si="218"/>
        <v/>
      </c>
      <c r="BD261" s="31" t="str">
        <f t="shared" si="219"/>
        <v/>
      </c>
      <c r="BE261" s="31" t="str">
        <f>IF(BD261="","",MAX(BE$10:BE260)+1)</f>
        <v/>
      </c>
      <c r="BF261" s="31" t="str">
        <f t="shared" si="220"/>
        <v/>
      </c>
      <c r="BG261" s="31" t="str">
        <f t="shared" si="221"/>
        <v/>
      </c>
      <c r="BH261" s="31" t="str">
        <f>IF(BA261="","",MAX(BH$10:BH260)+1)</f>
        <v/>
      </c>
      <c r="BI261" s="31" t="str">
        <f t="shared" si="222"/>
        <v/>
      </c>
      <c r="BJ261" s="66" t="str">
        <f t="shared" si="223"/>
        <v/>
      </c>
      <c r="BK261" s="47" t="s">
        <v>0</v>
      </c>
      <c r="BL261" s="19" t="str">
        <f t="shared" si="224"/>
        <v/>
      </c>
      <c r="BM261" s="47" t="s">
        <v>0</v>
      </c>
      <c r="BN261" s="151" t="str">
        <f>IF(AP261="","",IF(BA261="",IF(IFERROR(MATCH(AP261,natjecanje_noviKluboviAliasi,0),0)&gt;0,INDEX(natjecanje_kluboviAliasi,MATCH(AP261,natjecanje_noviKluboviAliasi,0)),AP261),BA261))</f>
        <v/>
      </c>
      <c r="BO261" s="47" t="s">
        <v>0</v>
      </c>
      <c r="BP261" s="58" t="str">
        <f t="shared" si="225"/>
        <v/>
      </c>
      <c r="BQ261" s="73" t="str">
        <f t="shared" si="226"/>
        <v/>
      </c>
      <c r="BR261" s="267" t="str">
        <f t="shared" si="227"/>
        <v/>
      </c>
      <c r="BS261" s="268" t="str">
        <f t="shared" si="228"/>
        <v/>
      </c>
      <c r="BT261" s="191" t="str">
        <f t="shared" si="229"/>
        <v/>
      </c>
      <c r="BU261" s="47" t="s">
        <v>0</v>
      </c>
      <c r="BV261" s="52" t="str">
        <f t="shared" si="230"/>
        <v/>
      </c>
      <c r="BW261" s="31" t="str">
        <f t="shared" si="231"/>
        <v/>
      </c>
      <c r="BX261" s="73" t="str">
        <f>IF(BW261="","",IFERROR(INDEX(imePrezime_id,MATCH(BV261&amp;" – "&amp;BW261,imePrezime_imePrezime,0)),"NEMA"))</f>
        <v/>
      </c>
      <c r="BY261" s="73" t="str">
        <f>IF(BX261&lt;&gt;"NEMA","",IFERROR(INDEX(imePrezimeAlias_imePrezimeId,MATCH(BV261&amp;" "&amp;BW261,imePrezimeAlias_alias,0)),"NEMA"))</f>
        <v/>
      </c>
      <c r="BZ261" s="31" t="str">
        <f>IF(BW261="","",IF(OR(BY261="",BY261="NEMA"),BV261,INDEX(imePrezime_ime,MATCH(BY261,imePrezime_id,0))))</f>
        <v/>
      </c>
      <c r="CA261" s="66" t="str">
        <f>IF(BW261="","",IF(OR(BY261="",BY261="NEMA"),BW261,INDEX(imePrezime_prezime,MATCH(BY261,imePrezime_id,0))))</f>
        <v/>
      </c>
      <c r="CB261" s="47" t="s">
        <v>0</v>
      </c>
      <c r="CC261" s="82" t="str">
        <f t="shared" si="232"/>
        <v/>
      </c>
      <c r="CD261" s="47" t="s">
        <v>0</v>
      </c>
      <c r="CE261" s="19" t="str">
        <f t="shared" si="233"/>
        <v/>
      </c>
      <c r="CF261" s="47" t="s">
        <v>0</v>
      </c>
      <c r="CG261" s="130"/>
      <c r="CH261" s="47" t="s">
        <v>0</v>
      </c>
      <c r="CI261" s="52" t="str">
        <f t="shared" si="234"/>
        <v/>
      </c>
      <c r="CJ261" s="73" t="str">
        <f>IF(CG261="","",MAX(CJ$10:CJ260)+1)</f>
        <v/>
      </c>
      <c r="CK261" s="53" t="str">
        <f t="shared" si="235"/>
        <v/>
      </c>
      <c r="CL261" s="47" t="s">
        <v>0</v>
      </c>
      <c r="CM261" s="19" t="str">
        <f t="shared" si="236"/>
        <v/>
      </c>
      <c r="CN261" s="47" t="s">
        <v>0</v>
      </c>
      <c r="CO261" s="108"/>
      <c r="CP261" s="110"/>
      <c r="CQ261" s="47"/>
      <c r="CR261" s="58" t="str">
        <f>IF(AND(BX261="NEMA",BY261="NEMA",OR(CG261="",CK261="NEMA")),MAX(CR$10:CR260)+1,"")</f>
        <v/>
      </c>
      <c r="CS261" s="53" t="str">
        <f t="shared" si="237"/>
        <v/>
      </c>
      <c r="CT261" t="s">
        <v>0</v>
      </c>
      <c r="CU261" s="133" t="str">
        <f>IF(O261="","",LEFT(INDEX(kategorija_oznaka,MATCH(Q261,kategorija_id,0)),1))</f>
        <v/>
      </c>
      <c r="CV261" t="s">
        <v>0</v>
      </c>
      <c r="CW261" s="52" t="str">
        <f>IF(CR261="","",IF(M261&lt;&gt;"CRO","","INSERT INTO osoba (id,reg_broj,oib,spol_id,dat_rodjenja) VALUES ("&amp;CR261&amp;",(SELECT max(os.reg_broj)+1 FROM osoba AS os),Null,'"&amp;CU261&amp;"',Null); INSERT INTO osoba_log (id,reg_broj,oib,spol_id,dat_rodjenja,dnevnik_id) SELECT id,reg_broj,oib,spol_id,dat_rodjenja,"&amp;dnevnik_id&amp;" FROM osoba WHERE id = "&amp;CR261&amp;";"))</f>
        <v/>
      </c>
      <c r="CX261" s="66" t="str">
        <f t="shared" si="238"/>
        <v/>
      </c>
      <c r="CY261" t="s">
        <v>0</v>
      </c>
      <c r="CZ261" s="19" t="str">
        <f t="shared" si="239"/>
        <v/>
      </c>
      <c r="DA261" s="47" t="s">
        <v>0</v>
      </c>
      <c r="DB261" s="52" t="str">
        <f t="shared" si="240"/>
        <v/>
      </c>
      <c r="DC261" s="66" t="str">
        <f t="shared" si="241"/>
        <v/>
      </c>
      <c r="DD261" s="47" t="s">
        <v>0</v>
      </c>
      <c r="DE261" s="52" t="str">
        <f t="shared" si="242"/>
        <v/>
      </c>
      <c r="DF261" s="53" t="str">
        <f>IF(DE261="","",IFERROR(MATCH(DE261,registar,0),"NEMA"))</f>
        <v/>
      </c>
      <c r="DG261" s="47" t="s">
        <v>0</v>
      </c>
      <c r="DH261" s="52" t="str">
        <f t="shared" si="243"/>
        <v/>
      </c>
      <c r="DI261" s="53" t="str">
        <f>IF(DH261="","",IFERROR(MATCH(DH261,imePrezime_imePrezimeKlub,0),"NEMA"))</f>
        <v/>
      </c>
      <c r="DJ261" s="47" t="s">
        <v>0</v>
      </c>
      <c r="DK261" s="52" t="str">
        <f t="shared" si="244"/>
        <v/>
      </c>
      <c r="DL261" s="53" t="str">
        <f>IF(DK261="","",IFERROR(MATCH(DK261,imePrezime_imePrezime,0),"NEMA"))</f>
        <v/>
      </c>
      <c r="DM261" s="47" t="s">
        <v>0</v>
      </c>
      <c r="DN261" s="58" t="str">
        <f t="shared" si="245"/>
        <v/>
      </c>
      <c r="DO261" s="53" t="str" cm="1">
        <f t="array" ref="DO261">IF(DN261&lt;&gt;"",INDEX(imePrezime_id,DN261,0),IF(CR261&lt;&gt;"",CR261,""))</f>
        <v/>
      </c>
      <c r="DP261" s="47" t="s">
        <v>0</v>
      </c>
      <c r="DQ261" s="58" t="str">
        <f t="shared" si="246"/>
        <v/>
      </c>
      <c r="DR261" s="73" t="str">
        <f>IF(BW261="","",IF(AJ261="",IF(IFERROR(INDEX(imePrezime_klub,MATCH(DO261,imePrezime_id,0)),"NEMA")="","klu",""),IF(OR(AND(AK261&lt;&gt;"",AK261&lt;&gt;"NEMA"),BI261&lt;&gt;""),"klu(ali)",IF(AND(AN261&lt;&gt;"",AN261&lt;&gt;AM261),"(raz-klu)","klu"))))</f>
        <v/>
      </c>
      <c r="DS261" s="73" t="str">
        <f t="shared" si="247"/>
        <v/>
      </c>
      <c r="DT261" s="73" t="str">
        <f t="shared" si="248"/>
        <v/>
      </c>
      <c r="DU261" s="66" t="str">
        <f t="shared" si="249"/>
        <v/>
      </c>
      <c r="DV261" s="47" t="s">
        <v>0</v>
      </c>
      <c r="DW261" s="58" t="str">
        <f>IF(BW261="","",MAX(DW$10:DW260)+1)</f>
        <v/>
      </c>
      <c r="DX261" s="73" t="str">
        <f t="shared" si="250"/>
        <v/>
      </c>
      <c r="DY261" s="73" t="str">
        <f t="shared" si="251"/>
        <v/>
      </c>
      <c r="DZ261" s="73" t="str">
        <f t="shared" si="252"/>
        <v/>
      </c>
      <c r="EA261" s="73" t="str">
        <f t="shared" si="253"/>
        <v/>
      </c>
      <c r="EB261" s="73" t="str">
        <f t="shared" si="254"/>
        <v/>
      </c>
      <c r="EC261" s="73" t="str">
        <f t="shared" si="255"/>
        <v/>
      </c>
      <c r="ED261" s="73" t="str">
        <f t="shared" si="256"/>
        <v/>
      </c>
      <c r="EE261" s="73" t="str">
        <f t="shared" si="257"/>
        <v/>
      </c>
      <c r="EF261" s="73" t="str">
        <f t="shared" si="258"/>
        <v/>
      </c>
      <c r="EG261" s="53" t="str">
        <f>IF(INDEX(natjecanjeKategorije_katAliasId,MATCH(Q261,natjecanjeKategorije_katRegId,0))="","",INDEX(natjecanjeKategorije_katAliasId,MATCH(Q261,natjecanjeKategorije_katRegId,0)))</f>
        <v/>
      </c>
      <c r="EH261" s="47" t="s">
        <v>0</v>
      </c>
      <c r="EI261" s="19" t="str">
        <f t="shared" si="259"/>
        <v/>
      </c>
      <c r="EJ261" s="47" t="s">
        <v>0</v>
      </c>
      <c r="EK261" s="19" t="str">
        <f t="shared" si="260"/>
        <v/>
      </c>
      <c r="EL261" s="47" t="s">
        <v>0</v>
      </c>
      <c r="EM261" s="208" t="str">
        <f t="shared" si="261"/>
        <v/>
      </c>
      <c r="EN261" s="47" t="s">
        <v>0</v>
      </c>
    </row>
    <row r="262" spans="1:144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03"/>
        <v/>
      </c>
      <c r="P262" s="73" t="str">
        <f>IF(O262="","",IF(COUNTIF(O$10:O261,O262)=0,P261+1,P261))</f>
        <v/>
      </c>
      <c r="Q262" s="88" t="str">
        <f t="shared" si="204"/>
        <v/>
      </c>
      <c r="R262" s="89" t="str" cm="1">
        <f t="array" ref="R262">IF(S262="","",INDEX(natjecanjeStaze_naziv,MATCH(S262,natjecanjeStaze_stazaId,0)))</f>
        <v/>
      </c>
      <c r="S262" s="53" t="str">
        <f>IF(BW262="","",INDEX(natjecanjeStaze_stazaId,MATCH(O262,natjecanjeStaze_kategorija,0)))</f>
        <v/>
      </c>
      <c r="T262" s="47" t="s">
        <v>0</v>
      </c>
      <c r="U262" s="259" t="str">
        <f>IF(O262="","",INDEX(kategorija_oznaka,MATCH(Q262,kategorija_id,0)))</f>
        <v/>
      </c>
      <c r="V262" s="260" t="str">
        <f t="shared" si="205"/>
        <v/>
      </c>
      <c r="W262" s="47" t="s">
        <v>0</v>
      </c>
      <c r="X262" s="52" t="str">
        <f t="shared" si="206"/>
        <v/>
      </c>
      <c r="Y262" s="73" t="str">
        <f t="shared" si="207"/>
        <v/>
      </c>
      <c r="Z262" s="31" t="str">
        <f t="shared" si="208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09"/>
        <v/>
      </c>
      <c r="AF262" s="47" t="s">
        <v>0</v>
      </c>
      <c r="AG262" s="151" t="str">
        <f t="shared" si="210"/>
        <v/>
      </c>
      <c r="AH262" s="47" t="s">
        <v>0</v>
      </c>
      <c r="AI262" s="52" t="str">
        <f t="shared" si="211"/>
        <v/>
      </c>
      <c r="AJ262" s="31" t="str">
        <f t="shared" si="212"/>
        <v/>
      </c>
      <c r="AK262" s="73" t="str">
        <f t="shared" si="213"/>
        <v/>
      </c>
      <c r="AL262" s="73" t="str">
        <f t="shared" si="214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IFERROR(""&amp;INDEX(registarNatjecatelji,DL262,4),"")</f>
        <v/>
      </c>
      <c r="AO262" s="90" t="str">
        <f t="shared" si="215"/>
        <v/>
      </c>
      <c r="AP262" s="66" t="str">
        <f t="shared" si="216"/>
        <v/>
      </c>
      <c r="AQ262" s="47" t="s">
        <v>0</v>
      </c>
      <c r="AR262" s="52" t="str">
        <f>IF(V262&lt;&gt;"NEMA","",IF(IFERROR(MATCH(U262,U$10:U261,0),0)&lt;&gt;0,"",U262))</f>
        <v/>
      </c>
      <c r="AS262" s="73" t="str">
        <f>IF(AR262="","",IFERROR(INDEX(klubAlias_id,MATCH(AR262,klubAlias_alias,0)),"NEMA"))</f>
        <v/>
      </c>
      <c r="AT262" s="31" t="str">
        <f>IF(OR(AS262="",AS262&lt;&gt;"NEMA"),"",MAX(AT$10:AT261)+1)</f>
        <v/>
      </c>
      <c r="AU262" s="66" t="str">
        <f>IF(OR(AS262="",AS262&lt;&gt;"NEMA"),"",INDEX(klub_id,MATCH(AR262,klub_naziv,0)))</f>
        <v/>
      </c>
      <c r="AV262" s="47" t="s">
        <v>0</v>
      </c>
      <c r="AW262" s="19" t="str">
        <f t="shared" si="217"/>
        <v/>
      </c>
      <c r="AX262" s="47" t="s">
        <v>0</v>
      </c>
      <c r="AY262" s="82" t="str">
        <f>IF(AK262&lt;&gt;"NEMA","",IF(IFERROR(MATCH(AJ262,AJ$10:AJ261,0),0)&lt;&gt;0,"",AJ262))</f>
        <v/>
      </c>
      <c r="AZ262" s="47" t="s">
        <v>0</v>
      </c>
      <c r="BA262" s="130"/>
      <c r="BB262" s="47" t="s">
        <v>0</v>
      </c>
      <c r="BC262" s="58" t="str">
        <f t="shared" si="218"/>
        <v/>
      </c>
      <c r="BD262" s="31" t="str">
        <f t="shared" si="219"/>
        <v/>
      </c>
      <c r="BE262" s="31" t="str">
        <f>IF(BD262="","",MAX(BE$10:BE261)+1)</f>
        <v/>
      </c>
      <c r="BF262" s="31" t="str">
        <f t="shared" si="220"/>
        <v/>
      </c>
      <c r="BG262" s="31" t="str">
        <f t="shared" si="221"/>
        <v/>
      </c>
      <c r="BH262" s="31" t="str">
        <f>IF(BA262="","",MAX(BH$10:BH261)+1)</f>
        <v/>
      </c>
      <c r="BI262" s="31" t="str">
        <f t="shared" si="222"/>
        <v/>
      </c>
      <c r="BJ262" s="66" t="str">
        <f t="shared" si="223"/>
        <v/>
      </c>
      <c r="BK262" s="47" t="s">
        <v>0</v>
      </c>
      <c r="BL262" s="19" t="str">
        <f t="shared" si="224"/>
        <v/>
      </c>
      <c r="BM262" s="47" t="s">
        <v>0</v>
      </c>
      <c r="BN262" s="151" t="str">
        <f>IF(AP262="","",IF(BA262="",IF(IFERROR(MATCH(AP262,natjecanje_noviKluboviAliasi,0),0)&gt;0,INDEX(natjecanje_kluboviAliasi,MATCH(AP262,natjecanje_noviKluboviAliasi,0)),AP262),BA262))</f>
        <v/>
      </c>
      <c r="BO262" s="47" t="s">
        <v>0</v>
      </c>
      <c r="BP262" s="58" t="str">
        <f t="shared" si="225"/>
        <v/>
      </c>
      <c r="BQ262" s="73" t="str">
        <f t="shared" si="226"/>
        <v/>
      </c>
      <c r="BR262" s="267" t="str">
        <f t="shared" si="227"/>
        <v/>
      </c>
      <c r="BS262" s="268" t="str">
        <f t="shared" si="228"/>
        <v/>
      </c>
      <c r="BT262" s="191" t="str">
        <f t="shared" si="229"/>
        <v/>
      </c>
      <c r="BU262" s="47" t="s">
        <v>0</v>
      </c>
      <c r="BV262" s="52" t="str">
        <f t="shared" si="230"/>
        <v/>
      </c>
      <c r="BW262" s="31" t="str">
        <f t="shared" si="231"/>
        <v/>
      </c>
      <c r="BX262" s="73" t="str">
        <f>IF(BW262="","",IFERROR(INDEX(imePrezime_id,MATCH(BV262&amp;" – "&amp;BW262,imePrezime_imePrezime,0)),"NEMA"))</f>
        <v/>
      </c>
      <c r="BY262" s="73" t="str">
        <f>IF(BX262&lt;&gt;"NEMA","",IFERROR(INDEX(imePrezimeAlias_imePrezimeId,MATCH(BV262&amp;" "&amp;BW262,imePrezimeAlias_alias,0)),"NEMA"))</f>
        <v/>
      </c>
      <c r="BZ262" s="31" t="str">
        <f>IF(BW262="","",IF(OR(BY262="",BY262="NEMA"),BV262,INDEX(imePrezime_ime,MATCH(BY262,imePrezime_id,0))))</f>
        <v/>
      </c>
      <c r="CA262" s="66" t="str">
        <f>IF(BW262="","",IF(OR(BY262="",BY262="NEMA"),BW262,INDEX(imePrezime_prezime,MATCH(BY262,imePrezime_id,0))))</f>
        <v/>
      </c>
      <c r="CB262" s="47" t="s">
        <v>0</v>
      </c>
      <c r="CC262" s="82" t="str">
        <f t="shared" si="232"/>
        <v/>
      </c>
      <c r="CD262" s="47" t="s">
        <v>0</v>
      </c>
      <c r="CE262" s="19" t="str">
        <f t="shared" si="233"/>
        <v/>
      </c>
      <c r="CF262" s="47" t="s">
        <v>0</v>
      </c>
      <c r="CG262" s="130"/>
      <c r="CH262" s="47" t="s">
        <v>0</v>
      </c>
      <c r="CI262" s="52" t="str">
        <f t="shared" si="234"/>
        <v/>
      </c>
      <c r="CJ262" s="73" t="str">
        <f>IF(CG262="","",MAX(CJ$10:CJ261)+1)</f>
        <v/>
      </c>
      <c r="CK262" s="53" t="str">
        <f t="shared" si="235"/>
        <v/>
      </c>
      <c r="CL262" s="47" t="s">
        <v>0</v>
      </c>
      <c r="CM262" s="19" t="str">
        <f t="shared" si="236"/>
        <v/>
      </c>
      <c r="CN262" s="47" t="s">
        <v>0</v>
      </c>
      <c r="CO262" s="108"/>
      <c r="CP262" s="110"/>
      <c r="CQ262" s="47"/>
      <c r="CR262" s="58" t="str">
        <f>IF(AND(BX262="NEMA",BY262="NEMA",OR(CG262="",CK262="NEMA")),MAX(CR$10:CR261)+1,"")</f>
        <v/>
      </c>
      <c r="CS262" s="53" t="str">
        <f t="shared" si="237"/>
        <v/>
      </c>
      <c r="CT262" t="s">
        <v>0</v>
      </c>
      <c r="CU262" s="133" t="str">
        <f>IF(O262="","",LEFT(INDEX(kategorija_oznaka,MATCH(Q262,kategorija_id,0)),1))</f>
        <v/>
      </c>
      <c r="CV262" t="s">
        <v>0</v>
      </c>
      <c r="CW262" s="52" t="str">
        <f>IF(CR262="","",IF(M262&lt;&gt;"CRO","","INSERT INTO osoba (id,reg_broj,oib,spol_id,dat_rodjenja) VALUES ("&amp;CR262&amp;",(SELECT max(os.reg_broj)+1 FROM osoba AS os),Null,'"&amp;CU262&amp;"',Null); INSERT INTO osoba_log (id,reg_broj,oib,spol_id,dat_rodjenja,dnevnik_id) SELECT id,reg_broj,oib,spol_id,dat_rodjenja,"&amp;dnevnik_id&amp;" FROM osoba WHERE id = "&amp;CR262&amp;";"))</f>
        <v/>
      </c>
      <c r="CX262" s="66" t="str">
        <f t="shared" si="238"/>
        <v/>
      </c>
      <c r="CY262" t="s">
        <v>0</v>
      </c>
      <c r="CZ262" s="19" t="str">
        <f t="shared" si="239"/>
        <v/>
      </c>
      <c r="DA262" s="47" t="s">
        <v>0</v>
      </c>
      <c r="DB262" s="52" t="str">
        <f t="shared" si="240"/>
        <v/>
      </c>
      <c r="DC262" s="66" t="str">
        <f t="shared" si="241"/>
        <v/>
      </c>
      <c r="DD262" s="47" t="s">
        <v>0</v>
      </c>
      <c r="DE262" s="52" t="str">
        <f t="shared" si="242"/>
        <v/>
      </c>
      <c r="DF262" s="53" t="str">
        <f>IF(DE262="","",IFERROR(MATCH(DE262,registar,0),"NEMA"))</f>
        <v/>
      </c>
      <c r="DG262" s="47" t="s">
        <v>0</v>
      </c>
      <c r="DH262" s="52" t="str">
        <f t="shared" si="243"/>
        <v/>
      </c>
      <c r="DI262" s="53" t="str">
        <f>IF(DH262="","",IFERROR(MATCH(DH262,imePrezime_imePrezimeKlub,0),"NEMA"))</f>
        <v/>
      </c>
      <c r="DJ262" s="47" t="s">
        <v>0</v>
      </c>
      <c r="DK262" s="52" t="str">
        <f t="shared" si="244"/>
        <v/>
      </c>
      <c r="DL262" s="53" t="str">
        <f>IF(DK262="","",IFERROR(MATCH(DK262,imePrezime_imePrezime,0),"NEMA"))</f>
        <v/>
      </c>
      <c r="DM262" s="47" t="s">
        <v>0</v>
      </c>
      <c r="DN262" s="58" t="str">
        <f t="shared" si="245"/>
        <v/>
      </c>
      <c r="DO262" s="53" t="str" cm="1">
        <f t="array" ref="DO262">IF(DN262&lt;&gt;"",INDEX(imePrezime_id,DN262,0),IF(CR262&lt;&gt;"",CR262,""))</f>
        <v/>
      </c>
      <c r="DP262" s="47" t="s">
        <v>0</v>
      </c>
      <c r="DQ262" s="58" t="str">
        <f t="shared" si="246"/>
        <v/>
      </c>
      <c r="DR262" s="73" t="str">
        <f>IF(BW262="","",IF(AJ262="",IF(IFERROR(INDEX(imePrezime_klub,MATCH(DO262,imePrezime_id,0)),"NEMA")="","klu",""),IF(OR(AND(AK262&lt;&gt;"",AK262&lt;&gt;"NEMA"),BI262&lt;&gt;""),"klu(ali)",IF(AND(AN262&lt;&gt;"",AN262&lt;&gt;AM262),"(raz-klu)","klu"))))</f>
        <v/>
      </c>
      <c r="DS262" s="73" t="str">
        <f t="shared" si="247"/>
        <v/>
      </c>
      <c r="DT262" s="73" t="str">
        <f t="shared" si="248"/>
        <v/>
      </c>
      <c r="DU262" s="66" t="str">
        <f t="shared" si="249"/>
        <v/>
      </c>
      <c r="DV262" s="47" t="s">
        <v>0</v>
      </c>
      <c r="DW262" s="58" t="str">
        <f>IF(BW262="","",MAX(DW$10:DW261)+1)</f>
        <v/>
      </c>
      <c r="DX262" s="73" t="str">
        <f t="shared" si="250"/>
        <v/>
      </c>
      <c r="DY262" s="73" t="str">
        <f t="shared" si="251"/>
        <v/>
      </c>
      <c r="DZ262" s="73" t="str">
        <f t="shared" si="252"/>
        <v/>
      </c>
      <c r="EA262" s="73" t="str">
        <f t="shared" si="253"/>
        <v/>
      </c>
      <c r="EB262" s="73" t="str">
        <f t="shared" si="254"/>
        <v/>
      </c>
      <c r="EC262" s="73" t="str">
        <f t="shared" si="255"/>
        <v/>
      </c>
      <c r="ED262" s="73" t="str">
        <f t="shared" si="256"/>
        <v/>
      </c>
      <c r="EE262" s="73" t="str">
        <f t="shared" si="257"/>
        <v/>
      </c>
      <c r="EF262" s="73" t="str">
        <f t="shared" si="258"/>
        <v/>
      </c>
      <c r="EG262" s="53" t="str">
        <f>IF(INDEX(natjecanjeKategorije_katAliasId,MATCH(Q262,natjecanjeKategorije_katRegId,0))="","",INDEX(natjecanjeKategorije_katAliasId,MATCH(Q262,natjecanjeKategorije_katRegId,0)))</f>
        <v/>
      </c>
      <c r="EH262" s="47" t="s">
        <v>0</v>
      </c>
      <c r="EI262" s="19" t="str">
        <f t="shared" si="259"/>
        <v/>
      </c>
      <c r="EJ262" s="47" t="s">
        <v>0</v>
      </c>
      <c r="EK262" s="19" t="str">
        <f t="shared" si="260"/>
        <v/>
      </c>
      <c r="EL262" s="47" t="s">
        <v>0</v>
      </c>
      <c r="EM262" s="208" t="str">
        <f t="shared" si="261"/>
        <v/>
      </c>
      <c r="EN262" s="47" t="s">
        <v>0</v>
      </c>
    </row>
    <row r="263" spans="1:144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03"/>
        <v/>
      </c>
      <c r="P263" s="73" t="str">
        <f>IF(O263="","",IF(COUNTIF(O$10:O262,O263)=0,P262+1,P262))</f>
        <v/>
      </c>
      <c r="Q263" s="88" t="str">
        <f t="shared" si="204"/>
        <v/>
      </c>
      <c r="R263" s="89" t="str" cm="1">
        <f t="array" ref="R263">IF(S263="","",INDEX(natjecanjeStaze_naziv,MATCH(S263,natjecanjeStaze_stazaId,0)))</f>
        <v/>
      </c>
      <c r="S263" s="53" t="str">
        <f>IF(BW263="","",INDEX(natjecanjeStaze_stazaId,MATCH(O263,natjecanjeStaze_kategorija,0)))</f>
        <v/>
      </c>
      <c r="T263" s="47" t="s">
        <v>0</v>
      </c>
      <c r="U263" s="259" t="str">
        <f>IF(O263="","",INDEX(kategorija_oznaka,MATCH(Q263,kategorija_id,0)))</f>
        <v/>
      </c>
      <c r="V263" s="260" t="str">
        <f t="shared" si="205"/>
        <v/>
      </c>
      <c r="W263" s="47" t="s">
        <v>0</v>
      </c>
      <c r="X263" s="52" t="str">
        <f t="shared" si="206"/>
        <v/>
      </c>
      <c r="Y263" s="73" t="str">
        <f t="shared" si="207"/>
        <v/>
      </c>
      <c r="Z263" s="31" t="str">
        <f t="shared" si="208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09"/>
        <v/>
      </c>
      <c r="AF263" s="47" t="s">
        <v>0</v>
      </c>
      <c r="AG263" s="151" t="str">
        <f t="shared" si="210"/>
        <v/>
      </c>
      <c r="AH263" s="47" t="s">
        <v>0</v>
      </c>
      <c r="AI263" s="52" t="str">
        <f t="shared" si="211"/>
        <v/>
      </c>
      <c r="AJ263" s="31" t="str">
        <f t="shared" si="212"/>
        <v/>
      </c>
      <c r="AK263" s="73" t="str">
        <f t="shared" si="213"/>
        <v/>
      </c>
      <c r="AL263" s="73" t="str">
        <f t="shared" si="214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IFERROR(""&amp;INDEX(registarNatjecatelji,DL263,4),"")</f>
        <v/>
      </c>
      <c r="AO263" s="90" t="str">
        <f t="shared" si="215"/>
        <v/>
      </c>
      <c r="AP263" s="66" t="str">
        <f t="shared" si="216"/>
        <v/>
      </c>
      <c r="AQ263" s="47" t="s">
        <v>0</v>
      </c>
      <c r="AR263" s="52" t="str">
        <f>IF(V263&lt;&gt;"NEMA","",IF(IFERROR(MATCH(U263,U$10:U262,0),0)&lt;&gt;0,"",U263))</f>
        <v/>
      </c>
      <c r="AS263" s="73" t="str">
        <f>IF(AR263="","",IFERROR(INDEX(klubAlias_id,MATCH(AR263,klubAlias_alias,0)),"NEMA"))</f>
        <v/>
      </c>
      <c r="AT263" s="31" t="str">
        <f>IF(OR(AS263="",AS263&lt;&gt;"NEMA"),"",MAX(AT$10:AT262)+1)</f>
        <v/>
      </c>
      <c r="AU263" s="66" t="str">
        <f>IF(OR(AS263="",AS263&lt;&gt;"NEMA"),"",INDEX(klub_id,MATCH(AR263,klub_naziv,0)))</f>
        <v/>
      </c>
      <c r="AV263" s="47" t="s">
        <v>0</v>
      </c>
      <c r="AW263" s="19" t="str">
        <f t="shared" si="217"/>
        <v/>
      </c>
      <c r="AX263" s="47" t="s">
        <v>0</v>
      </c>
      <c r="AY263" s="82" t="str">
        <f>IF(AK263&lt;&gt;"NEMA","",IF(IFERROR(MATCH(AJ263,AJ$10:AJ262,0),0)&lt;&gt;0,"",AJ263))</f>
        <v/>
      </c>
      <c r="AZ263" s="47" t="s">
        <v>0</v>
      </c>
      <c r="BA263" s="130"/>
      <c r="BB263" s="47" t="s">
        <v>0</v>
      </c>
      <c r="BC263" s="58" t="str">
        <f t="shared" si="218"/>
        <v/>
      </c>
      <c r="BD263" s="31" t="str">
        <f t="shared" si="219"/>
        <v/>
      </c>
      <c r="BE263" s="31" t="str">
        <f>IF(BD263="","",MAX(BE$10:BE262)+1)</f>
        <v/>
      </c>
      <c r="BF263" s="31" t="str">
        <f t="shared" si="220"/>
        <v/>
      </c>
      <c r="BG263" s="31" t="str">
        <f t="shared" si="221"/>
        <v/>
      </c>
      <c r="BH263" s="31" t="str">
        <f>IF(BA263="","",MAX(BH$10:BH262)+1)</f>
        <v/>
      </c>
      <c r="BI263" s="31" t="str">
        <f t="shared" si="222"/>
        <v/>
      </c>
      <c r="BJ263" s="66" t="str">
        <f t="shared" si="223"/>
        <v/>
      </c>
      <c r="BK263" s="47" t="s">
        <v>0</v>
      </c>
      <c r="BL263" s="19" t="str">
        <f t="shared" si="224"/>
        <v/>
      </c>
      <c r="BM263" s="47" t="s">
        <v>0</v>
      </c>
      <c r="BN263" s="151" t="str">
        <f>IF(AP263="","",IF(BA263="",IF(IFERROR(MATCH(AP263,natjecanje_noviKluboviAliasi,0),0)&gt;0,INDEX(natjecanje_kluboviAliasi,MATCH(AP263,natjecanje_noviKluboviAliasi,0)),AP263),BA263))</f>
        <v/>
      </c>
      <c r="BO263" s="47" t="s">
        <v>0</v>
      </c>
      <c r="BP263" s="58" t="str">
        <f t="shared" si="225"/>
        <v/>
      </c>
      <c r="BQ263" s="73" t="str">
        <f t="shared" si="226"/>
        <v/>
      </c>
      <c r="BR263" s="267" t="str">
        <f t="shared" si="227"/>
        <v/>
      </c>
      <c r="BS263" s="268" t="str">
        <f t="shared" si="228"/>
        <v/>
      </c>
      <c r="BT263" s="191" t="str">
        <f t="shared" si="229"/>
        <v/>
      </c>
      <c r="BU263" s="47" t="s">
        <v>0</v>
      </c>
      <c r="BV263" s="52" t="str">
        <f t="shared" si="230"/>
        <v/>
      </c>
      <c r="BW263" s="31" t="str">
        <f t="shared" si="231"/>
        <v/>
      </c>
      <c r="BX263" s="73" t="str">
        <f>IF(BW263="","",IFERROR(INDEX(imePrezime_id,MATCH(BV263&amp;" – "&amp;BW263,imePrezime_imePrezime,0)),"NEMA"))</f>
        <v/>
      </c>
      <c r="BY263" s="73" t="str">
        <f>IF(BX263&lt;&gt;"NEMA","",IFERROR(INDEX(imePrezimeAlias_imePrezimeId,MATCH(BV263&amp;" "&amp;BW263,imePrezimeAlias_alias,0)),"NEMA"))</f>
        <v/>
      </c>
      <c r="BZ263" s="31" t="str">
        <f>IF(BW263="","",IF(OR(BY263="",BY263="NEMA"),BV263,INDEX(imePrezime_ime,MATCH(BY263,imePrezime_id,0))))</f>
        <v/>
      </c>
      <c r="CA263" s="66" t="str">
        <f>IF(BW263="","",IF(OR(BY263="",BY263="NEMA"),BW263,INDEX(imePrezime_prezime,MATCH(BY263,imePrezime_id,0))))</f>
        <v/>
      </c>
      <c r="CB263" s="47" t="s">
        <v>0</v>
      </c>
      <c r="CC263" s="82" t="str">
        <f t="shared" si="232"/>
        <v/>
      </c>
      <c r="CD263" s="47" t="s">
        <v>0</v>
      </c>
      <c r="CE263" s="19" t="str">
        <f t="shared" si="233"/>
        <v/>
      </c>
      <c r="CF263" s="47" t="s">
        <v>0</v>
      </c>
      <c r="CG263" s="130"/>
      <c r="CH263" s="47" t="s">
        <v>0</v>
      </c>
      <c r="CI263" s="52" t="str">
        <f t="shared" si="234"/>
        <v/>
      </c>
      <c r="CJ263" s="73" t="str">
        <f>IF(CG263="","",MAX(CJ$10:CJ262)+1)</f>
        <v/>
      </c>
      <c r="CK263" s="53" t="str">
        <f t="shared" si="235"/>
        <v/>
      </c>
      <c r="CL263" s="47" t="s">
        <v>0</v>
      </c>
      <c r="CM263" s="19" t="str">
        <f t="shared" si="236"/>
        <v/>
      </c>
      <c r="CN263" s="47" t="s">
        <v>0</v>
      </c>
      <c r="CO263" s="108"/>
      <c r="CP263" s="110"/>
      <c r="CQ263" s="47"/>
      <c r="CR263" s="58" t="str">
        <f>IF(AND(BX263="NEMA",BY263="NEMA",OR(CG263="",CK263="NEMA")),MAX(CR$10:CR262)+1,"")</f>
        <v/>
      </c>
      <c r="CS263" s="53" t="str">
        <f t="shared" si="237"/>
        <v/>
      </c>
      <c r="CT263" t="s">
        <v>0</v>
      </c>
      <c r="CU263" s="133" t="str">
        <f>IF(O263="","",LEFT(INDEX(kategorija_oznaka,MATCH(Q263,kategorija_id,0)),1))</f>
        <v/>
      </c>
      <c r="CV263" t="s">
        <v>0</v>
      </c>
      <c r="CW263" s="52" t="str">
        <f>IF(CR263="","",IF(M263&lt;&gt;"CRO","","INSERT INTO osoba (id,reg_broj,oib,spol_id,dat_rodjenja) VALUES ("&amp;CR263&amp;",(SELECT max(os.reg_broj)+1 FROM osoba AS os),Null,'"&amp;CU263&amp;"',Null); INSERT INTO osoba_log (id,reg_broj,oib,spol_id,dat_rodjenja,dnevnik_id) SELECT id,reg_broj,oib,spol_id,dat_rodjenja,"&amp;dnevnik_id&amp;" FROM osoba WHERE id = "&amp;CR263&amp;";"))</f>
        <v/>
      </c>
      <c r="CX263" s="66" t="str">
        <f t="shared" si="238"/>
        <v/>
      </c>
      <c r="CY263" t="s">
        <v>0</v>
      </c>
      <c r="CZ263" s="19" t="str">
        <f t="shared" si="239"/>
        <v/>
      </c>
      <c r="DA263" s="47" t="s">
        <v>0</v>
      </c>
      <c r="DB263" s="52" t="str">
        <f t="shared" si="240"/>
        <v/>
      </c>
      <c r="DC263" s="66" t="str">
        <f t="shared" si="241"/>
        <v/>
      </c>
      <c r="DD263" s="47" t="s">
        <v>0</v>
      </c>
      <c r="DE263" s="52" t="str">
        <f t="shared" si="242"/>
        <v/>
      </c>
      <c r="DF263" s="53" t="str">
        <f>IF(DE263="","",IFERROR(MATCH(DE263,registar,0),"NEMA"))</f>
        <v/>
      </c>
      <c r="DG263" s="47" t="s">
        <v>0</v>
      </c>
      <c r="DH263" s="52" t="str">
        <f t="shared" si="243"/>
        <v/>
      </c>
      <c r="DI263" s="53" t="str">
        <f>IF(DH263="","",IFERROR(MATCH(DH263,imePrezime_imePrezimeKlub,0),"NEMA"))</f>
        <v/>
      </c>
      <c r="DJ263" s="47" t="s">
        <v>0</v>
      </c>
      <c r="DK263" s="52" t="str">
        <f t="shared" si="244"/>
        <v/>
      </c>
      <c r="DL263" s="53" t="str">
        <f>IF(DK263="","",IFERROR(MATCH(DK263,imePrezime_imePrezime,0),"NEMA"))</f>
        <v/>
      </c>
      <c r="DM263" s="47" t="s">
        <v>0</v>
      </c>
      <c r="DN263" s="58" t="str">
        <f t="shared" si="245"/>
        <v/>
      </c>
      <c r="DO263" s="53" t="str" cm="1">
        <f t="array" ref="DO263">IF(DN263&lt;&gt;"",INDEX(imePrezime_id,DN263,0),IF(CR263&lt;&gt;"",CR263,""))</f>
        <v/>
      </c>
      <c r="DP263" s="47" t="s">
        <v>0</v>
      </c>
      <c r="DQ263" s="58" t="str">
        <f t="shared" si="246"/>
        <v/>
      </c>
      <c r="DR263" s="73" t="str">
        <f>IF(BW263="","",IF(AJ263="",IF(IFERROR(INDEX(imePrezime_klub,MATCH(DO263,imePrezime_id,0)),"NEMA")="","klu",""),IF(OR(AND(AK263&lt;&gt;"",AK263&lt;&gt;"NEMA"),BI263&lt;&gt;""),"klu(ali)",IF(AND(AN263&lt;&gt;"",AN263&lt;&gt;AM263),"(raz-klu)","klu"))))</f>
        <v/>
      </c>
      <c r="DS263" s="73" t="str">
        <f t="shared" si="247"/>
        <v/>
      </c>
      <c r="DT263" s="73" t="str">
        <f t="shared" si="248"/>
        <v/>
      </c>
      <c r="DU263" s="66" t="str">
        <f t="shared" si="249"/>
        <v/>
      </c>
      <c r="DV263" s="47" t="s">
        <v>0</v>
      </c>
      <c r="DW263" s="58" t="str">
        <f>IF(BW263="","",MAX(DW$10:DW262)+1)</f>
        <v/>
      </c>
      <c r="DX263" s="73" t="str">
        <f t="shared" si="250"/>
        <v/>
      </c>
      <c r="DY263" s="73" t="str">
        <f t="shared" si="251"/>
        <v/>
      </c>
      <c r="DZ263" s="73" t="str">
        <f t="shared" si="252"/>
        <v/>
      </c>
      <c r="EA263" s="73" t="str">
        <f t="shared" si="253"/>
        <v/>
      </c>
      <c r="EB263" s="73" t="str">
        <f t="shared" si="254"/>
        <v/>
      </c>
      <c r="EC263" s="73" t="str">
        <f t="shared" si="255"/>
        <v/>
      </c>
      <c r="ED263" s="73" t="str">
        <f t="shared" si="256"/>
        <v/>
      </c>
      <c r="EE263" s="73" t="str">
        <f t="shared" si="257"/>
        <v/>
      </c>
      <c r="EF263" s="73" t="str">
        <f t="shared" si="258"/>
        <v/>
      </c>
      <c r="EG263" s="53" t="str">
        <f>IF(INDEX(natjecanjeKategorije_katAliasId,MATCH(Q263,natjecanjeKategorije_katRegId,0))="","",INDEX(natjecanjeKategorije_katAliasId,MATCH(Q263,natjecanjeKategorije_katRegId,0)))</f>
        <v/>
      </c>
      <c r="EH263" s="47" t="s">
        <v>0</v>
      </c>
      <c r="EI263" s="19" t="str">
        <f t="shared" si="259"/>
        <v/>
      </c>
      <c r="EJ263" s="47" t="s">
        <v>0</v>
      </c>
      <c r="EK263" s="19" t="str">
        <f t="shared" si="260"/>
        <v/>
      </c>
      <c r="EL263" s="47" t="s">
        <v>0</v>
      </c>
      <c r="EM263" s="208" t="str">
        <f t="shared" si="261"/>
        <v/>
      </c>
      <c r="EN263" s="47" t="s">
        <v>0</v>
      </c>
    </row>
    <row r="264" spans="1:144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03"/>
        <v/>
      </c>
      <c r="P264" s="73" t="str">
        <f>IF(O264="","",IF(COUNTIF(O$10:O263,O264)=0,P263+1,P263))</f>
        <v/>
      </c>
      <c r="Q264" s="88" t="str">
        <f t="shared" si="204"/>
        <v/>
      </c>
      <c r="R264" s="89" t="str" cm="1">
        <f t="array" ref="R264">IF(S264="","",INDEX(natjecanjeStaze_naziv,MATCH(S264,natjecanjeStaze_stazaId,0)))</f>
        <v/>
      </c>
      <c r="S264" s="53" t="str">
        <f>IF(BW264="","",INDEX(natjecanjeStaze_stazaId,MATCH(O264,natjecanjeStaze_kategorija,0)))</f>
        <v/>
      </c>
      <c r="T264" s="47" t="s">
        <v>0</v>
      </c>
      <c r="U264" s="259" t="str">
        <f>IF(O264="","",INDEX(kategorija_oznaka,MATCH(Q264,kategorija_id,0)))</f>
        <v/>
      </c>
      <c r="V264" s="260" t="str">
        <f t="shared" si="205"/>
        <v/>
      </c>
      <c r="W264" s="47" t="s">
        <v>0</v>
      </c>
      <c r="X264" s="52" t="str">
        <f t="shared" si="206"/>
        <v/>
      </c>
      <c r="Y264" s="73" t="str">
        <f t="shared" si="207"/>
        <v/>
      </c>
      <c r="Z264" s="31" t="str">
        <f t="shared" si="208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09"/>
        <v/>
      </c>
      <c r="AF264" s="47" t="s">
        <v>0</v>
      </c>
      <c r="AG264" s="151" t="str">
        <f t="shared" si="210"/>
        <v/>
      </c>
      <c r="AH264" s="47" t="s">
        <v>0</v>
      </c>
      <c r="AI264" s="52" t="str">
        <f t="shared" si="211"/>
        <v/>
      </c>
      <c r="AJ264" s="31" t="str">
        <f t="shared" si="212"/>
        <v/>
      </c>
      <c r="AK264" s="73" t="str">
        <f t="shared" si="213"/>
        <v/>
      </c>
      <c r="AL264" s="73" t="str">
        <f t="shared" si="214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IFERROR(""&amp;INDEX(registarNatjecatelji,DL264,4),"")</f>
        <v/>
      </c>
      <c r="AO264" s="90" t="str">
        <f t="shared" si="215"/>
        <v/>
      </c>
      <c r="AP264" s="66" t="str">
        <f t="shared" si="216"/>
        <v/>
      </c>
      <c r="AQ264" s="47" t="s">
        <v>0</v>
      </c>
      <c r="AR264" s="52" t="str">
        <f>IF(V264&lt;&gt;"NEMA","",IF(IFERROR(MATCH(U264,U$10:U263,0),0)&lt;&gt;0,"",U264))</f>
        <v/>
      </c>
      <c r="AS264" s="73" t="str">
        <f>IF(AR264="","",IFERROR(INDEX(klubAlias_id,MATCH(AR264,klubAlias_alias,0)),"NEMA"))</f>
        <v/>
      </c>
      <c r="AT264" s="31" t="str">
        <f>IF(OR(AS264="",AS264&lt;&gt;"NEMA"),"",MAX(AT$10:AT263)+1)</f>
        <v/>
      </c>
      <c r="AU264" s="66" t="str">
        <f>IF(OR(AS264="",AS264&lt;&gt;"NEMA"),"",INDEX(klub_id,MATCH(AR264,klub_naziv,0)))</f>
        <v/>
      </c>
      <c r="AV264" s="47" t="s">
        <v>0</v>
      </c>
      <c r="AW264" s="19" t="str">
        <f t="shared" si="217"/>
        <v/>
      </c>
      <c r="AX264" s="47" t="s">
        <v>0</v>
      </c>
      <c r="AY264" s="82" t="str">
        <f>IF(AK264&lt;&gt;"NEMA","",IF(IFERROR(MATCH(AJ264,AJ$10:AJ263,0),0)&lt;&gt;0,"",AJ264))</f>
        <v/>
      </c>
      <c r="AZ264" s="47" t="s">
        <v>0</v>
      </c>
      <c r="BA264" s="130"/>
      <c r="BB264" s="47" t="s">
        <v>0</v>
      </c>
      <c r="BC264" s="58" t="str">
        <f t="shared" si="218"/>
        <v/>
      </c>
      <c r="BD264" s="31" t="str">
        <f t="shared" si="219"/>
        <v/>
      </c>
      <c r="BE264" s="31" t="str">
        <f>IF(BD264="","",MAX(BE$10:BE263)+1)</f>
        <v/>
      </c>
      <c r="BF264" s="31" t="str">
        <f t="shared" si="220"/>
        <v/>
      </c>
      <c r="BG264" s="31" t="str">
        <f t="shared" si="221"/>
        <v/>
      </c>
      <c r="BH264" s="31" t="str">
        <f>IF(BA264="","",MAX(BH$10:BH263)+1)</f>
        <v/>
      </c>
      <c r="BI264" s="31" t="str">
        <f t="shared" si="222"/>
        <v/>
      </c>
      <c r="BJ264" s="66" t="str">
        <f t="shared" si="223"/>
        <v/>
      </c>
      <c r="BK264" s="47" t="s">
        <v>0</v>
      </c>
      <c r="BL264" s="19" t="str">
        <f t="shared" si="224"/>
        <v/>
      </c>
      <c r="BM264" s="47" t="s">
        <v>0</v>
      </c>
      <c r="BN264" s="151" t="str">
        <f>IF(AP264="","",IF(BA264="",IF(IFERROR(MATCH(AP264,natjecanje_noviKluboviAliasi,0),0)&gt;0,INDEX(natjecanje_kluboviAliasi,MATCH(AP264,natjecanje_noviKluboviAliasi,0)),AP264),BA264))</f>
        <v/>
      </c>
      <c r="BO264" s="47" t="s">
        <v>0</v>
      </c>
      <c r="BP264" s="58" t="str">
        <f t="shared" si="225"/>
        <v/>
      </c>
      <c r="BQ264" s="73" t="str">
        <f t="shared" si="226"/>
        <v/>
      </c>
      <c r="BR264" s="267" t="str">
        <f t="shared" si="227"/>
        <v/>
      </c>
      <c r="BS264" s="268" t="str">
        <f t="shared" si="228"/>
        <v/>
      </c>
      <c r="BT264" s="191" t="str">
        <f t="shared" si="229"/>
        <v/>
      </c>
      <c r="BU264" s="47" t="s">
        <v>0</v>
      </c>
      <c r="BV264" s="52" t="str">
        <f t="shared" si="230"/>
        <v/>
      </c>
      <c r="BW264" s="31" t="str">
        <f t="shared" si="231"/>
        <v/>
      </c>
      <c r="BX264" s="73" t="str">
        <f>IF(BW264="","",IFERROR(INDEX(imePrezime_id,MATCH(BV264&amp;" – "&amp;BW264,imePrezime_imePrezime,0)),"NEMA"))</f>
        <v/>
      </c>
      <c r="BY264" s="73" t="str">
        <f>IF(BX264&lt;&gt;"NEMA","",IFERROR(INDEX(imePrezimeAlias_imePrezimeId,MATCH(BV264&amp;" "&amp;BW264,imePrezimeAlias_alias,0)),"NEMA"))</f>
        <v/>
      </c>
      <c r="BZ264" s="31" t="str">
        <f>IF(BW264="","",IF(OR(BY264="",BY264="NEMA"),BV264,INDEX(imePrezime_ime,MATCH(BY264,imePrezime_id,0))))</f>
        <v/>
      </c>
      <c r="CA264" s="66" t="str">
        <f>IF(BW264="","",IF(OR(BY264="",BY264="NEMA"),BW264,INDEX(imePrezime_prezime,MATCH(BY264,imePrezime_id,0))))</f>
        <v/>
      </c>
      <c r="CB264" s="47" t="s">
        <v>0</v>
      </c>
      <c r="CC264" s="82" t="str">
        <f t="shared" si="232"/>
        <v/>
      </c>
      <c r="CD264" s="47" t="s">
        <v>0</v>
      </c>
      <c r="CE264" s="19" t="str">
        <f t="shared" si="233"/>
        <v/>
      </c>
      <c r="CF264" s="47" t="s">
        <v>0</v>
      </c>
      <c r="CG264" s="130"/>
      <c r="CH264" s="47" t="s">
        <v>0</v>
      </c>
      <c r="CI264" s="52" t="str">
        <f t="shared" si="234"/>
        <v/>
      </c>
      <c r="CJ264" s="73" t="str">
        <f>IF(CG264="","",MAX(CJ$10:CJ263)+1)</f>
        <v/>
      </c>
      <c r="CK264" s="53" t="str">
        <f t="shared" si="235"/>
        <v/>
      </c>
      <c r="CL264" s="47" t="s">
        <v>0</v>
      </c>
      <c r="CM264" s="19" t="str">
        <f t="shared" si="236"/>
        <v/>
      </c>
      <c r="CN264" s="47" t="s">
        <v>0</v>
      </c>
      <c r="CO264" s="108"/>
      <c r="CP264" s="110"/>
      <c r="CQ264" s="47"/>
      <c r="CR264" s="58" t="str">
        <f>IF(AND(BX264="NEMA",BY264="NEMA",OR(CG264="",CK264="NEMA")),MAX(CR$10:CR263)+1,"")</f>
        <v/>
      </c>
      <c r="CS264" s="53" t="str">
        <f t="shared" si="237"/>
        <v/>
      </c>
      <c r="CT264" t="s">
        <v>0</v>
      </c>
      <c r="CU264" s="133" t="str">
        <f>IF(O264="","",LEFT(INDEX(kategorija_oznaka,MATCH(Q264,kategorija_id,0)),1))</f>
        <v/>
      </c>
      <c r="CV264" t="s">
        <v>0</v>
      </c>
      <c r="CW264" s="52" t="str">
        <f>IF(CR264="","",IF(M264&lt;&gt;"CRO","","INSERT INTO osoba (id,reg_broj,oib,spol_id,dat_rodjenja) VALUES ("&amp;CR264&amp;",(SELECT max(os.reg_broj)+1 FROM osoba AS os),Null,'"&amp;CU264&amp;"',Null); INSERT INTO osoba_log (id,reg_broj,oib,spol_id,dat_rodjenja,dnevnik_id) SELECT id,reg_broj,oib,spol_id,dat_rodjenja,"&amp;dnevnik_id&amp;" FROM osoba WHERE id = "&amp;CR264&amp;";"))</f>
        <v/>
      </c>
      <c r="CX264" s="66" t="str">
        <f t="shared" si="238"/>
        <v/>
      </c>
      <c r="CY264" t="s">
        <v>0</v>
      </c>
      <c r="CZ264" s="19" t="str">
        <f t="shared" si="239"/>
        <v/>
      </c>
      <c r="DA264" s="47" t="s">
        <v>0</v>
      </c>
      <c r="DB264" s="52" t="str">
        <f t="shared" si="240"/>
        <v/>
      </c>
      <c r="DC264" s="66" t="str">
        <f t="shared" si="241"/>
        <v/>
      </c>
      <c r="DD264" s="47" t="s">
        <v>0</v>
      </c>
      <c r="DE264" s="52" t="str">
        <f t="shared" si="242"/>
        <v/>
      </c>
      <c r="DF264" s="53" t="str">
        <f>IF(DE264="","",IFERROR(MATCH(DE264,registar,0),"NEMA"))</f>
        <v/>
      </c>
      <c r="DG264" s="47" t="s">
        <v>0</v>
      </c>
      <c r="DH264" s="52" t="str">
        <f t="shared" si="243"/>
        <v/>
      </c>
      <c r="DI264" s="53" t="str">
        <f>IF(DH264="","",IFERROR(MATCH(DH264,imePrezime_imePrezimeKlub,0),"NEMA"))</f>
        <v/>
      </c>
      <c r="DJ264" s="47" t="s">
        <v>0</v>
      </c>
      <c r="DK264" s="52" t="str">
        <f t="shared" si="244"/>
        <v/>
      </c>
      <c r="DL264" s="53" t="str">
        <f>IF(DK264="","",IFERROR(MATCH(DK264,imePrezime_imePrezime,0),"NEMA"))</f>
        <v/>
      </c>
      <c r="DM264" s="47" t="s">
        <v>0</v>
      </c>
      <c r="DN264" s="58" t="str">
        <f t="shared" si="245"/>
        <v/>
      </c>
      <c r="DO264" s="53" t="str" cm="1">
        <f t="array" ref="DO264">IF(DN264&lt;&gt;"",INDEX(imePrezime_id,DN264,0),IF(CR264&lt;&gt;"",CR264,""))</f>
        <v/>
      </c>
      <c r="DP264" s="47" t="s">
        <v>0</v>
      </c>
      <c r="DQ264" s="58" t="str">
        <f t="shared" si="246"/>
        <v/>
      </c>
      <c r="DR264" s="73" t="str">
        <f>IF(BW264="","",IF(AJ264="",IF(IFERROR(INDEX(imePrezime_klub,MATCH(DO264,imePrezime_id,0)),"NEMA")="","klu",""),IF(OR(AND(AK264&lt;&gt;"",AK264&lt;&gt;"NEMA"),BI264&lt;&gt;""),"klu(ali)",IF(AND(AN264&lt;&gt;"",AN264&lt;&gt;AM264),"(raz-klu)","klu"))))</f>
        <v/>
      </c>
      <c r="DS264" s="73" t="str">
        <f t="shared" si="247"/>
        <v/>
      </c>
      <c r="DT264" s="73" t="str">
        <f t="shared" si="248"/>
        <v/>
      </c>
      <c r="DU264" s="66" t="str">
        <f t="shared" si="249"/>
        <v/>
      </c>
      <c r="DV264" s="47" t="s">
        <v>0</v>
      </c>
      <c r="DW264" s="58" t="str">
        <f>IF(BW264="","",MAX(DW$10:DW263)+1)</f>
        <v/>
      </c>
      <c r="DX264" s="73" t="str">
        <f t="shared" si="250"/>
        <v/>
      </c>
      <c r="DY264" s="73" t="str">
        <f t="shared" si="251"/>
        <v/>
      </c>
      <c r="DZ264" s="73" t="str">
        <f t="shared" si="252"/>
        <v/>
      </c>
      <c r="EA264" s="73" t="str">
        <f t="shared" si="253"/>
        <v/>
      </c>
      <c r="EB264" s="73" t="str">
        <f t="shared" si="254"/>
        <v/>
      </c>
      <c r="EC264" s="73" t="str">
        <f t="shared" si="255"/>
        <v/>
      </c>
      <c r="ED264" s="73" t="str">
        <f t="shared" si="256"/>
        <v/>
      </c>
      <c r="EE264" s="73" t="str">
        <f t="shared" si="257"/>
        <v/>
      </c>
      <c r="EF264" s="73" t="str">
        <f t="shared" si="258"/>
        <v/>
      </c>
      <c r="EG264" s="53" t="str">
        <f>IF(INDEX(natjecanjeKategorije_katAliasId,MATCH(Q264,natjecanjeKategorije_katRegId,0))="","",INDEX(natjecanjeKategorije_katAliasId,MATCH(Q264,natjecanjeKategorije_katRegId,0)))</f>
        <v/>
      </c>
      <c r="EH264" s="47" t="s">
        <v>0</v>
      </c>
      <c r="EI264" s="19" t="str">
        <f t="shared" si="259"/>
        <v/>
      </c>
      <c r="EJ264" s="47" t="s">
        <v>0</v>
      </c>
      <c r="EK264" s="19" t="str">
        <f t="shared" si="260"/>
        <v/>
      </c>
      <c r="EL264" s="47" t="s">
        <v>0</v>
      </c>
      <c r="EM264" s="208" t="str">
        <f t="shared" si="261"/>
        <v/>
      </c>
      <c r="EN264" s="47" t="s">
        <v>0</v>
      </c>
    </row>
    <row r="265" spans="1:144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03"/>
        <v/>
      </c>
      <c r="P265" s="73" t="str">
        <f>IF(O265="","",IF(COUNTIF(O$10:O264,O265)=0,P264+1,P264))</f>
        <v/>
      </c>
      <c r="Q265" s="88" t="str">
        <f t="shared" si="204"/>
        <v/>
      </c>
      <c r="R265" s="89" t="str" cm="1">
        <f t="array" ref="R265">IF(S265="","",INDEX(natjecanjeStaze_naziv,MATCH(S265,natjecanjeStaze_stazaId,0)))</f>
        <v/>
      </c>
      <c r="S265" s="53" t="str">
        <f>IF(BW265="","",INDEX(natjecanjeStaze_stazaId,MATCH(O265,natjecanjeStaze_kategorija,0)))</f>
        <v/>
      </c>
      <c r="T265" s="47" t="s">
        <v>0</v>
      </c>
      <c r="U265" s="259" t="str">
        <f>IF(O265="","",INDEX(kategorija_oznaka,MATCH(Q265,kategorija_id,0)))</f>
        <v/>
      </c>
      <c r="V265" s="260" t="str">
        <f t="shared" si="205"/>
        <v/>
      </c>
      <c r="W265" s="47" t="s">
        <v>0</v>
      </c>
      <c r="X265" s="52" t="str">
        <f t="shared" si="206"/>
        <v/>
      </c>
      <c r="Y265" s="73" t="str">
        <f t="shared" si="207"/>
        <v/>
      </c>
      <c r="Z265" s="31" t="str">
        <f t="shared" si="208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09"/>
        <v/>
      </c>
      <c r="AF265" s="47" t="s">
        <v>0</v>
      </c>
      <c r="AG265" s="151" t="str">
        <f t="shared" si="210"/>
        <v/>
      </c>
      <c r="AH265" s="47" t="s">
        <v>0</v>
      </c>
      <c r="AI265" s="52" t="str">
        <f t="shared" si="211"/>
        <v/>
      </c>
      <c r="AJ265" s="31" t="str">
        <f t="shared" si="212"/>
        <v/>
      </c>
      <c r="AK265" s="73" t="str">
        <f t="shared" si="213"/>
        <v/>
      </c>
      <c r="AL265" s="73" t="str">
        <f t="shared" si="214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IFERROR(""&amp;INDEX(registarNatjecatelji,DL265,4),"")</f>
        <v/>
      </c>
      <c r="AO265" s="90" t="str">
        <f t="shared" si="215"/>
        <v/>
      </c>
      <c r="AP265" s="66" t="str">
        <f t="shared" si="216"/>
        <v/>
      </c>
      <c r="AQ265" s="47" t="s">
        <v>0</v>
      </c>
      <c r="AR265" s="52" t="str">
        <f>IF(V265&lt;&gt;"NEMA","",IF(IFERROR(MATCH(U265,U$10:U264,0),0)&lt;&gt;0,"",U265))</f>
        <v/>
      </c>
      <c r="AS265" s="73" t="str">
        <f>IF(AR265="","",IFERROR(INDEX(klubAlias_id,MATCH(AR265,klubAlias_alias,0)),"NEMA"))</f>
        <v/>
      </c>
      <c r="AT265" s="31" t="str">
        <f>IF(OR(AS265="",AS265&lt;&gt;"NEMA"),"",MAX(AT$10:AT264)+1)</f>
        <v/>
      </c>
      <c r="AU265" s="66" t="str">
        <f>IF(OR(AS265="",AS265&lt;&gt;"NEMA"),"",INDEX(klub_id,MATCH(AR265,klub_naziv,0)))</f>
        <v/>
      </c>
      <c r="AV265" s="47" t="s">
        <v>0</v>
      </c>
      <c r="AW265" s="19" t="str">
        <f t="shared" si="217"/>
        <v/>
      </c>
      <c r="AX265" s="47" t="s">
        <v>0</v>
      </c>
      <c r="AY265" s="82" t="str">
        <f>IF(AK265&lt;&gt;"NEMA","",IF(IFERROR(MATCH(AJ265,AJ$10:AJ264,0),0)&lt;&gt;0,"",AJ265))</f>
        <v/>
      </c>
      <c r="AZ265" s="47" t="s">
        <v>0</v>
      </c>
      <c r="BA265" s="130"/>
      <c r="BB265" s="47" t="s">
        <v>0</v>
      </c>
      <c r="BC265" s="58" t="str">
        <f t="shared" si="218"/>
        <v/>
      </c>
      <c r="BD265" s="31" t="str">
        <f t="shared" si="219"/>
        <v/>
      </c>
      <c r="BE265" s="31" t="str">
        <f>IF(BD265="","",MAX(BE$10:BE264)+1)</f>
        <v/>
      </c>
      <c r="BF265" s="31" t="str">
        <f t="shared" si="220"/>
        <v/>
      </c>
      <c r="BG265" s="31" t="str">
        <f t="shared" si="221"/>
        <v/>
      </c>
      <c r="BH265" s="31" t="str">
        <f>IF(BA265="","",MAX(BH$10:BH264)+1)</f>
        <v/>
      </c>
      <c r="BI265" s="31" t="str">
        <f t="shared" si="222"/>
        <v/>
      </c>
      <c r="BJ265" s="66" t="str">
        <f t="shared" si="223"/>
        <v/>
      </c>
      <c r="BK265" s="47" t="s">
        <v>0</v>
      </c>
      <c r="BL265" s="19" t="str">
        <f t="shared" si="224"/>
        <v/>
      </c>
      <c r="BM265" s="47" t="s">
        <v>0</v>
      </c>
      <c r="BN265" s="151" t="str">
        <f>IF(AP265="","",IF(BA265="",IF(IFERROR(MATCH(AP265,natjecanje_noviKluboviAliasi,0),0)&gt;0,INDEX(natjecanje_kluboviAliasi,MATCH(AP265,natjecanje_noviKluboviAliasi,0)),AP265),BA265))</f>
        <v/>
      </c>
      <c r="BO265" s="47" t="s">
        <v>0</v>
      </c>
      <c r="BP265" s="58" t="str">
        <f t="shared" si="225"/>
        <v/>
      </c>
      <c r="BQ265" s="73" t="str">
        <f t="shared" si="226"/>
        <v/>
      </c>
      <c r="BR265" s="267" t="str">
        <f t="shared" si="227"/>
        <v/>
      </c>
      <c r="BS265" s="268" t="str">
        <f t="shared" si="228"/>
        <v/>
      </c>
      <c r="BT265" s="191" t="str">
        <f t="shared" si="229"/>
        <v/>
      </c>
      <c r="BU265" s="47" t="s">
        <v>0</v>
      </c>
      <c r="BV265" s="52" t="str">
        <f t="shared" si="230"/>
        <v/>
      </c>
      <c r="BW265" s="31" t="str">
        <f t="shared" si="231"/>
        <v/>
      </c>
      <c r="BX265" s="73" t="str">
        <f>IF(BW265="","",IFERROR(INDEX(imePrezime_id,MATCH(BV265&amp;" – "&amp;BW265,imePrezime_imePrezime,0)),"NEMA"))</f>
        <v/>
      </c>
      <c r="BY265" s="73" t="str">
        <f>IF(BX265&lt;&gt;"NEMA","",IFERROR(INDEX(imePrezimeAlias_imePrezimeId,MATCH(BV265&amp;" "&amp;BW265,imePrezimeAlias_alias,0)),"NEMA"))</f>
        <v/>
      </c>
      <c r="BZ265" s="31" t="str">
        <f>IF(BW265="","",IF(OR(BY265="",BY265="NEMA"),BV265,INDEX(imePrezime_ime,MATCH(BY265,imePrezime_id,0))))</f>
        <v/>
      </c>
      <c r="CA265" s="66" t="str">
        <f>IF(BW265="","",IF(OR(BY265="",BY265="NEMA"),BW265,INDEX(imePrezime_prezime,MATCH(BY265,imePrezime_id,0))))</f>
        <v/>
      </c>
      <c r="CB265" s="47" t="s">
        <v>0</v>
      </c>
      <c r="CC265" s="82" t="str">
        <f t="shared" si="232"/>
        <v/>
      </c>
      <c r="CD265" s="47" t="s">
        <v>0</v>
      </c>
      <c r="CE265" s="19" t="str">
        <f t="shared" si="233"/>
        <v/>
      </c>
      <c r="CF265" s="47" t="s">
        <v>0</v>
      </c>
      <c r="CG265" s="130"/>
      <c r="CH265" s="47" t="s">
        <v>0</v>
      </c>
      <c r="CI265" s="52" t="str">
        <f t="shared" si="234"/>
        <v/>
      </c>
      <c r="CJ265" s="73" t="str">
        <f>IF(CG265="","",MAX(CJ$10:CJ264)+1)</f>
        <v/>
      </c>
      <c r="CK265" s="53" t="str">
        <f t="shared" si="235"/>
        <v/>
      </c>
      <c r="CL265" s="47" t="s">
        <v>0</v>
      </c>
      <c r="CM265" s="19" t="str">
        <f t="shared" si="236"/>
        <v/>
      </c>
      <c r="CN265" s="47" t="s">
        <v>0</v>
      </c>
      <c r="CO265" s="108"/>
      <c r="CP265" s="110"/>
      <c r="CQ265" s="47"/>
      <c r="CR265" s="58" t="str">
        <f>IF(AND(BX265="NEMA",BY265="NEMA",OR(CG265="",CK265="NEMA")),MAX(CR$10:CR264)+1,"")</f>
        <v/>
      </c>
      <c r="CS265" s="53" t="str">
        <f t="shared" si="237"/>
        <v/>
      </c>
      <c r="CT265" t="s">
        <v>0</v>
      </c>
      <c r="CU265" s="133" t="str">
        <f>IF(O265="","",LEFT(INDEX(kategorija_oznaka,MATCH(Q265,kategorija_id,0)),1))</f>
        <v/>
      </c>
      <c r="CV265" t="s">
        <v>0</v>
      </c>
      <c r="CW265" s="52" t="str">
        <f>IF(CR265="","",IF(M265&lt;&gt;"CRO","","INSERT INTO osoba (id,reg_broj,oib,spol_id,dat_rodjenja) VALUES ("&amp;CR265&amp;",(SELECT max(os.reg_broj)+1 FROM osoba AS os),Null,'"&amp;CU265&amp;"',Null); INSERT INTO osoba_log (id,reg_broj,oib,spol_id,dat_rodjenja,dnevnik_id) SELECT id,reg_broj,oib,spol_id,dat_rodjenja,"&amp;dnevnik_id&amp;" FROM osoba WHERE id = "&amp;CR265&amp;";"))</f>
        <v/>
      </c>
      <c r="CX265" s="66" t="str">
        <f t="shared" si="238"/>
        <v/>
      </c>
      <c r="CY265" t="s">
        <v>0</v>
      </c>
      <c r="CZ265" s="19" t="str">
        <f t="shared" si="239"/>
        <v/>
      </c>
      <c r="DA265" s="47" t="s">
        <v>0</v>
      </c>
      <c r="DB265" s="52" t="str">
        <f t="shared" si="240"/>
        <v/>
      </c>
      <c r="DC265" s="66" t="str">
        <f t="shared" si="241"/>
        <v/>
      </c>
      <c r="DD265" s="47" t="s">
        <v>0</v>
      </c>
      <c r="DE265" s="52" t="str">
        <f t="shared" si="242"/>
        <v/>
      </c>
      <c r="DF265" s="53" t="str">
        <f>IF(DE265="","",IFERROR(MATCH(DE265,registar,0),"NEMA"))</f>
        <v/>
      </c>
      <c r="DG265" s="47" t="s">
        <v>0</v>
      </c>
      <c r="DH265" s="52" t="str">
        <f t="shared" si="243"/>
        <v/>
      </c>
      <c r="DI265" s="53" t="str">
        <f>IF(DH265="","",IFERROR(MATCH(DH265,imePrezime_imePrezimeKlub,0),"NEMA"))</f>
        <v/>
      </c>
      <c r="DJ265" s="47" t="s">
        <v>0</v>
      </c>
      <c r="DK265" s="52" t="str">
        <f t="shared" si="244"/>
        <v/>
      </c>
      <c r="DL265" s="53" t="str">
        <f>IF(DK265="","",IFERROR(MATCH(DK265,imePrezime_imePrezime,0),"NEMA"))</f>
        <v/>
      </c>
      <c r="DM265" s="47" t="s">
        <v>0</v>
      </c>
      <c r="DN265" s="58" t="str">
        <f t="shared" si="245"/>
        <v/>
      </c>
      <c r="DO265" s="53" t="str" cm="1">
        <f t="array" ref="DO265">IF(DN265&lt;&gt;"",INDEX(imePrezime_id,DN265,0),IF(CR265&lt;&gt;"",CR265,""))</f>
        <v/>
      </c>
      <c r="DP265" s="47" t="s">
        <v>0</v>
      </c>
      <c r="DQ265" s="58" t="str">
        <f t="shared" si="246"/>
        <v/>
      </c>
      <c r="DR265" s="73" t="str">
        <f>IF(BW265="","",IF(AJ265="",IF(IFERROR(INDEX(imePrezime_klub,MATCH(DO265,imePrezime_id,0)),"NEMA")="","klu",""),IF(OR(AND(AK265&lt;&gt;"",AK265&lt;&gt;"NEMA"),BI265&lt;&gt;""),"klu(ali)",IF(AND(AN265&lt;&gt;"",AN265&lt;&gt;AM265),"(raz-klu)","klu"))))</f>
        <v/>
      </c>
      <c r="DS265" s="73" t="str">
        <f t="shared" si="247"/>
        <v/>
      </c>
      <c r="DT265" s="73" t="str">
        <f t="shared" si="248"/>
        <v/>
      </c>
      <c r="DU265" s="66" t="str">
        <f t="shared" si="249"/>
        <v/>
      </c>
      <c r="DV265" s="47" t="s">
        <v>0</v>
      </c>
      <c r="DW265" s="58" t="str">
        <f>IF(BW265="","",MAX(DW$10:DW264)+1)</f>
        <v/>
      </c>
      <c r="DX265" s="73" t="str">
        <f t="shared" si="250"/>
        <v/>
      </c>
      <c r="DY265" s="73" t="str">
        <f t="shared" si="251"/>
        <v/>
      </c>
      <c r="DZ265" s="73" t="str">
        <f t="shared" si="252"/>
        <v/>
      </c>
      <c r="EA265" s="73" t="str">
        <f t="shared" si="253"/>
        <v/>
      </c>
      <c r="EB265" s="73" t="str">
        <f t="shared" si="254"/>
        <v/>
      </c>
      <c r="EC265" s="73" t="str">
        <f t="shared" si="255"/>
        <v/>
      </c>
      <c r="ED265" s="73" t="str">
        <f t="shared" si="256"/>
        <v/>
      </c>
      <c r="EE265" s="73" t="str">
        <f t="shared" si="257"/>
        <v/>
      </c>
      <c r="EF265" s="73" t="str">
        <f t="shared" si="258"/>
        <v/>
      </c>
      <c r="EG265" s="53" t="str">
        <f>IF(INDEX(natjecanjeKategorije_katAliasId,MATCH(Q265,natjecanjeKategorije_katRegId,0))="","",INDEX(natjecanjeKategorije_katAliasId,MATCH(Q265,natjecanjeKategorije_katRegId,0)))</f>
        <v/>
      </c>
      <c r="EH265" s="47" t="s">
        <v>0</v>
      </c>
      <c r="EI265" s="19" t="str">
        <f t="shared" si="259"/>
        <v/>
      </c>
      <c r="EJ265" s="47" t="s">
        <v>0</v>
      </c>
      <c r="EK265" s="19" t="str">
        <f t="shared" si="260"/>
        <v/>
      </c>
      <c r="EL265" s="47" t="s">
        <v>0</v>
      </c>
      <c r="EM265" s="208" t="str">
        <f t="shared" si="261"/>
        <v/>
      </c>
      <c r="EN265" s="47" t="s">
        <v>0</v>
      </c>
    </row>
    <row r="266" spans="1:144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03"/>
        <v/>
      </c>
      <c r="P266" s="73" t="str">
        <f>IF(O266="","",IF(COUNTIF(O$10:O265,O266)=0,P265+1,P265))</f>
        <v/>
      </c>
      <c r="Q266" s="88" t="str">
        <f t="shared" si="204"/>
        <v/>
      </c>
      <c r="R266" s="89" t="str" cm="1">
        <f t="array" ref="R266">IF(S266="","",INDEX(natjecanjeStaze_naziv,MATCH(S266,natjecanjeStaze_stazaId,0)))</f>
        <v/>
      </c>
      <c r="S266" s="53" t="str">
        <f>IF(BW266="","",INDEX(natjecanjeStaze_stazaId,MATCH(O266,natjecanjeStaze_kategorija,0)))</f>
        <v/>
      </c>
      <c r="T266" s="47" t="s">
        <v>0</v>
      </c>
      <c r="U266" s="259" t="str">
        <f>IF(O266="","",INDEX(kategorija_oznaka,MATCH(Q266,kategorija_id,0)))</f>
        <v/>
      </c>
      <c r="V266" s="260" t="str">
        <f t="shared" si="205"/>
        <v/>
      </c>
      <c r="W266" s="47" t="s">
        <v>0</v>
      </c>
      <c r="X266" s="52" t="str">
        <f t="shared" si="206"/>
        <v/>
      </c>
      <c r="Y266" s="73" t="str">
        <f t="shared" si="207"/>
        <v/>
      </c>
      <c r="Z266" s="31" t="str">
        <f t="shared" si="208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09"/>
        <v/>
      </c>
      <c r="AF266" s="47" t="s">
        <v>0</v>
      </c>
      <c r="AG266" s="151" t="str">
        <f t="shared" si="210"/>
        <v/>
      </c>
      <c r="AH266" s="47" t="s">
        <v>0</v>
      </c>
      <c r="AI266" s="52" t="str">
        <f t="shared" si="211"/>
        <v/>
      </c>
      <c r="AJ266" s="31" t="str">
        <f t="shared" si="212"/>
        <v/>
      </c>
      <c r="AK266" s="73" t="str">
        <f t="shared" si="213"/>
        <v/>
      </c>
      <c r="AL266" s="73" t="str">
        <f t="shared" si="214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IFERROR(""&amp;INDEX(registarNatjecatelji,DL266,4),"")</f>
        <v/>
      </c>
      <c r="AO266" s="90" t="str">
        <f t="shared" si="215"/>
        <v/>
      </c>
      <c r="AP266" s="66" t="str">
        <f t="shared" si="216"/>
        <v/>
      </c>
      <c r="AQ266" s="47" t="s">
        <v>0</v>
      </c>
      <c r="AR266" s="52" t="str">
        <f>IF(V266&lt;&gt;"NEMA","",IF(IFERROR(MATCH(U266,U$10:U265,0),0)&lt;&gt;0,"",U266))</f>
        <v/>
      </c>
      <c r="AS266" s="73" t="str">
        <f>IF(AR266="","",IFERROR(INDEX(klubAlias_id,MATCH(AR266,klubAlias_alias,0)),"NEMA"))</f>
        <v/>
      </c>
      <c r="AT266" s="31" t="str">
        <f>IF(OR(AS266="",AS266&lt;&gt;"NEMA"),"",MAX(AT$10:AT265)+1)</f>
        <v/>
      </c>
      <c r="AU266" s="66" t="str">
        <f>IF(OR(AS266="",AS266&lt;&gt;"NEMA"),"",INDEX(klub_id,MATCH(AR266,klub_naziv,0)))</f>
        <v/>
      </c>
      <c r="AV266" s="47" t="s">
        <v>0</v>
      </c>
      <c r="AW266" s="19" t="str">
        <f t="shared" si="217"/>
        <v/>
      </c>
      <c r="AX266" s="47" t="s">
        <v>0</v>
      </c>
      <c r="AY266" s="82" t="str">
        <f>IF(AK266&lt;&gt;"NEMA","",IF(IFERROR(MATCH(AJ266,AJ$10:AJ265,0),0)&lt;&gt;0,"",AJ266))</f>
        <v/>
      </c>
      <c r="AZ266" s="47" t="s">
        <v>0</v>
      </c>
      <c r="BA266" s="130"/>
      <c r="BB266" s="47" t="s">
        <v>0</v>
      </c>
      <c r="BC266" s="58" t="str">
        <f t="shared" si="218"/>
        <v/>
      </c>
      <c r="BD266" s="31" t="str">
        <f t="shared" si="219"/>
        <v/>
      </c>
      <c r="BE266" s="31" t="str">
        <f>IF(BD266="","",MAX(BE$10:BE265)+1)</f>
        <v/>
      </c>
      <c r="BF266" s="31" t="str">
        <f t="shared" si="220"/>
        <v/>
      </c>
      <c r="BG266" s="31" t="str">
        <f t="shared" si="221"/>
        <v/>
      </c>
      <c r="BH266" s="31" t="str">
        <f>IF(BA266="","",MAX(BH$10:BH265)+1)</f>
        <v/>
      </c>
      <c r="BI266" s="31" t="str">
        <f t="shared" si="222"/>
        <v/>
      </c>
      <c r="BJ266" s="66" t="str">
        <f t="shared" si="223"/>
        <v/>
      </c>
      <c r="BK266" s="47" t="s">
        <v>0</v>
      </c>
      <c r="BL266" s="19" t="str">
        <f t="shared" si="224"/>
        <v/>
      </c>
      <c r="BM266" s="47" t="s">
        <v>0</v>
      </c>
      <c r="BN266" s="151" t="str">
        <f>IF(AP266="","",IF(BA266="",IF(IFERROR(MATCH(AP266,natjecanje_noviKluboviAliasi,0),0)&gt;0,INDEX(natjecanje_kluboviAliasi,MATCH(AP266,natjecanje_noviKluboviAliasi,0)),AP266),BA266))</f>
        <v/>
      </c>
      <c r="BO266" s="47" t="s">
        <v>0</v>
      </c>
      <c r="BP266" s="58" t="str">
        <f t="shared" si="225"/>
        <v/>
      </c>
      <c r="BQ266" s="73" t="str">
        <f t="shared" si="226"/>
        <v/>
      </c>
      <c r="BR266" s="267" t="str">
        <f t="shared" si="227"/>
        <v/>
      </c>
      <c r="BS266" s="268" t="str">
        <f t="shared" si="228"/>
        <v/>
      </c>
      <c r="BT266" s="191" t="str">
        <f t="shared" si="229"/>
        <v/>
      </c>
      <c r="BU266" s="47" t="s">
        <v>0</v>
      </c>
      <c r="BV266" s="52" t="str">
        <f t="shared" si="230"/>
        <v/>
      </c>
      <c r="BW266" s="31" t="str">
        <f t="shared" si="231"/>
        <v/>
      </c>
      <c r="BX266" s="73" t="str">
        <f>IF(BW266="","",IFERROR(INDEX(imePrezime_id,MATCH(BV266&amp;" – "&amp;BW266,imePrezime_imePrezime,0)),"NEMA"))</f>
        <v/>
      </c>
      <c r="BY266" s="73" t="str">
        <f>IF(BX266&lt;&gt;"NEMA","",IFERROR(INDEX(imePrezimeAlias_imePrezimeId,MATCH(BV266&amp;" "&amp;BW266,imePrezimeAlias_alias,0)),"NEMA"))</f>
        <v/>
      </c>
      <c r="BZ266" s="31" t="str">
        <f>IF(BW266="","",IF(OR(BY266="",BY266="NEMA"),BV266,INDEX(imePrezime_ime,MATCH(BY266,imePrezime_id,0))))</f>
        <v/>
      </c>
      <c r="CA266" s="66" t="str">
        <f>IF(BW266="","",IF(OR(BY266="",BY266="NEMA"),BW266,INDEX(imePrezime_prezime,MATCH(BY266,imePrezime_id,0))))</f>
        <v/>
      </c>
      <c r="CB266" s="47" t="s">
        <v>0</v>
      </c>
      <c r="CC266" s="82" t="str">
        <f t="shared" si="232"/>
        <v/>
      </c>
      <c r="CD266" s="47" t="s">
        <v>0</v>
      </c>
      <c r="CE266" s="19" t="str">
        <f t="shared" si="233"/>
        <v/>
      </c>
      <c r="CF266" s="47" t="s">
        <v>0</v>
      </c>
      <c r="CG266" s="130"/>
      <c r="CH266" s="47" t="s">
        <v>0</v>
      </c>
      <c r="CI266" s="52" t="str">
        <f t="shared" si="234"/>
        <v/>
      </c>
      <c r="CJ266" s="73" t="str">
        <f>IF(CG266="","",MAX(CJ$10:CJ265)+1)</f>
        <v/>
      </c>
      <c r="CK266" s="53" t="str">
        <f t="shared" si="235"/>
        <v/>
      </c>
      <c r="CL266" s="47" t="s">
        <v>0</v>
      </c>
      <c r="CM266" s="19" t="str">
        <f t="shared" si="236"/>
        <v/>
      </c>
      <c r="CN266" s="47" t="s">
        <v>0</v>
      </c>
      <c r="CO266" s="108"/>
      <c r="CP266" s="110"/>
      <c r="CQ266" s="47"/>
      <c r="CR266" s="58" t="str">
        <f>IF(AND(BX266="NEMA",BY266="NEMA",OR(CG266="",CK266="NEMA")),MAX(CR$10:CR265)+1,"")</f>
        <v/>
      </c>
      <c r="CS266" s="53" t="str">
        <f t="shared" si="237"/>
        <v/>
      </c>
      <c r="CT266" t="s">
        <v>0</v>
      </c>
      <c r="CU266" s="133" t="str">
        <f>IF(O266="","",LEFT(INDEX(kategorija_oznaka,MATCH(Q266,kategorija_id,0)),1))</f>
        <v/>
      </c>
      <c r="CV266" t="s">
        <v>0</v>
      </c>
      <c r="CW266" s="52" t="str">
        <f>IF(CR266="","",IF(M266&lt;&gt;"CRO","","INSERT INTO osoba (id,reg_broj,oib,spol_id,dat_rodjenja) VALUES ("&amp;CR266&amp;",(SELECT max(os.reg_broj)+1 FROM osoba AS os),Null,'"&amp;CU266&amp;"',Null); INSERT INTO osoba_log (id,reg_broj,oib,spol_id,dat_rodjenja,dnevnik_id) SELECT id,reg_broj,oib,spol_id,dat_rodjenja,"&amp;dnevnik_id&amp;" FROM osoba WHERE id = "&amp;CR266&amp;";"))</f>
        <v/>
      </c>
      <c r="CX266" s="66" t="str">
        <f t="shared" si="238"/>
        <v/>
      </c>
      <c r="CY266" t="s">
        <v>0</v>
      </c>
      <c r="CZ266" s="19" t="str">
        <f t="shared" si="239"/>
        <v/>
      </c>
      <c r="DA266" s="47" t="s">
        <v>0</v>
      </c>
      <c r="DB266" s="52" t="str">
        <f t="shared" si="240"/>
        <v/>
      </c>
      <c r="DC266" s="66" t="str">
        <f t="shared" si="241"/>
        <v/>
      </c>
      <c r="DD266" s="47" t="s">
        <v>0</v>
      </c>
      <c r="DE266" s="52" t="str">
        <f t="shared" si="242"/>
        <v/>
      </c>
      <c r="DF266" s="53" t="str">
        <f>IF(DE266="","",IFERROR(MATCH(DE266,registar,0),"NEMA"))</f>
        <v/>
      </c>
      <c r="DG266" s="47" t="s">
        <v>0</v>
      </c>
      <c r="DH266" s="52" t="str">
        <f t="shared" si="243"/>
        <v/>
      </c>
      <c r="DI266" s="53" t="str">
        <f>IF(DH266="","",IFERROR(MATCH(DH266,imePrezime_imePrezimeKlub,0),"NEMA"))</f>
        <v/>
      </c>
      <c r="DJ266" s="47" t="s">
        <v>0</v>
      </c>
      <c r="DK266" s="52" t="str">
        <f t="shared" si="244"/>
        <v/>
      </c>
      <c r="DL266" s="53" t="str">
        <f>IF(DK266="","",IFERROR(MATCH(DK266,imePrezime_imePrezime,0),"NEMA"))</f>
        <v/>
      </c>
      <c r="DM266" s="47" t="s">
        <v>0</v>
      </c>
      <c r="DN266" s="58" t="str">
        <f t="shared" si="245"/>
        <v/>
      </c>
      <c r="DO266" s="53" t="str" cm="1">
        <f t="array" ref="DO266">IF(DN266&lt;&gt;"",INDEX(imePrezime_id,DN266,0),IF(CR266&lt;&gt;"",CR266,""))</f>
        <v/>
      </c>
      <c r="DP266" s="47" t="s">
        <v>0</v>
      </c>
      <c r="DQ266" s="58" t="str">
        <f t="shared" si="246"/>
        <v/>
      </c>
      <c r="DR266" s="73" t="str">
        <f>IF(BW266="","",IF(AJ266="",IF(IFERROR(INDEX(imePrezime_klub,MATCH(DO266,imePrezime_id,0)),"NEMA")="","klu",""),IF(OR(AND(AK266&lt;&gt;"",AK266&lt;&gt;"NEMA"),BI266&lt;&gt;""),"klu(ali)",IF(AND(AN266&lt;&gt;"",AN266&lt;&gt;AM266),"(raz-klu)","klu"))))</f>
        <v/>
      </c>
      <c r="DS266" s="73" t="str">
        <f t="shared" si="247"/>
        <v/>
      </c>
      <c r="DT266" s="73" t="str">
        <f t="shared" si="248"/>
        <v/>
      </c>
      <c r="DU266" s="66" t="str">
        <f t="shared" si="249"/>
        <v/>
      </c>
      <c r="DV266" s="47" t="s">
        <v>0</v>
      </c>
      <c r="DW266" s="58" t="str">
        <f>IF(BW266="","",MAX(DW$10:DW265)+1)</f>
        <v/>
      </c>
      <c r="DX266" s="73" t="str">
        <f t="shared" si="250"/>
        <v/>
      </c>
      <c r="DY266" s="73" t="str">
        <f t="shared" si="251"/>
        <v/>
      </c>
      <c r="DZ266" s="73" t="str">
        <f t="shared" si="252"/>
        <v/>
      </c>
      <c r="EA266" s="73" t="str">
        <f t="shared" si="253"/>
        <v/>
      </c>
      <c r="EB266" s="73" t="str">
        <f t="shared" si="254"/>
        <v/>
      </c>
      <c r="EC266" s="73" t="str">
        <f t="shared" si="255"/>
        <v/>
      </c>
      <c r="ED266" s="73" t="str">
        <f t="shared" si="256"/>
        <v/>
      </c>
      <c r="EE266" s="73" t="str">
        <f t="shared" si="257"/>
        <v/>
      </c>
      <c r="EF266" s="73" t="str">
        <f t="shared" si="258"/>
        <v/>
      </c>
      <c r="EG266" s="53" t="str">
        <f>IF(INDEX(natjecanjeKategorije_katAliasId,MATCH(Q266,natjecanjeKategorije_katRegId,0))="","",INDEX(natjecanjeKategorije_katAliasId,MATCH(Q266,natjecanjeKategorije_katRegId,0)))</f>
        <v/>
      </c>
      <c r="EH266" s="47" t="s">
        <v>0</v>
      </c>
      <c r="EI266" s="19" t="str">
        <f t="shared" si="259"/>
        <v/>
      </c>
      <c r="EJ266" s="47" t="s">
        <v>0</v>
      </c>
      <c r="EK266" s="19" t="str">
        <f t="shared" si="260"/>
        <v/>
      </c>
      <c r="EL266" s="47" t="s">
        <v>0</v>
      </c>
      <c r="EM266" s="208" t="str">
        <f t="shared" si="261"/>
        <v/>
      </c>
      <c r="EN266" s="47" t="s">
        <v>0</v>
      </c>
    </row>
    <row r="267" spans="1:144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03"/>
        <v/>
      </c>
      <c r="P267" s="73" t="str">
        <f>IF(O267="","",IF(COUNTIF(O$10:O266,O267)=0,P266+1,P266))</f>
        <v/>
      </c>
      <c r="Q267" s="88" t="str">
        <f t="shared" si="204"/>
        <v/>
      </c>
      <c r="R267" s="89" t="str" cm="1">
        <f t="array" ref="R267">IF(S267="","",INDEX(natjecanjeStaze_naziv,MATCH(S267,natjecanjeStaze_stazaId,0)))</f>
        <v/>
      </c>
      <c r="S267" s="53" t="str">
        <f>IF(BW267="","",INDEX(natjecanjeStaze_stazaId,MATCH(O267,natjecanjeStaze_kategorija,0)))</f>
        <v/>
      </c>
      <c r="T267" s="47" t="s">
        <v>0</v>
      </c>
      <c r="U267" s="259" t="str">
        <f>IF(O267="","",INDEX(kategorija_oznaka,MATCH(Q267,kategorija_id,0)))</f>
        <v/>
      </c>
      <c r="V267" s="260" t="str">
        <f t="shared" si="205"/>
        <v/>
      </c>
      <c r="W267" s="47" t="s">
        <v>0</v>
      </c>
      <c r="X267" s="52" t="str">
        <f t="shared" si="206"/>
        <v/>
      </c>
      <c r="Y267" s="73" t="str">
        <f t="shared" si="207"/>
        <v/>
      </c>
      <c r="Z267" s="31" t="str">
        <f t="shared" si="208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09"/>
        <v/>
      </c>
      <c r="AF267" s="47" t="s">
        <v>0</v>
      </c>
      <c r="AG267" s="151" t="str">
        <f t="shared" si="210"/>
        <v/>
      </c>
      <c r="AH267" s="47" t="s">
        <v>0</v>
      </c>
      <c r="AI267" s="52" t="str">
        <f t="shared" si="211"/>
        <v/>
      </c>
      <c r="AJ267" s="31" t="str">
        <f t="shared" si="212"/>
        <v/>
      </c>
      <c r="AK267" s="73" t="str">
        <f t="shared" si="213"/>
        <v/>
      </c>
      <c r="AL267" s="73" t="str">
        <f t="shared" si="214"/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IFERROR(""&amp;INDEX(registarNatjecatelji,DL267,4),"")</f>
        <v/>
      </c>
      <c r="AO267" s="90" t="str">
        <f t="shared" si="215"/>
        <v/>
      </c>
      <c r="AP267" s="66" t="str">
        <f t="shared" si="216"/>
        <v/>
      </c>
      <c r="AQ267" s="47" t="s">
        <v>0</v>
      </c>
      <c r="AR267" s="52" t="str">
        <f>IF(V267&lt;&gt;"NEMA","",IF(IFERROR(MATCH(U267,U$10:U266,0),0)&lt;&gt;0,"",U267))</f>
        <v/>
      </c>
      <c r="AS267" s="73" t="str">
        <f>IF(AR267="","",IFERROR(INDEX(klubAlias_id,MATCH(AR267,klubAlias_alias,0)),"NEMA"))</f>
        <v/>
      </c>
      <c r="AT267" s="31" t="str">
        <f>IF(OR(AS267="",AS267&lt;&gt;"NEMA"),"",MAX(AT$10:AT266)+1)</f>
        <v/>
      </c>
      <c r="AU267" s="66" t="str">
        <f>IF(OR(AS267="",AS267&lt;&gt;"NEMA"),"",INDEX(klub_id,MATCH(AR267,klub_naziv,0)))</f>
        <v/>
      </c>
      <c r="AV267" s="47" t="s">
        <v>0</v>
      </c>
      <c r="AW267" s="19" t="str">
        <f t="shared" si="217"/>
        <v/>
      </c>
      <c r="AX267" s="47" t="s">
        <v>0</v>
      </c>
      <c r="AY267" s="82" t="str">
        <f>IF(AK267&lt;&gt;"NEMA","",IF(IFERROR(MATCH(AJ267,AJ$10:AJ266,0),0)&lt;&gt;0,"",AJ267))</f>
        <v/>
      </c>
      <c r="AZ267" s="47" t="s">
        <v>0</v>
      </c>
      <c r="BA267" s="130"/>
      <c r="BB267" s="47" t="s">
        <v>0</v>
      </c>
      <c r="BC267" s="58" t="str">
        <f t="shared" si="218"/>
        <v/>
      </c>
      <c r="BD267" s="31" t="str">
        <f t="shared" si="219"/>
        <v/>
      </c>
      <c r="BE267" s="31" t="str">
        <f>IF(BD267="","",MAX(BE$10:BE266)+1)</f>
        <v/>
      </c>
      <c r="BF267" s="31" t="str">
        <f t="shared" si="220"/>
        <v/>
      </c>
      <c r="BG267" s="31" t="str">
        <f t="shared" si="221"/>
        <v/>
      </c>
      <c r="BH267" s="31" t="str">
        <f>IF(BA267="","",MAX(BH$10:BH266)+1)</f>
        <v/>
      </c>
      <c r="BI267" s="31" t="str">
        <f t="shared" si="222"/>
        <v/>
      </c>
      <c r="BJ267" s="66" t="str">
        <f t="shared" si="223"/>
        <v/>
      </c>
      <c r="BK267" s="47" t="s">
        <v>0</v>
      </c>
      <c r="BL267" s="19" t="str">
        <f t="shared" si="224"/>
        <v/>
      </c>
      <c r="BM267" s="47" t="s">
        <v>0</v>
      </c>
      <c r="BN267" s="151" t="str">
        <f>IF(AP267="","",IF(BA267="",IF(IFERROR(MATCH(AP267,natjecanje_noviKluboviAliasi,0),0)&gt;0,INDEX(natjecanje_kluboviAliasi,MATCH(AP267,natjecanje_noviKluboviAliasi,0)),AP267),BA267))</f>
        <v/>
      </c>
      <c r="BO267" s="47" t="s">
        <v>0</v>
      </c>
      <c r="BP267" s="58" t="str">
        <f t="shared" si="225"/>
        <v/>
      </c>
      <c r="BQ267" s="73" t="str">
        <f t="shared" si="226"/>
        <v/>
      </c>
      <c r="BR267" s="267" t="str">
        <f t="shared" si="227"/>
        <v/>
      </c>
      <c r="BS267" s="268" t="str">
        <f t="shared" si="228"/>
        <v/>
      </c>
      <c r="BT267" s="191" t="str">
        <f t="shared" si="229"/>
        <v/>
      </c>
      <c r="BU267" s="47" t="s">
        <v>0</v>
      </c>
      <c r="BV267" s="52" t="str">
        <f t="shared" si="230"/>
        <v/>
      </c>
      <c r="BW267" s="31" t="str">
        <f t="shared" si="231"/>
        <v/>
      </c>
      <c r="BX267" s="73" t="str">
        <f>IF(BW267="","",IFERROR(INDEX(imePrezime_id,MATCH(BV267&amp;" – "&amp;BW267,imePrezime_imePrezime,0)),"NEMA"))</f>
        <v/>
      </c>
      <c r="BY267" s="73" t="str">
        <f>IF(BX267&lt;&gt;"NEMA","",IFERROR(INDEX(imePrezimeAlias_imePrezimeId,MATCH(BV267&amp;" "&amp;BW267,imePrezimeAlias_alias,0)),"NEMA"))</f>
        <v/>
      </c>
      <c r="BZ267" s="31" t="str">
        <f>IF(BW267="","",IF(OR(BY267="",BY267="NEMA"),BV267,INDEX(imePrezime_ime,MATCH(BY267,imePrezime_id,0))))</f>
        <v/>
      </c>
      <c r="CA267" s="66" t="str">
        <f>IF(BW267="","",IF(OR(BY267="",BY267="NEMA"),BW267,INDEX(imePrezime_prezime,MATCH(BY267,imePrezime_id,0))))</f>
        <v/>
      </c>
      <c r="CB267" s="47" t="s">
        <v>0</v>
      </c>
      <c r="CC267" s="82" t="str">
        <f t="shared" si="232"/>
        <v/>
      </c>
      <c r="CD267" s="47" t="s">
        <v>0</v>
      </c>
      <c r="CE267" s="19" t="str">
        <f t="shared" si="233"/>
        <v/>
      </c>
      <c r="CF267" s="47" t="s">
        <v>0</v>
      </c>
      <c r="CG267" s="130"/>
      <c r="CH267" s="47" t="s">
        <v>0</v>
      </c>
      <c r="CI267" s="52" t="str">
        <f t="shared" si="234"/>
        <v/>
      </c>
      <c r="CJ267" s="73" t="str">
        <f>IF(CG267="","",MAX(CJ$10:CJ266)+1)</f>
        <v/>
      </c>
      <c r="CK267" s="53" t="str">
        <f t="shared" si="235"/>
        <v/>
      </c>
      <c r="CL267" s="47" t="s">
        <v>0</v>
      </c>
      <c r="CM267" s="19" t="str">
        <f t="shared" si="236"/>
        <v/>
      </c>
      <c r="CN267" s="47" t="s">
        <v>0</v>
      </c>
      <c r="CO267" s="108"/>
      <c r="CP267" s="110"/>
      <c r="CQ267" s="47"/>
      <c r="CR267" s="58" t="str">
        <f>IF(AND(BX267="NEMA",BY267="NEMA",OR(CG267="",CK267="NEMA")),MAX(CR$10:CR266)+1,"")</f>
        <v/>
      </c>
      <c r="CS267" s="53" t="str">
        <f t="shared" si="237"/>
        <v/>
      </c>
      <c r="CT267" t="s">
        <v>0</v>
      </c>
      <c r="CU267" s="133" t="str">
        <f>IF(O267="","",LEFT(INDEX(kategorija_oznaka,MATCH(Q267,kategorija_id,0)),1))</f>
        <v/>
      </c>
      <c r="CV267" t="s">
        <v>0</v>
      </c>
      <c r="CW267" s="52" t="str">
        <f>IF(CR267="","",IF(M267&lt;&gt;"CRO","","INSERT INTO osoba (id,reg_broj,oib,spol_id,dat_rodjenja) VALUES ("&amp;CR267&amp;",(SELECT max(os.reg_broj)+1 FROM osoba AS os),Null,'"&amp;CU267&amp;"',Null); INSERT INTO osoba_log (id,reg_broj,oib,spol_id,dat_rodjenja,dnevnik_id) SELECT id,reg_broj,oib,spol_id,dat_rodjenja,"&amp;dnevnik_id&amp;" FROM osoba WHERE id = "&amp;CR267&amp;";"))</f>
        <v/>
      </c>
      <c r="CX267" s="66" t="str">
        <f t="shared" si="238"/>
        <v/>
      </c>
      <c r="CY267" t="s">
        <v>0</v>
      </c>
      <c r="CZ267" s="19" t="str">
        <f t="shared" si="239"/>
        <v/>
      </c>
      <c r="DA267" s="47" t="s">
        <v>0</v>
      </c>
      <c r="DB267" s="52" t="str">
        <f t="shared" si="240"/>
        <v/>
      </c>
      <c r="DC267" s="66" t="str">
        <f t="shared" si="241"/>
        <v/>
      </c>
      <c r="DD267" s="47" t="s">
        <v>0</v>
      </c>
      <c r="DE267" s="52" t="str">
        <f t="shared" si="242"/>
        <v/>
      </c>
      <c r="DF267" s="53" t="str">
        <f>IF(DE267="","",IFERROR(MATCH(DE267,registar,0),"NEMA"))</f>
        <v/>
      </c>
      <c r="DG267" s="47" t="s">
        <v>0</v>
      </c>
      <c r="DH267" s="52" t="str">
        <f t="shared" si="243"/>
        <v/>
      </c>
      <c r="DI267" s="53" t="str">
        <f>IF(DH267="","",IFERROR(MATCH(DH267,imePrezime_imePrezimeKlub,0),"NEMA"))</f>
        <v/>
      </c>
      <c r="DJ267" s="47" t="s">
        <v>0</v>
      </c>
      <c r="DK267" s="52" t="str">
        <f t="shared" si="244"/>
        <v/>
      </c>
      <c r="DL267" s="53" t="str">
        <f>IF(DK267="","",IFERROR(MATCH(DK267,imePrezime_imePrezime,0),"NEMA"))</f>
        <v/>
      </c>
      <c r="DM267" s="47" t="s">
        <v>0</v>
      </c>
      <c r="DN267" s="58" t="str">
        <f t="shared" si="245"/>
        <v/>
      </c>
      <c r="DO267" s="53" t="str" cm="1">
        <f t="array" ref="DO267">IF(DN267&lt;&gt;"",INDEX(imePrezime_id,DN267,0),IF(CR267&lt;&gt;"",CR267,""))</f>
        <v/>
      </c>
      <c r="DP267" s="47" t="s">
        <v>0</v>
      </c>
      <c r="DQ267" s="58" t="str">
        <f t="shared" si="246"/>
        <v/>
      </c>
      <c r="DR267" s="73" t="str">
        <f>IF(BW267="","",IF(AJ267="",IF(IFERROR(INDEX(imePrezime_klub,MATCH(DO267,imePrezime_id,0)),"NEMA")="","klu",""),IF(OR(AND(AK267&lt;&gt;"",AK267&lt;&gt;"NEMA"),BI267&lt;&gt;""),"klu(ali)",IF(AND(AN267&lt;&gt;"",AN267&lt;&gt;AM267),"(raz-klu)","klu"))))</f>
        <v/>
      </c>
      <c r="DS267" s="73" t="str">
        <f t="shared" si="247"/>
        <v/>
      </c>
      <c r="DT267" s="73" t="str">
        <f t="shared" si="248"/>
        <v/>
      </c>
      <c r="DU267" s="66" t="str">
        <f t="shared" si="249"/>
        <v/>
      </c>
      <c r="DV267" s="47" t="s">
        <v>0</v>
      </c>
      <c r="DW267" s="58" t="str">
        <f>IF(BW267="","",MAX(DW$10:DW266)+1)</f>
        <v/>
      </c>
      <c r="DX267" s="73" t="str">
        <f t="shared" si="250"/>
        <v/>
      </c>
      <c r="DY267" s="73" t="str">
        <f t="shared" si="251"/>
        <v/>
      </c>
      <c r="DZ267" s="73" t="str">
        <f t="shared" si="252"/>
        <v/>
      </c>
      <c r="EA267" s="73" t="str">
        <f t="shared" si="253"/>
        <v/>
      </c>
      <c r="EB267" s="73" t="str">
        <f t="shared" si="254"/>
        <v/>
      </c>
      <c r="EC267" s="73" t="str">
        <f t="shared" si="255"/>
        <v/>
      </c>
      <c r="ED267" s="73" t="str">
        <f t="shared" si="256"/>
        <v/>
      </c>
      <c r="EE267" s="73" t="str">
        <f t="shared" si="257"/>
        <v/>
      </c>
      <c r="EF267" s="73" t="str">
        <f t="shared" si="258"/>
        <v/>
      </c>
      <c r="EG267" s="53" t="str">
        <f>IF(INDEX(natjecanjeKategorije_katAliasId,MATCH(Q267,natjecanjeKategorije_katRegId,0))="","",INDEX(natjecanjeKategorije_katAliasId,MATCH(Q267,natjecanjeKategorije_katRegId,0)))</f>
        <v/>
      </c>
      <c r="EH267" s="47" t="s">
        <v>0</v>
      </c>
      <c r="EI267" s="19" t="str">
        <f t="shared" si="259"/>
        <v/>
      </c>
      <c r="EJ267" s="47" t="s">
        <v>0</v>
      </c>
      <c r="EK267" s="19" t="str">
        <f t="shared" si="260"/>
        <v/>
      </c>
      <c r="EL267" s="47" t="s">
        <v>0</v>
      </c>
      <c r="EM267" s="208" t="str">
        <f t="shared" si="261"/>
        <v/>
      </c>
      <c r="EN267" s="47" t="s">
        <v>0</v>
      </c>
    </row>
    <row r="268" spans="1:144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262">IF(B268="","",B268)</f>
        <v/>
      </c>
      <c r="P268" s="73" t="str">
        <f>IF(O268="","",IF(COUNTIF(O$10:O267,O268)=0,P267+1,P267))</f>
        <v/>
      </c>
      <c r="Q268" s="88" t="str">
        <f t="shared" ref="Q268:Q331" si="263">IF(O268="","",IFERROR(INDEX(kategorija_id,MATCH(O268,kategorija_oznaka,0)),IFERROR(INDEX(kategorijaAlias_id,MATCH(O268,kategorijaAlias_oznaka,0)),INDEX(natjecanjeKategorije_katRegId,MATCH(O268,natjecanjeKategorije_kategorija,0)))))</f>
        <v/>
      </c>
      <c r="R268" s="89" t="str" cm="1">
        <f t="array" ref="R268">IF(S268="","",INDEX(natjecanjeStaze_naziv,MATCH(S268,natjecanjeStaze_stazaId,0)))</f>
        <v/>
      </c>
      <c r="S268" s="53" t="str">
        <f>IF(BW268="","",INDEX(natjecanjeStaze_stazaId,MATCH(O268,natjecanjeStaze_kategorija,0)))</f>
        <v/>
      </c>
      <c r="T268" s="47" t="s">
        <v>0</v>
      </c>
      <c r="U268" s="259" t="str">
        <f>IF(O268="","",INDEX(kategorija_oznaka,MATCH(Q268,kategorija_id,0)))</f>
        <v/>
      </c>
      <c r="V268" s="260" t="str">
        <f t="shared" ref="V268:V331" si="264">IF(O268="","",INDEX(natjecanjeKategorija_stazaKatId,MATCH(Q268,natjecanjeKategorije_katRegId,0)))</f>
        <v/>
      </c>
      <c r="W268" s="47" t="s">
        <v>0</v>
      </c>
      <c r="X268" s="52" t="str">
        <f t="shared" ref="X268:X331" si="265">IF(M268="","",M268)</f>
        <v/>
      </c>
      <c r="Y268" s="73" t="str">
        <f t="shared" ref="Y268:Y331" si="266">IF(X268="","",IFERROR(INDEX(drzava_id,MATCH(X268,drzava_oznaka,0)),"NEMA"))</f>
        <v/>
      </c>
      <c r="Z268" s="31" t="str">
        <f t="shared" ref="Z268:Z331" si="267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268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269">IF(Y268="","",IF(Y268="NEMA",Z268,X268))</f>
        <v/>
      </c>
      <c r="AH268" s="47" t="s">
        <v>0</v>
      </c>
      <c r="AI268" s="52" t="str">
        <f t="shared" ref="AI268:AI331" si="270">IF(J268="","",J268)</f>
        <v/>
      </c>
      <c r="AJ268" s="31" t="str">
        <f t="shared" ref="AJ268:AJ331" si="271">IF(K268="","",K268)</f>
        <v/>
      </c>
      <c r="AK268" s="73" t="str">
        <f t="shared" ref="AK268:AK331" si="272">IF(AJ268="","",IF(IFERROR(MATCH(AJ268,klub_naziv,0),"")&lt;&gt;"","",IFERROR(MATCH(AJ268,klubAlias_alias,0),"NEMA")))</f>
        <v/>
      </c>
      <c r="AL268" s="73" t="str">
        <f t="shared" ref="AL268:AL331" si="273">IF(AK268="","",IF(AK268&lt;&gt;"NEMA","",IFERROR(INDEX(natjecanje_klubAliasId,MATCH(AJ268,natjecanje_noviKluboviAliasi,0)),"")))</f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IFERROR(""&amp;INDEX(registarNatjecatelji,DL268,4),"")</f>
        <v/>
      </c>
      <c r="AO268" s="90" t="str">
        <f t="shared" ref="AO268:AO331" si="274">IF(AM268=AN268,"",IF(AN268="","",1))</f>
        <v/>
      </c>
      <c r="AP268" s="66" t="str">
        <f t="shared" ref="AP268:AP331" si="275">IF(AND(AN268&lt;&gt;"",AN268&lt;&gt;AM268),AN268,""&amp;AM268)</f>
        <v/>
      </c>
      <c r="AQ268" s="47" t="s">
        <v>0</v>
      </c>
      <c r="AR268" s="52" t="str">
        <f>IF(V268&lt;&gt;"NEMA","",IF(IFERROR(MATCH(U268,U$10:U267,0),0)&lt;&gt;0,"",U268))</f>
        <v/>
      </c>
      <c r="AS268" s="73" t="str">
        <f>IF(AR268="","",IFERROR(INDEX(klubAlias_id,MATCH(AR268,klubAlias_alias,0)),"NEMA"))</f>
        <v/>
      </c>
      <c r="AT268" s="31" t="str">
        <f>IF(OR(AS268="",AS268&lt;&gt;"NEMA"),"",MAX(AT$10:AT267)+1)</f>
        <v/>
      </c>
      <c r="AU268" s="66" t="str">
        <f>IF(OR(AS268="",AS268&lt;&gt;"NEMA"),"",INDEX(klub_id,MATCH(AR268,klub_naziv,0)))</f>
        <v/>
      </c>
      <c r="AV268" s="47" t="s">
        <v>0</v>
      </c>
      <c r="AW268" s="19" t="str">
        <f t="shared" ref="AW268:AW331" si="276">IF(OR(AS268="",AS268&lt;&gt;"NEMA"),"","INSERT INTO klub_alias(id,alias,klub_id) VALUES ("&amp;AT268&amp;",'"&amp;AR268&amp;"',"&amp;AU268&amp;");")</f>
        <v/>
      </c>
      <c r="AX268" s="47" t="s">
        <v>0</v>
      </c>
      <c r="AY268" s="82" t="str">
        <f>IF(AK268&lt;&gt;"NEMA","",IF(IFERROR(MATCH(AJ268,AJ$10:AJ267,0),0)&lt;&gt;0,"",AJ268))</f>
        <v/>
      </c>
      <c r="AZ268" s="47" t="s">
        <v>0</v>
      </c>
      <c r="BA268" s="130"/>
      <c r="BB268" s="47" t="s">
        <v>0</v>
      </c>
      <c r="BC268" s="58" t="str">
        <f t="shared" ref="BC268:BC331" si="277">IF(BA268="","",IFERROR(INDEX(klub_id,MATCH(BA268,klub_naziv,0)),"NEMA"))</f>
        <v/>
      </c>
      <c r="BD268" s="31" t="str">
        <f t="shared" ref="BD268:BD331" si="278">IF(AY268="","",IF(BA268="",AY268,""))</f>
        <v/>
      </c>
      <c r="BE268" s="31" t="str">
        <f>IF(BD268="","",MAX(BE$10:BE267)+1)</f>
        <v/>
      </c>
      <c r="BF268" s="31" t="str">
        <f t="shared" ref="BF268:BF331" si="279">IF(BD268="","",IF(Y268="","",IF(Y268="NEMA",AA268,Y268)))</f>
        <v/>
      </c>
      <c r="BG268" s="31" t="str">
        <f t="shared" ref="BG268:BG331" si="280">IF(BD268="","","INSERT INTO klub(id,naziv,drzava_id,aktivan) VALUES ("&amp;BE268&amp;",'"&amp;BD268&amp;"',"&amp;BF268&amp;",1);")</f>
        <v/>
      </c>
      <c r="BH268" s="31" t="str">
        <f>IF(BA268="","",MAX(BH$10:BH267)+1)</f>
        <v/>
      </c>
      <c r="BI268" s="31" t="str">
        <f t="shared" ref="BI268:BI331" si="281">IF(BA268="","",IF(BE268="",INDEX(klub_id,MATCH(BA268,klub_naziv,0)),BE268))</f>
        <v/>
      </c>
      <c r="BJ268" s="66" t="str">
        <f t="shared" ref="BJ268:BJ331" si="282">IF(BA268="","","INSERT INTO klub_alias(id,alias,klub_id) VALUES ("&amp;BH268&amp;",'"&amp;AY268&amp;"',"&amp;BI268&amp;");")</f>
        <v/>
      </c>
      <c r="BK268" s="47" t="s">
        <v>0</v>
      </c>
      <c r="BL268" s="19" t="str">
        <f t="shared" ref="BL268:BL331" si="283">""&amp;BG268&amp;IF(AND(BG268&lt;&gt;"",BJ268&lt;&gt;""),"
","")&amp;BJ268</f>
        <v/>
      </c>
      <c r="BM268" s="47" t="s">
        <v>0</v>
      </c>
      <c r="BN268" s="151" t="str">
        <f>IF(AP268="","",IF(BA268="",IF(IFERROR(MATCH(AP268,natjecanje_noviKluboviAliasi,0),0)&gt;0,INDEX(natjecanje_kluboviAliasi,MATCH(AP268,natjecanje_noviKluboviAliasi,0)),AP268),BA268))</f>
        <v/>
      </c>
      <c r="BO268" s="47" t="s">
        <v>0</v>
      </c>
      <c r="BP268" s="58" t="str">
        <f t="shared" ref="BP268:BP331" si="284">IF(G268="","",G268)</f>
        <v/>
      </c>
      <c r="BQ268" s="73" t="str">
        <f t="shared" ref="BQ268:BQ331" si="285">IF(H268="","",H268)</f>
        <v/>
      </c>
      <c r="BR268" s="267" t="str">
        <f t="shared" ref="BR268:BR331" si="286">IF(BP268="","",IF(AND(65535&gt;=VALUE(LEFT(BP268,SEARCH(":",BP268)-1))*60+VALUE(RIGHT(BP268,2)),OR(BQ268="0",BQ268="1",BQ268="2",BQ268="3",BQ268="4")),"","GREŠKA"))</f>
        <v/>
      </c>
      <c r="BS268" s="268" t="str">
        <f t="shared" ref="BS268:BS331" si="287">IF(BP268="","",VALUE(LEFT(BP268,SEARCH(":",BP268)-1))*60+VALUE(RIGHT(BP268,2)))</f>
        <v/>
      </c>
      <c r="BT268" s="191" t="str">
        <f t="shared" ref="BT268:BT331" si="288">IF(DK268="","",IF(N(BS268)&gt;max_minuta*60,2,INDEX(statusRezultat_id,MATCH(VALUE(BQ268),statusRezultat_oEvent,0))))</f>
        <v/>
      </c>
      <c r="BU268" s="47" t="s">
        <v>0</v>
      </c>
      <c r="BV268" s="52" t="str">
        <f t="shared" ref="BV268:BV331" si="289">IF(D268="","",D268)</f>
        <v/>
      </c>
      <c r="BW268" s="31" t="str">
        <f t="shared" ref="BW268:BW331" si="290">IF(E268="","",E268)</f>
        <v/>
      </c>
      <c r="BX268" s="73" t="str">
        <f>IF(BW268="","",IFERROR(INDEX(imePrezime_id,MATCH(BV268&amp;" – "&amp;BW268,imePrezime_imePrezime,0)),"NEMA"))</f>
        <v/>
      </c>
      <c r="BY268" s="73" t="str">
        <f>IF(BX268&lt;&gt;"NEMA","",IFERROR(INDEX(imePrezimeAlias_imePrezimeId,MATCH(BV268&amp;" "&amp;BW268,imePrezimeAlias_alias,0)),"NEMA"))</f>
        <v/>
      </c>
      <c r="BZ268" s="31" t="str">
        <f>IF(BW268="","",IF(OR(BY268="",BY268="NEMA"),BV268,INDEX(imePrezime_ime,MATCH(BY268,imePrezime_id,0))))</f>
        <v/>
      </c>
      <c r="CA268" s="66" t="str">
        <f>IF(BW268="","",IF(OR(BY268="",BY268="NEMA"),BW268,INDEX(imePrezime_prezime,MATCH(BY268,imePrezime_id,0))))</f>
        <v/>
      </c>
      <c r="CB268" s="47" t="s">
        <v>0</v>
      </c>
      <c r="CC268" s="82" t="str">
        <f t="shared" ref="CC268:CC331" si="291">IF(OR(BW268="",BY268&lt;&gt;"NEMA"),"",BV268&amp;" "&amp;BW268)</f>
        <v/>
      </c>
      <c r="CD268" s="47" t="s">
        <v>0</v>
      </c>
      <c r="CE268" s="19" t="str">
        <f t="shared" ref="CE268:CE331" si="292">IF(OR(BX268&lt;&gt;"NEMA",BY268&lt;&gt;"NEMA"),"","SELECT '"&amp;BZ268&amp;" – "&amp;CA268&amp;"', ime, prezime FROM imeprezime WHERE ime LIKE '%"&amp;MID(BZ268,2,LEN(BZ268)-2)&amp;"%' Or prezime LIKE '%"&amp;MID(CA268,2,LEN(CA268)-2)&amp;"%' Or ime LIKE '%"&amp;MID(CA268,2,LEN(CA268)-2)&amp;"%' Or prezime LIKE '%"&amp;MID(BZ268,2,LEN(BZ268)-2)&amp;"%' ORDER BY ime, prezime;")</f>
        <v/>
      </c>
      <c r="CF268" s="47" t="s">
        <v>0</v>
      </c>
      <c r="CG268" s="130"/>
      <c r="CH268" s="47" t="s">
        <v>0</v>
      </c>
      <c r="CI268" s="52" t="str">
        <f t="shared" ref="CI268:CI331" si="293">IF(CG268="","",BV268&amp;" "&amp;BW268)</f>
        <v/>
      </c>
      <c r="CJ268" s="73" t="str">
        <f>IF(CG268="","",MAX(CJ$10:CJ267)+1)</f>
        <v/>
      </c>
      <c r="CK268" s="53" t="str">
        <f t="shared" ref="CK268:CK331" si="294">IF(CG268="","",IFERROR(INDEX(imePrezime_id,MATCH(IF(IFERROR(SEARCH("–",CG268),0)&lt;&gt;0,CG268,SUBSTITUTE(CG268," "," – ",1)),imePrezime_imePrezime,0)),"NEMA"))</f>
        <v/>
      </c>
      <c r="CL268" s="47" t="s">
        <v>0</v>
      </c>
      <c r="CM268" s="19" t="str">
        <f t="shared" ref="CM268:CM331" si="295">IF(CG268="","","INSERT INTO imeprezime_alias(id,alias,imeprezime_id) VALUES ("&amp;CJ268&amp;",'"&amp;CI268&amp;"',"&amp;IF(CK268="NEMA",CR268,CK268)&amp;");")</f>
        <v/>
      </c>
      <c r="CN268" s="47" t="s">
        <v>0</v>
      </c>
      <c r="CO268" s="108"/>
      <c r="CP268" s="110"/>
      <c r="CQ268" s="47"/>
      <c r="CR268" s="58" t="str">
        <f>IF(AND(BX268="NEMA",BY268="NEMA",OR(CG268="",CK268="NEMA")),MAX(CR$10:CR267)+1,"")</f>
        <v/>
      </c>
      <c r="CS268" s="53" t="str">
        <f t="shared" ref="CS268:CS331" si="296">IF(CR268="","",IF(CU268="O",1,""))</f>
        <v/>
      </c>
      <c r="CT268" t="s">
        <v>0</v>
      </c>
      <c r="CU268" s="133" t="str">
        <f>IF(O268="","",LEFT(INDEX(kategorija_oznaka,MATCH(Q268,kategorija_id,0)),1))</f>
        <v/>
      </c>
      <c r="CV268" t="s">
        <v>0</v>
      </c>
      <c r="CW268" s="52" t="str">
        <f>IF(CR268="","",IF(M268&lt;&gt;"CRO","","INSERT INTO osoba (id,reg_broj,oib,spol_id,dat_rodjenja) VALUES ("&amp;CR268&amp;",(SELECT max(os.reg_broj)+1 FROM osoba AS os),Null,'"&amp;CU268&amp;"',Null); INSERT INTO osoba_log (id,reg_broj,oib,spol_id,dat_rodjenja,dnevnik_id) SELECT id,reg_broj,oib,spol_id,dat_rodjenja,"&amp;dnevnik_id&amp;" FROM osoba WHERE id = "&amp;CR268&amp;";"))</f>
        <v/>
      </c>
      <c r="CX268" s="66" t="str">
        <f t="shared" ref="CX268:CX331" si="297">IF(CR268="","","INSERT INTO imeprezime (id,osoba_id,rbr,ime,prezime,klub_id,identitet_id,sintaksa_id,info,aktivno,dnevnik_id) VALUES ("&amp;CR268&amp;","&amp;IF(CW268="","Null",CR268)&amp;",1,'"&amp;IF(CO268&lt;&gt;"",CO268,BV268)&amp;"','"&amp;IF(CP268&lt;&gt;"",CP268,BW268)&amp;"',(SELECT id FROM klub WHERE naziv = '"&amp;BN268&amp;"'),Null,1,'',1,"&amp;dnevnik_id&amp;");")</f>
        <v/>
      </c>
      <c r="CY268" t="s">
        <v>0</v>
      </c>
      <c r="CZ268" s="19" t="str">
        <f t="shared" ref="CZ268:CZ331" si="298">IF(CW268="",CX268,CW268&amp;" "&amp;CX268)</f>
        <v/>
      </c>
      <c r="DA268" s="47" t="s">
        <v>0</v>
      </c>
      <c r="DB268" s="52" t="str">
        <f t="shared" ref="DB268:DB331" si="299">IF(BW268="","",IF(CK268="",BZ268,IF(CK268="NEMA",CO268,INDEX(imePrezime_ime,MATCH(CK268,imePrezime_id,0)))))</f>
        <v/>
      </c>
      <c r="DC268" s="66" t="str">
        <f t="shared" ref="DC268:DC331" si="300">IF(BW268="","",IF(CK268="",CA268,IF(CK268="NEMA",CP268,INDEX(imePrezime_prezime,MATCH(CK268,imePrezime_id,0)))))</f>
        <v/>
      </c>
      <c r="DD268" s="47" t="s">
        <v>0</v>
      </c>
      <c r="DE268" s="52" t="str">
        <f t="shared" ref="DE268:DE331" si="301">IF(BW268="","",DH268 &amp; IF(O268="",""," – " &amp; O268))</f>
        <v/>
      </c>
      <c r="DF268" s="53" t="str">
        <f>IF(DE268="","",IFERROR(MATCH(DE268,registar,0),"NEMA"))</f>
        <v/>
      </c>
      <c r="DG268" s="47" t="s">
        <v>0</v>
      </c>
      <c r="DH268" s="52" t="str">
        <f t="shared" ref="DH268:DH331" si="302">IF(BW268="","",DK268 &amp; IF(BN268="",""," – " &amp; BN268))</f>
        <v/>
      </c>
      <c r="DI268" s="53" t="str">
        <f>IF(DH268="","",IFERROR(MATCH(DH268,imePrezime_imePrezimeKlub,0),"NEMA"))</f>
        <v/>
      </c>
      <c r="DJ268" s="47" t="s">
        <v>0</v>
      </c>
      <c r="DK268" s="52" t="str">
        <f t="shared" ref="DK268:DK331" si="303">IF(DC268="","",DB268&amp;" – "&amp;DC268)</f>
        <v/>
      </c>
      <c r="DL268" s="53" t="str">
        <f>IF(DK268="","",IFERROR(MATCH(DK268,imePrezime_imePrezime,0),"NEMA"))</f>
        <v/>
      </c>
      <c r="DM268" s="47" t="s">
        <v>0</v>
      </c>
      <c r="DN268" s="58" t="str">
        <f t="shared" ref="DN268:DN331" si="304">IF(DF268="","",IF(DF268&lt;&gt;"NEMA",DF268,IF(DI268&lt;&gt;"NEMA",DI268,IF(DL268&lt;&gt;"NEMA",DL268,""))))</f>
        <v/>
      </c>
      <c r="DO268" s="53" t="str" cm="1">
        <f t="array" ref="DO268">IF(DN268&lt;&gt;"",INDEX(imePrezime_id,DN268,0),IF(CR268&lt;&gt;"",CR268,""))</f>
        <v/>
      </c>
      <c r="DP268" s="47" t="s">
        <v>0</v>
      </c>
      <c r="DQ268" s="58" t="str">
        <f t="shared" ref="DQ268:DQ331" si="305">IF(BW268="","",IF(CR268&lt;&gt;"","novo",IF(BY268="","imepre","imepre(ali)")))</f>
        <v/>
      </c>
      <c r="DR268" s="73" t="str">
        <f>IF(BW268="","",IF(AJ268="",IF(IFERROR(INDEX(imePrezime_klub,MATCH(DO268,imePrezime_id,0)),"NEMA")="","klu",""),IF(OR(AND(AK268&lt;&gt;"",AK268&lt;&gt;"NEMA"),BI268&lt;&gt;""),"klu(ali)",IF(AND(AN268&lt;&gt;"",AN268&lt;&gt;AM268),"(raz-klu)","klu"))))</f>
        <v/>
      </c>
      <c r="DS268" s="73" t="str">
        <f t="shared" ref="DS268:DS331" si="306">IF(BW268="","","kat"&amp;IF(AND(U268&lt;&gt;O268,O268&lt;&gt;"Open"),"(ali)",""))</f>
        <v/>
      </c>
      <c r="DT268" s="73" t="str">
        <f t="shared" ref="DT268:DT331" si="307">IF(OR(BR268&lt;&gt;"",BT268=2),"ot","")</f>
        <v/>
      </c>
      <c r="DU268" s="66" t="str">
        <f t="shared" ref="DU268:DU331" si="308">IF(BW268="","",DQ268&amp;IF(DQ268="novo","","-"&amp;DR268&amp;"-"&amp;DS268)&amp;IF(DT268="","","-"&amp;DT268))</f>
        <v/>
      </c>
      <c r="DV268" s="47" t="s">
        <v>0</v>
      </c>
      <c r="DW268" s="58" t="str">
        <f>IF(BW268="","",MAX(DW$10:DW267)+1)</f>
        <v/>
      </c>
      <c r="DX268" s="73" t="str">
        <f t="shared" ref="DX268:DX331" si="309">IF(BZ268="","",V268)</f>
        <v/>
      </c>
      <c r="DY268" s="73" t="str">
        <f t="shared" ref="DY268:DY331" si="310">IF(DO268="","",DO268)</f>
        <v/>
      </c>
      <c r="DZ268" s="73" t="str">
        <f t="shared" ref="DZ268:DZ331" si="311">IF(BS268="","",BS268)</f>
        <v/>
      </c>
      <c r="EA268" s="73" t="str">
        <f t="shared" ref="EA268:EA331" si="312">IF(BT268="","",BT268)</f>
        <v/>
      </c>
      <c r="EB268" s="73" t="str">
        <f t="shared" ref="EB268:EB331" si="313">IF(DK268="","",IF(trka_je_rangirana=0,0,IF(OR(DF268="",DF268="NEMA"),0,1)))</f>
        <v/>
      </c>
      <c r="EC268" s="73" t="str">
        <f t="shared" ref="EC268:EC331" si="314">IF(DW268="","",INDEX(uparivanje_id,MATCH(DU268,uparivanje_oznaka,0)))</f>
        <v/>
      </c>
      <c r="ED268" s="73" t="str">
        <f t="shared" ref="ED268:ED331" si="315">IF(BT268="","",BQ268)</f>
        <v/>
      </c>
      <c r="EE268" s="73" t="str">
        <f t="shared" ref="EE268:EE331" si="316">IF(OR(BY268="",BY268="NEMA"),CJ268,BY268)</f>
        <v/>
      </c>
      <c r="EF268" s="73" t="str">
        <f t="shared" ref="EF268:EF331" si="317">IF(AND(AK268&lt;&gt;"",AK268&lt;&gt;"NEMA"),AK268,IF(AL268&lt;&gt;"",AL268,IF(AND(AS268&lt;&gt;"",AS268&lt;&gt;"NEMA"),AS268,IF(AT268&lt;&gt;"",AT268,""))))</f>
        <v/>
      </c>
      <c r="EG268" s="53" t="str">
        <f>IF(INDEX(natjecanjeKategorije_katAliasId,MATCH(Q268,natjecanjeKategorije_katRegId,0))="","",INDEX(natjecanjeKategorije_katAliasId,MATCH(Q268,natjecanjeKategorije_katRegId,0)))</f>
        <v/>
      </c>
      <c r="EH268" s="47" t="s">
        <v>0</v>
      </c>
      <c r="EI268" s="19" t="str">
        <f t="shared" ref="EI268:EI331" si="318">IF(DX268="","","INSERT INTO rezultat(id,stazakategorija_id,imeprezime_id,vrijeme_sec,status_id,registracija,uparivanje_id,originalstatus_id,imeprezimealias_id,klubalias_id,kategorijaalias_id) VALUES ("&amp;DW268&amp;","&amp;DX268&amp;","&amp;DY268&amp;","&amp;IF(DZ268="","Null",DZ268)&amp;","&amp;EA268&amp;","&amp;EB268&amp;","&amp;EC268&amp;","&amp;ED268&amp;","&amp;IF(EE268="","Null",EE268)&amp;","&amp;IF(EF268="","Null",EF268)&amp;","&amp;IF(EG268="","Null",EG268)&amp;");")</f>
        <v/>
      </c>
      <c r="EJ268" s="47" t="s">
        <v>0</v>
      </c>
      <c r="EK268" s="19" t="str">
        <f t="shared" ref="EK268:EK331" si="319">IF(DX268="","",IF(EB268=1,"UPDATE
	registar
SET
	potvrda = 1
WHERE
	imeprezime_id="&amp;DY268&amp;"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"&amp;DX268&amp;")
                         		AND
                         	kategorija_liga.liga_id = "&amp;liga_id&amp;")
		AND
	datum_od &lt;= '"&amp;datum_natjecanja&amp;"'
    	AND
    datum_do is Null;",""))</f>
        <v/>
      </c>
      <c r="EL268" s="47" t="s">
        <v>0</v>
      </c>
      <c r="EM268" s="208" t="str">
        <f t="shared" ref="EM268:EM331" si="320">AE268&amp;IF(AW268="","","
")&amp;AW268&amp;IF(BL268="","","
")&amp;BL268&amp;IF(CZ268="","","
")&amp;CZ268&amp;IF(CM268="","","
")&amp;CM268&amp;IF(EI268="","","
")&amp;EI268&amp;IF(EK268="","","
")&amp;EK268</f>
        <v/>
      </c>
      <c r="EN268" s="47" t="s">
        <v>0</v>
      </c>
    </row>
    <row r="269" spans="1:144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262"/>
        <v/>
      </c>
      <c r="P269" s="73" t="str">
        <f>IF(O269="","",IF(COUNTIF(O$10:O268,O269)=0,P268+1,P268))</f>
        <v/>
      </c>
      <c r="Q269" s="88" t="str">
        <f t="shared" si="263"/>
        <v/>
      </c>
      <c r="R269" s="89" t="str" cm="1">
        <f t="array" ref="R269">IF(S269="","",INDEX(natjecanjeStaze_naziv,MATCH(S269,natjecanjeStaze_stazaId,0)))</f>
        <v/>
      </c>
      <c r="S269" s="53" t="str">
        <f>IF(BW269="","",INDEX(natjecanjeStaze_stazaId,MATCH(O269,natjecanjeStaze_kategorija,0)))</f>
        <v/>
      </c>
      <c r="T269" s="47" t="s">
        <v>0</v>
      </c>
      <c r="U269" s="259" t="str">
        <f>IF(O269="","",INDEX(kategorija_oznaka,MATCH(Q269,kategorija_id,0)))</f>
        <v/>
      </c>
      <c r="V269" s="260" t="str">
        <f t="shared" si="264"/>
        <v/>
      </c>
      <c r="W269" s="47" t="s">
        <v>0</v>
      </c>
      <c r="X269" s="52" t="str">
        <f t="shared" si="265"/>
        <v/>
      </c>
      <c r="Y269" s="73" t="str">
        <f t="shared" si="266"/>
        <v/>
      </c>
      <c r="Z269" s="31" t="str">
        <f t="shared" si="267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268"/>
        <v/>
      </c>
      <c r="AF269" s="47" t="s">
        <v>0</v>
      </c>
      <c r="AG269" s="151" t="str">
        <f t="shared" si="269"/>
        <v/>
      </c>
      <c r="AH269" s="47" t="s">
        <v>0</v>
      </c>
      <c r="AI269" s="52" t="str">
        <f t="shared" si="270"/>
        <v/>
      </c>
      <c r="AJ269" s="31" t="str">
        <f t="shared" si="271"/>
        <v/>
      </c>
      <c r="AK269" s="73" t="str">
        <f t="shared" si="272"/>
        <v/>
      </c>
      <c r="AL269" s="73" t="str">
        <f t="shared" si="273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IFERROR(""&amp;INDEX(registarNatjecatelji,DL269,4),"")</f>
        <v/>
      </c>
      <c r="AO269" s="90" t="str">
        <f t="shared" si="274"/>
        <v/>
      </c>
      <c r="AP269" s="66" t="str">
        <f t="shared" si="275"/>
        <v/>
      </c>
      <c r="AQ269" s="47" t="s">
        <v>0</v>
      </c>
      <c r="AR269" s="52" t="str">
        <f>IF(V269&lt;&gt;"NEMA","",IF(IFERROR(MATCH(U269,U$10:U268,0),0)&lt;&gt;0,"",U269))</f>
        <v/>
      </c>
      <c r="AS269" s="73" t="str">
        <f>IF(AR269="","",IFERROR(INDEX(klubAlias_id,MATCH(AR269,klubAlias_alias,0)),"NEMA"))</f>
        <v/>
      </c>
      <c r="AT269" s="31" t="str">
        <f>IF(OR(AS269="",AS269&lt;&gt;"NEMA"),"",MAX(AT$10:AT268)+1)</f>
        <v/>
      </c>
      <c r="AU269" s="66" t="str">
        <f>IF(OR(AS269="",AS269&lt;&gt;"NEMA"),"",INDEX(klub_id,MATCH(AR269,klub_naziv,0)))</f>
        <v/>
      </c>
      <c r="AV269" s="47" t="s">
        <v>0</v>
      </c>
      <c r="AW269" s="19" t="str">
        <f t="shared" si="276"/>
        <v/>
      </c>
      <c r="AX269" s="47" t="s">
        <v>0</v>
      </c>
      <c r="AY269" s="82" t="str">
        <f>IF(AK269&lt;&gt;"NEMA","",IF(IFERROR(MATCH(AJ269,AJ$10:AJ268,0),0)&lt;&gt;0,"",AJ269))</f>
        <v/>
      </c>
      <c r="AZ269" s="47" t="s">
        <v>0</v>
      </c>
      <c r="BA269" s="130"/>
      <c r="BB269" s="47" t="s">
        <v>0</v>
      </c>
      <c r="BC269" s="58" t="str">
        <f t="shared" si="277"/>
        <v/>
      </c>
      <c r="BD269" s="31" t="str">
        <f t="shared" si="278"/>
        <v/>
      </c>
      <c r="BE269" s="31" t="str">
        <f>IF(BD269="","",MAX(BE$10:BE268)+1)</f>
        <v/>
      </c>
      <c r="BF269" s="31" t="str">
        <f t="shared" si="279"/>
        <v/>
      </c>
      <c r="BG269" s="31" t="str">
        <f t="shared" si="280"/>
        <v/>
      </c>
      <c r="BH269" s="31" t="str">
        <f>IF(BA269="","",MAX(BH$10:BH268)+1)</f>
        <v/>
      </c>
      <c r="BI269" s="31" t="str">
        <f t="shared" si="281"/>
        <v/>
      </c>
      <c r="BJ269" s="66" t="str">
        <f t="shared" si="282"/>
        <v/>
      </c>
      <c r="BK269" s="47" t="s">
        <v>0</v>
      </c>
      <c r="BL269" s="19" t="str">
        <f t="shared" si="283"/>
        <v/>
      </c>
      <c r="BM269" s="47" t="s">
        <v>0</v>
      </c>
      <c r="BN269" s="151" t="str">
        <f>IF(AP269="","",IF(BA269="",IF(IFERROR(MATCH(AP269,natjecanje_noviKluboviAliasi,0),0)&gt;0,INDEX(natjecanje_kluboviAliasi,MATCH(AP269,natjecanje_noviKluboviAliasi,0)),AP269),BA269))</f>
        <v/>
      </c>
      <c r="BO269" s="47" t="s">
        <v>0</v>
      </c>
      <c r="BP269" s="58" t="str">
        <f t="shared" si="284"/>
        <v/>
      </c>
      <c r="BQ269" s="73" t="str">
        <f t="shared" si="285"/>
        <v/>
      </c>
      <c r="BR269" s="267" t="str">
        <f t="shared" si="286"/>
        <v/>
      </c>
      <c r="BS269" s="268" t="str">
        <f t="shared" si="287"/>
        <v/>
      </c>
      <c r="BT269" s="191" t="str">
        <f t="shared" si="288"/>
        <v/>
      </c>
      <c r="BU269" s="47" t="s">
        <v>0</v>
      </c>
      <c r="BV269" s="52" t="str">
        <f t="shared" si="289"/>
        <v/>
      </c>
      <c r="BW269" s="31" t="str">
        <f t="shared" si="290"/>
        <v/>
      </c>
      <c r="BX269" s="73" t="str">
        <f>IF(BW269="","",IFERROR(INDEX(imePrezime_id,MATCH(BV269&amp;" – "&amp;BW269,imePrezime_imePrezime,0)),"NEMA"))</f>
        <v/>
      </c>
      <c r="BY269" s="73" t="str">
        <f>IF(BX269&lt;&gt;"NEMA","",IFERROR(INDEX(imePrezimeAlias_imePrezimeId,MATCH(BV269&amp;" "&amp;BW269,imePrezimeAlias_alias,0)),"NEMA"))</f>
        <v/>
      </c>
      <c r="BZ269" s="31" t="str">
        <f>IF(BW269="","",IF(OR(BY269="",BY269="NEMA"),BV269,INDEX(imePrezime_ime,MATCH(BY269,imePrezime_id,0))))</f>
        <v/>
      </c>
      <c r="CA269" s="66" t="str">
        <f>IF(BW269="","",IF(OR(BY269="",BY269="NEMA"),BW269,INDEX(imePrezime_prezime,MATCH(BY269,imePrezime_id,0))))</f>
        <v/>
      </c>
      <c r="CB269" s="47" t="s">
        <v>0</v>
      </c>
      <c r="CC269" s="82" t="str">
        <f t="shared" si="291"/>
        <v/>
      </c>
      <c r="CD269" s="47" t="s">
        <v>0</v>
      </c>
      <c r="CE269" s="19" t="str">
        <f t="shared" si="292"/>
        <v/>
      </c>
      <c r="CF269" s="47" t="s">
        <v>0</v>
      </c>
      <c r="CG269" s="130"/>
      <c r="CH269" s="47" t="s">
        <v>0</v>
      </c>
      <c r="CI269" s="52" t="str">
        <f t="shared" si="293"/>
        <v/>
      </c>
      <c r="CJ269" s="73" t="str">
        <f>IF(CG269="","",MAX(CJ$10:CJ268)+1)</f>
        <v/>
      </c>
      <c r="CK269" s="53" t="str">
        <f t="shared" si="294"/>
        <v/>
      </c>
      <c r="CL269" s="47" t="s">
        <v>0</v>
      </c>
      <c r="CM269" s="19" t="str">
        <f t="shared" si="295"/>
        <v/>
      </c>
      <c r="CN269" s="47" t="s">
        <v>0</v>
      </c>
      <c r="CO269" s="108"/>
      <c r="CP269" s="110"/>
      <c r="CQ269" s="47"/>
      <c r="CR269" s="58" t="str">
        <f>IF(AND(BX269="NEMA",BY269="NEMA",OR(CG269="",CK269="NEMA")),MAX(CR$10:CR268)+1,"")</f>
        <v/>
      </c>
      <c r="CS269" s="53" t="str">
        <f t="shared" si="296"/>
        <v/>
      </c>
      <c r="CT269" t="s">
        <v>0</v>
      </c>
      <c r="CU269" s="133" t="str">
        <f>IF(O269="","",LEFT(INDEX(kategorija_oznaka,MATCH(Q269,kategorija_id,0)),1))</f>
        <v/>
      </c>
      <c r="CV269" t="s">
        <v>0</v>
      </c>
      <c r="CW269" s="52" t="str">
        <f>IF(CR269="","",IF(M269&lt;&gt;"CRO","","INSERT INTO osoba (id,reg_broj,oib,spol_id,dat_rodjenja) VALUES ("&amp;CR269&amp;",(SELECT max(os.reg_broj)+1 FROM osoba AS os),Null,'"&amp;CU269&amp;"',Null); INSERT INTO osoba_log (id,reg_broj,oib,spol_id,dat_rodjenja,dnevnik_id) SELECT id,reg_broj,oib,spol_id,dat_rodjenja,"&amp;dnevnik_id&amp;" FROM osoba WHERE id = "&amp;CR269&amp;";"))</f>
        <v/>
      </c>
      <c r="CX269" s="66" t="str">
        <f t="shared" si="297"/>
        <v/>
      </c>
      <c r="CY269" t="s">
        <v>0</v>
      </c>
      <c r="CZ269" s="19" t="str">
        <f t="shared" si="298"/>
        <v/>
      </c>
      <c r="DA269" s="47" t="s">
        <v>0</v>
      </c>
      <c r="DB269" s="52" t="str">
        <f t="shared" si="299"/>
        <v/>
      </c>
      <c r="DC269" s="66" t="str">
        <f t="shared" si="300"/>
        <v/>
      </c>
      <c r="DD269" s="47" t="s">
        <v>0</v>
      </c>
      <c r="DE269" s="52" t="str">
        <f t="shared" si="301"/>
        <v/>
      </c>
      <c r="DF269" s="53" t="str">
        <f>IF(DE269="","",IFERROR(MATCH(DE269,registar,0),"NEMA"))</f>
        <v/>
      </c>
      <c r="DG269" s="47" t="s">
        <v>0</v>
      </c>
      <c r="DH269" s="52" t="str">
        <f t="shared" si="302"/>
        <v/>
      </c>
      <c r="DI269" s="53" t="str">
        <f>IF(DH269="","",IFERROR(MATCH(DH269,imePrezime_imePrezimeKlub,0),"NEMA"))</f>
        <v/>
      </c>
      <c r="DJ269" s="47" t="s">
        <v>0</v>
      </c>
      <c r="DK269" s="52" t="str">
        <f t="shared" si="303"/>
        <v/>
      </c>
      <c r="DL269" s="53" t="str">
        <f>IF(DK269="","",IFERROR(MATCH(DK269,imePrezime_imePrezime,0),"NEMA"))</f>
        <v/>
      </c>
      <c r="DM269" s="47" t="s">
        <v>0</v>
      </c>
      <c r="DN269" s="58" t="str">
        <f t="shared" si="304"/>
        <v/>
      </c>
      <c r="DO269" s="53" t="str" cm="1">
        <f t="array" ref="DO269">IF(DN269&lt;&gt;"",INDEX(imePrezime_id,DN269,0),IF(CR269&lt;&gt;"",CR269,""))</f>
        <v/>
      </c>
      <c r="DP269" s="47" t="s">
        <v>0</v>
      </c>
      <c r="DQ269" s="58" t="str">
        <f t="shared" si="305"/>
        <v/>
      </c>
      <c r="DR269" s="73" t="str">
        <f>IF(BW269="","",IF(AJ269="",IF(IFERROR(INDEX(imePrezime_klub,MATCH(DO269,imePrezime_id,0)),"NEMA")="","klu",""),IF(OR(AND(AK269&lt;&gt;"",AK269&lt;&gt;"NEMA"),BI269&lt;&gt;""),"klu(ali)",IF(AND(AN269&lt;&gt;"",AN269&lt;&gt;AM269),"(raz-klu)","klu"))))</f>
        <v/>
      </c>
      <c r="DS269" s="73" t="str">
        <f t="shared" si="306"/>
        <v/>
      </c>
      <c r="DT269" s="73" t="str">
        <f t="shared" si="307"/>
        <v/>
      </c>
      <c r="DU269" s="66" t="str">
        <f t="shared" si="308"/>
        <v/>
      </c>
      <c r="DV269" s="47" t="s">
        <v>0</v>
      </c>
      <c r="DW269" s="58" t="str">
        <f>IF(BW269="","",MAX(DW$10:DW268)+1)</f>
        <v/>
      </c>
      <c r="DX269" s="73" t="str">
        <f t="shared" si="309"/>
        <v/>
      </c>
      <c r="DY269" s="73" t="str">
        <f t="shared" si="310"/>
        <v/>
      </c>
      <c r="DZ269" s="73" t="str">
        <f t="shared" si="311"/>
        <v/>
      </c>
      <c r="EA269" s="73" t="str">
        <f t="shared" si="312"/>
        <v/>
      </c>
      <c r="EB269" s="73" t="str">
        <f t="shared" si="313"/>
        <v/>
      </c>
      <c r="EC269" s="73" t="str">
        <f t="shared" si="314"/>
        <v/>
      </c>
      <c r="ED269" s="73" t="str">
        <f t="shared" si="315"/>
        <v/>
      </c>
      <c r="EE269" s="73" t="str">
        <f t="shared" si="316"/>
        <v/>
      </c>
      <c r="EF269" s="73" t="str">
        <f t="shared" si="317"/>
        <v/>
      </c>
      <c r="EG269" s="53" t="str">
        <f>IF(INDEX(natjecanjeKategorije_katAliasId,MATCH(Q269,natjecanjeKategorije_katRegId,0))="","",INDEX(natjecanjeKategorije_katAliasId,MATCH(Q269,natjecanjeKategorije_katRegId,0)))</f>
        <v/>
      </c>
      <c r="EH269" s="47" t="s">
        <v>0</v>
      </c>
      <c r="EI269" s="19" t="str">
        <f t="shared" si="318"/>
        <v/>
      </c>
      <c r="EJ269" s="47" t="s">
        <v>0</v>
      </c>
      <c r="EK269" s="19" t="str">
        <f t="shared" si="319"/>
        <v/>
      </c>
      <c r="EL269" s="47" t="s">
        <v>0</v>
      </c>
      <c r="EM269" s="208" t="str">
        <f t="shared" si="320"/>
        <v/>
      </c>
      <c r="EN269" s="47" t="s">
        <v>0</v>
      </c>
    </row>
    <row r="270" spans="1:144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262"/>
        <v/>
      </c>
      <c r="P270" s="73" t="str">
        <f>IF(O270="","",IF(COUNTIF(O$10:O269,O270)=0,P269+1,P269))</f>
        <v/>
      </c>
      <c r="Q270" s="88" t="str">
        <f t="shared" si="263"/>
        <v/>
      </c>
      <c r="R270" s="89" t="str" cm="1">
        <f t="array" ref="R270">IF(S270="","",INDEX(natjecanjeStaze_naziv,MATCH(S270,natjecanjeStaze_stazaId,0)))</f>
        <v/>
      </c>
      <c r="S270" s="53" t="str">
        <f>IF(BW270="","",INDEX(natjecanjeStaze_stazaId,MATCH(O270,natjecanjeStaze_kategorija,0)))</f>
        <v/>
      </c>
      <c r="T270" s="47" t="s">
        <v>0</v>
      </c>
      <c r="U270" s="259" t="str">
        <f>IF(O270="","",INDEX(kategorija_oznaka,MATCH(Q270,kategorija_id,0)))</f>
        <v/>
      </c>
      <c r="V270" s="260" t="str">
        <f t="shared" si="264"/>
        <v/>
      </c>
      <c r="W270" s="47" t="s">
        <v>0</v>
      </c>
      <c r="X270" s="52" t="str">
        <f t="shared" si="265"/>
        <v/>
      </c>
      <c r="Y270" s="73" t="str">
        <f t="shared" si="266"/>
        <v/>
      </c>
      <c r="Z270" s="31" t="str">
        <f t="shared" si="267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268"/>
        <v/>
      </c>
      <c r="AF270" s="47" t="s">
        <v>0</v>
      </c>
      <c r="AG270" s="151" t="str">
        <f t="shared" si="269"/>
        <v/>
      </c>
      <c r="AH270" s="47" t="s">
        <v>0</v>
      </c>
      <c r="AI270" s="52" t="str">
        <f t="shared" si="270"/>
        <v/>
      </c>
      <c r="AJ270" s="31" t="str">
        <f t="shared" si="271"/>
        <v/>
      </c>
      <c r="AK270" s="73" t="str">
        <f t="shared" si="272"/>
        <v/>
      </c>
      <c r="AL270" s="73" t="str">
        <f t="shared" si="273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IFERROR(""&amp;INDEX(registarNatjecatelji,DL270,4),"")</f>
        <v/>
      </c>
      <c r="AO270" s="90" t="str">
        <f t="shared" si="274"/>
        <v/>
      </c>
      <c r="AP270" s="66" t="str">
        <f t="shared" si="275"/>
        <v/>
      </c>
      <c r="AQ270" s="47" t="s">
        <v>0</v>
      </c>
      <c r="AR270" s="52" t="str">
        <f>IF(V270&lt;&gt;"NEMA","",IF(IFERROR(MATCH(U270,U$10:U269,0),0)&lt;&gt;0,"",U270))</f>
        <v/>
      </c>
      <c r="AS270" s="73" t="str">
        <f>IF(AR270="","",IFERROR(INDEX(klubAlias_id,MATCH(AR270,klubAlias_alias,0)),"NEMA"))</f>
        <v/>
      </c>
      <c r="AT270" s="31" t="str">
        <f>IF(OR(AS270="",AS270&lt;&gt;"NEMA"),"",MAX(AT$10:AT269)+1)</f>
        <v/>
      </c>
      <c r="AU270" s="66" t="str">
        <f>IF(OR(AS270="",AS270&lt;&gt;"NEMA"),"",INDEX(klub_id,MATCH(AR270,klub_naziv,0)))</f>
        <v/>
      </c>
      <c r="AV270" s="47" t="s">
        <v>0</v>
      </c>
      <c r="AW270" s="19" t="str">
        <f t="shared" si="276"/>
        <v/>
      </c>
      <c r="AX270" s="47" t="s">
        <v>0</v>
      </c>
      <c r="AY270" s="82" t="str">
        <f>IF(AK270&lt;&gt;"NEMA","",IF(IFERROR(MATCH(AJ270,AJ$10:AJ269,0),0)&lt;&gt;0,"",AJ270))</f>
        <v/>
      </c>
      <c r="AZ270" s="47" t="s">
        <v>0</v>
      </c>
      <c r="BA270" s="130"/>
      <c r="BB270" s="47" t="s">
        <v>0</v>
      </c>
      <c r="BC270" s="58" t="str">
        <f t="shared" si="277"/>
        <v/>
      </c>
      <c r="BD270" s="31" t="str">
        <f t="shared" si="278"/>
        <v/>
      </c>
      <c r="BE270" s="31" t="str">
        <f>IF(BD270="","",MAX(BE$10:BE269)+1)</f>
        <v/>
      </c>
      <c r="BF270" s="31" t="str">
        <f t="shared" si="279"/>
        <v/>
      </c>
      <c r="BG270" s="31" t="str">
        <f t="shared" si="280"/>
        <v/>
      </c>
      <c r="BH270" s="31" t="str">
        <f>IF(BA270="","",MAX(BH$10:BH269)+1)</f>
        <v/>
      </c>
      <c r="BI270" s="31" t="str">
        <f t="shared" si="281"/>
        <v/>
      </c>
      <c r="BJ270" s="66" t="str">
        <f t="shared" si="282"/>
        <v/>
      </c>
      <c r="BK270" s="47" t="s">
        <v>0</v>
      </c>
      <c r="BL270" s="19" t="str">
        <f t="shared" si="283"/>
        <v/>
      </c>
      <c r="BM270" s="47" t="s">
        <v>0</v>
      </c>
      <c r="BN270" s="151" t="str">
        <f>IF(AP270="","",IF(BA270="",IF(IFERROR(MATCH(AP270,natjecanje_noviKluboviAliasi,0),0)&gt;0,INDEX(natjecanje_kluboviAliasi,MATCH(AP270,natjecanje_noviKluboviAliasi,0)),AP270),BA270))</f>
        <v/>
      </c>
      <c r="BO270" s="47" t="s">
        <v>0</v>
      </c>
      <c r="BP270" s="58" t="str">
        <f t="shared" si="284"/>
        <v/>
      </c>
      <c r="BQ270" s="73" t="str">
        <f t="shared" si="285"/>
        <v/>
      </c>
      <c r="BR270" s="267" t="str">
        <f t="shared" si="286"/>
        <v/>
      </c>
      <c r="BS270" s="268" t="str">
        <f t="shared" si="287"/>
        <v/>
      </c>
      <c r="BT270" s="191" t="str">
        <f t="shared" si="288"/>
        <v/>
      </c>
      <c r="BU270" s="47" t="s">
        <v>0</v>
      </c>
      <c r="BV270" s="52" t="str">
        <f t="shared" si="289"/>
        <v/>
      </c>
      <c r="BW270" s="31" t="str">
        <f t="shared" si="290"/>
        <v/>
      </c>
      <c r="BX270" s="73" t="str">
        <f>IF(BW270="","",IFERROR(INDEX(imePrezime_id,MATCH(BV270&amp;" – "&amp;BW270,imePrezime_imePrezime,0)),"NEMA"))</f>
        <v/>
      </c>
      <c r="BY270" s="73" t="str">
        <f>IF(BX270&lt;&gt;"NEMA","",IFERROR(INDEX(imePrezimeAlias_imePrezimeId,MATCH(BV270&amp;" "&amp;BW270,imePrezimeAlias_alias,0)),"NEMA"))</f>
        <v/>
      </c>
      <c r="BZ270" s="31" t="str">
        <f>IF(BW270="","",IF(OR(BY270="",BY270="NEMA"),BV270,INDEX(imePrezime_ime,MATCH(BY270,imePrezime_id,0))))</f>
        <v/>
      </c>
      <c r="CA270" s="66" t="str">
        <f>IF(BW270="","",IF(OR(BY270="",BY270="NEMA"),BW270,INDEX(imePrezime_prezime,MATCH(BY270,imePrezime_id,0))))</f>
        <v/>
      </c>
      <c r="CB270" s="47" t="s">
        <v>0</v>
      </c>
      <c r="CC270" s="82" t="str">
        <f t="shared" si="291"/>
        <v/>
      </c>
      <c r="CD270" s="47" t="s">
        <v>0</v>
      </c>
      <c r="CE270" s="19" t="str">
        <f t="shared" si="292"/>
        <v/>
      </c>
      <c r="CF270" s="47" t="s">
        <v>0</v>
      </c>
      <c r="CG270" s="130"/>
      <c r="CH270" s="47" t="s">
        <v>0</v>
      </c>
      <c r="CI270" s="52" t="str">
        <f t="shared" si="293"/>
        <v/>
      </c>
      <c r="CJ270" s="73" t="str">
        <f>IF(CG270="","",MAX(CJ$10:CJ269)+1)</f>
        <v/>
      </c>
      <c r="CK270" s="53" t="str">
        <f t="shared" si="294"/>
        <v/>
      </c>
      <c r="CL270" s="47" t="s">
        <v>0</v>
      </c>
      <c r="CM270" s="19" t="str">
        <f t="shared" si="295"/>
        <v/>
      </c>
      <c r="CN270" s="47" t="s">
        <v>0</v>
      </c>
      <c r="CO270" s="108"/>
      <c r="CP270" s="110"/>
      <c r="CQ270" s="47"/>
      <c r="CR270" s="58" t="str">
        <f>IF(AND(BX270="NEMA",BY270="NEMA",OR(CG270="",CK270="NEMA")),MAX(CR$10:CR269)+1,"")</f>
        <v/>
      </c>
      <c r="CS270" s="53" t="str">
        <f t="shared" si="296"/>
        <v/>
      </c>
      <c r="CT270" t="s">
        <v>0</v>
      </c>
      <c r="CU270" s="133" t="str">
        <f>IF(O270="","",LEFT(INDEX(kategorija_oznaka,MATCH(Q270,kategorija_id,0)),1))</f>
        <v/>
      </c>
      <c r="CV270" t="s">
        <v>0</v>
      </c>
      <c r="CW270" s="52" t="str">
        <f>IF(CR270="","",IF(M270&lt;&gt;"CRO","","INSERT INTO osoba (id,reg_broj,oib,spol_id,dat_rodjenja) VALUES ("&amp;CR270&amp;",(SELECT max(os.reg_broj)+1 FROM osoba AS os),Null,'"&amp;CU270&amp;"',Null); INSERT INTO osoba_log (id,reg_broj,oib,spol_id,dat_rodjenja,dnevnik_id) SELECT id,reg_broj,oib,spol_id,dat_rodjenja,"&amp;dnevnik_id&amp;" FROM osoba WHERE id = "&amp;CR270&amp;";"))</f>
        <v/>
      </c>
      <c r="CX270" s="66" t="str">
        <f t="shared" si="297"/>
        <v/>
      </c>
      <c r="CY270" t="s">
        <v>0</v>
      </c>
      <c r="CZ270" s="19" t="str">
        <f t="shared" si="298"/>
        <v/>
      </c>
      <c r="DA270" s="47" t="s">
        <v>0</v>
      </c>
      <c r="DB270" s="52" t="str">
        <f t="shared" si="299"/>
        <v/>
      </c>
      <c r="DC270" s="66" t="str">
        <f t="shared" si="300"/>
        <v/>
      </c>
      <c r="DD270" s="47" t="s">
        <v>0</v>
      </c>
      <c r="DE270" s="52" t="str">
        <f t="shared" si="301"/>
        <v/>
      </c>
      <c r="DF270" s="53" t="str">
        <f>IF(DE270="","",IFERROR(MATCH(DE270,registar,0),"NEMA"))</f>
        <v/>
      </c>
      <c r="DG270" s="47" t="s">
        <v>0</v>
      </c>
      <c r="DH270" s="52" t="str">
        <f t="shared" si="302"/>
        <v/>
      </c>
      <c r="DI270" s="53" t="str">
        <f>IF(DH270="","",IFERROR(MATCH(DH270,imePrezime_imePrezimeKlub,0),"NEMA"))</f>
        <v/>
      </c>
      <c r="DJ270" s="47" t="s">
        <v>0</v>
      </c>
      <c r="DK270" s="52" t="str">
        <f t="shared" si="303"/>
        <v/>
      </c>
      <c r="DL270" s="53" t="str">
        <f>IF(DK270="","",IFERROR(MATCH(DK270,imePrezime_imePrezime,0),"NEMA"))</f>
        <v/>
      </c>
      <c r="DM270" s="47" t="s">
        <v>0</v>
      </c>
      <c r="DN270" s="58" t="str">
        <f t="shared" si="304"/>
        <v/>
      </c>
      <c r="DO270" s="53" t="str" cm="1">
        <f t="array" ref="DO270">IF(DN270&lt;&gt;"",INDEX(imePrezime_id,DN270,0),IF(CR270&lt;&gt;"",CR270,""))</f>
        <v/>
      </c>
      <c r="DP270" s="47" t="s">
        <v>0</v>
      </c>
      <c r="DQ270" s="58" t="str">
        <f t="shared" si="305"/>
        <v/>
      </c>
      <c r="DR270" s="73" t="str">
        <f>IF(BW270="","",IF(AJ270="",IF(IFERROR(INDEX(imePrezime_klub,MATCH(DO270,imePrezime_id,0)),"NEMA")="","klu",""),IF(OR(AND(AK270&lt;&gt;"",AK270&lt;&gt;"NEMA"),BI270&lt;&gt;""),"klu(ali)",IF(AND(AN270&lt;&gt;"",AN270&lt;&gt;AM270),"(raz-klu)","klu"))))</f>
        <v/>
      </c>
      <c r="DS270" s="73" t="str">
        <f t="shared" si="306"/>
        <v/>
      </c>
      <c r="DT270" s="73" t="str">
        <f t="shared" si="307"/>
        <v/>
      </c>
      <c r="DU270" s="66" t="str">
        <f t="shared" si="308"/>
        <v/>
      </c>
      <c r="DV270" s="47" t="s">
        <v>0</v>
      </c>
      <c r="DW270" s="58" t="str">
        <f>IF(BW270="","",MAX(DW$10:DW269)+1)</f>
        <v/>
      </c>
      <c r="DX270" s="73" t="str">
        <f t="shared" si="309"/>
        <v/>
      </c>
      <c r="DY270" s="73" t="str">
        <f t="shared" si="310"/>
        <v/>
      </c>
      <c r="DZ270" s="73" t="str">
        <f t="shared" si="311"/>
        <v/>
      </c>
      <c r="EA270" s="73" t="str">
        <f t="shared" si="312"/>
        <v/>
      </c>
      <c r="EB270" s="73" t="str">
        <f t="shared" si="313"/>
        <v/>
      </c>
      <c r="EC270" s="73" t="str">
        <f t="shared" si="314"/>
        <v/>
      </c>
      <c r="ED270" s="73" t="str">
        <f t="shared" si="315"/>
        <v/>
      </c>
      <c r="EE270" s="73" t="str">
        <f t="shared" si="316"/>
        <v/>
      </c>
      <c r="EF270" s="73" t="str">
        <f t="shared" si="317"/>
        <v/>
      </c>
      <c r="EG270" s="53" t="str">
        <f>IF(INDEX(natjecanjeKategorije_katAliasId,MATCH(Q270,natjecanjeKategorije_katRegId,0))="","",INDEX(natjecanjeKategorije_katAliasId,MATCH(Q270,natjecanjeKategorije_katRegId,0)))</f>
        <v/>
      </c>
      <c r="EH270" s="47" t="s">
        <v>0</v>
      </c>
      <c r="EI270" s="19" t="str">
        <f t="shared" si="318"/>
        <v/>
      </c>
      <c r="EJ270" s="47" t="s">
        <v>0</v>
      </c>
      <c r="EK270" s="19" t="str">
        <f t="shared" si="319"/>
        <v/>
      </c>
      <c r="EL270" s="47" t="s">
        <v>0</v>
      </c>
      <c r="EM270" s="208" t="str">
        <f t="shared" si="320"/>
        <v/>
      </c>
      <c r="EN270" s="47" t="s">
        <v>0</v>
      </c>
    </row>
    <row r="271" spans="1:144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262"/>
        <v/>
      </c>
      <c r="P271" s="73" t="str">
        <f>IF(O271="","",IF(COUNTIF(O$10:O270,O271)=0,P270+1,P270))</f>
        <v/>
      </c>
      <c r="Q271" s="88" t="str">
        <f t="shared" si="263"/>
        <v/>
      </c>
      <c r="R271" s="89" t="str" cm="1">
        <f t="array" ref="R271">IF(S271="","",INDEX(natjecanjeStaze_naziv,MATCH(S271,natjecanjeStaze_stazaId,0)))</f>
        <v/>
      </c>
      <c r="S271" s="53" t="str">
        <f>IF(BW271="","",INDEX(natjecanjeStaze_stazaId,MATCH(O271,natjecanjeStaze_kategorija,0)))</f>
        <v/>
      </c>
      <c r="T271" s="47" t="s">
        <v>0</v>
      </c>
      <c r="U271" s="259" t="str">
        <f>IF(O271="","",INDEX(kategorija_oznaka,MATCH(Q271,kategorija_id,0)))</f>
        <v/>
      </c>
      <c r="V271" s="260" t="str">
        <f t="shared" si="264"/>
        <v/>
      </c>
      <c r="W271" s="47" t="s">
        <v>0</v>
      </c>
      <c r="X271" s="52" t="str">
        <f t="shared" si="265"/>
        <v/>
      </c>
      <c r="Y271" s="73" t="str">
        <f t="shared" si="266"/>
        <v/>
      </c>
      <c r="Z271" s="31" t="str">
        <f t="shared" si="267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268"/>
        <v/>
      </c>
      <c r="AF271" s="47" t="s">
        <v>0</v>
      </c>
      <c r="AG271" s="151" t="str">
        <f t="shared" si="269"/>
        <v/>
      </c>
      <c r="AH271" s="47" t="s">
        <v>0</v>
      </c>
      <c r="AI271" s="52" t="str">
        <f t="shared" si="270"/>
        <v/>
      </c>
      <c r="AJ271" s="31" t="str">
        <f t="shared" si="271"/>
        <v/>
      </c>
      <c r="AK271" s="73" t="str">
        <f t="shared" si="272"/>
        <v/>
      </c>
      <c r="AL271" s="73" t="str">
        <f t="shared" si="273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IFERROR(""&amp;INDEX(registarNatjecatelji,DL271,4),"")</f>
        <v/>
      </c>
      <c r="AO271" s="90" t="str">
        <f t="shared" si="274"/>
        <v/>
      </c>
      <c r="AP271" s="66" t="str">
        <f t="shared" si="275"/>
        <v/>
      </c>
      <c r="AQ271" s="47" t="s">
        <v>0</v>
      </c>
      <c r="AR271" s="52" t="str">
        <f>IF(V271&lt;&gt;"NEMA","",IF(IFERROR(MATCH(U271,U$10:U270,0),0)&lt;&gt;0,"",U271))</f>
        <v/>
      </c>
      <c r="AS271" s="73" t="str">
        <f>IF(AR271="","",IFERROR(INDEX(klubAlias_id,MATCH(AR271,klubAlias_alias,0)),"NEMA"))</f>
        <v/>
      </c>
      <c r="AT271" s="31" t="str">
        <f>IF(OR(AS271="",AS271&lt;&gt;"NEMA"),"",MAX(AT$10:AT270)+1)</f>
        <v/>
      </c>
      <c r="AU271" s="66" t="str">
        <f>IF(OR(AS271="",AS271&lt;&gt;"NEMA"),"",INDEX(klub_id,MATCH(AR271,klub_naziv,0)))</f>
        <v/>
      </c>
      <c r="AV271" s="47" t="s">
        <v>0</v>
      </c>
      <c r="AW271" s="19" t="str">
        <f t="shared" si="276"/>
        <v/>
      </c>
      <c r="AX271" s="47" t="s">
        <v>0</v>
      </c>
      <c r="AY271" s="82" t="str">
        <f>IF(AK271&lt;&gt;"NEMA","",IF(IFERROR(MATCH(AJ271,AJ$10:AJ270,0),0)&lt;&gt;0,"",AJ271))</f>
        <v/>
      </c>
      <c r="AZ271" s="47" t="s">
        <v>0</v>
      </c>
      <c r="BA271" s="130"/>
      <c r="BB271" s="47" t="s">
        <v>0</v>
      </c>
      <c r="BC271" s="58" t="str">
        <f t="shared" si="277"/>
        <v/>
      </c>
      <c r="BD271" s="31" t="str">
        <f t="shared" si="278"/>
        <v/>
      </c>
      <c r="BE271" s="31" t="str">
        <f>IF(BD271="","",MAX(BE$10:BE270)+1)</f>
        <v/>
      </c>
      <c r="BF271" s="31" t="str">
        <f t="shared" si="279"/>
        <v/>
      </c>
      <c r="BG271" s="31" t="str">
        <f t="shared" si="280"/>
        <v/>
      </c>
      <c r="BH271" s="31" t="str">
        <f>IF(BA271="","",MAX(BH$10:BH270)+1)</f>
        <v/>
      </c>
      <c r="BI271" s="31" t="str">
        <f t="shared" si="281"/>
        <v/>
      </c>
      <c r="BJ271" s="66" t="str">
        <f t="shared" si="282"/>
        <v/>
      </c>
      <c r="BK271" s="47" t="s">
        <v>0</v>
      </c>
      <c r="BL271" s="19" t="str">
        <f t="shared" si="283"/>
        <v/>
      </c>
      <c r="BM271" s="47" t="s">
        <v>0</v>
      </c>
      <c r="BN271" s="151" t="str">
        <f>IF(AP271="","",IF(BA271="",IF(IFERROR(MATCH(AP271,natjecanje_noviKluboviAliasi,0),0)&gt;0,INDEX(natjecanje_kluboviAliasi,MATCH(AP271,natjecanje_noviKluboviAliasi,0)),AP271),BA271))</f>
        <v/>
      </c>
      <c r="BO271" s="47" t="s">
        <v>0</v>
      </c>
      <c r="BP271" s="58" t="str">
        <f t="shared" si="284"/>
        <v/>
      </c>
      <c r="BQ271" s="73" t="str">
        <f t="shared" si="285"/>
        <v/>
      </c>
      <c r="BR271" s="267" t="str">
        <f t="shared" si="286"/>
        <v/>
      </c>
      <c r="BS271" s="268" t="str">
        <f t="shared" si="287"/>
        <v/>
      </c>
      <c r="BT271" s="191" t="str">
        <f t="shared" si="288"/>
        <v/>
      </c>
      <c r="BU271" s="47" t="s">
        <v>0</v>
      </c>
      <c r="BV271" s="52" t="str">
        <f t="shared" si="289"/>
        <v/>
      </c>
      <c r="BW271" s="31" t="str">
        <f t="shared" si="290"/>
        <v/>
      </c>
      <c r="BX271" s="73" t="str">
        <f>IF(BW271="","",IFERROR(INDEX(imePrezime_id,MATCH(BV271&amp;" – "&amp;BW271,imePrezime_imePrezime,0)),"NEMA"))</f>
        <v/>
      </c>
      <c r="BY271" s="73" t="str">
        <f>IF(BX271&lt;&gt;"NEMA","",IFERROR(INDEX(imePrezimeAlias_imePrezimeId,MATCH(BV271&amp;" "&amp;BW271,imePrezimeAlias_alias,0)),"NEMA"))</f>
        <v/>
      </c>
      <c r="BZ271" s="31" t="str">
        <f>IF(BW271="","",IF(OR(BY271="",BY271="NEMA"),BV271,INDEX(imePrezime_ime,MATCH(BY271,imePrezime_id,0))))</f>
        <v/>
      </c>
      <c r="CA271" s="66" t="str">
        <f>IF(BW271="","",IF(OR(BY271="",BY271="NEMA"),BW271,INDEX(imePrezime_prezime,MATCH(BY271,imePrezime_id,0))))</f>
        <v/>
      </c>
      <c r="CB271" s="47" t="s">
        <v>0</v>
      </c>
      <c r="CC271" s="82" t="str">
        <f t="shared" si="291"/>
        <v/>
      </c>
      <c r="CD271" s="47" t="s">
        <v>0</v>
      </c>
      <c r="CE271" s="19" t="str">
        <f t="shared" si="292"/>
        <v/>
      </c>
      <c r="CF271" s="47" t="s">
        <v>0</v>
      </c>
      <c r="CG271" s="130"/>
      <c r="CH271" s="47" t="s">
        <v>0</v>
      </c>
      <c r="CI271" s="52" t="str">
        <f t="shared" si="293"/>
        <v/>
      </c>
      <c r="CJ271" s="73" t="str">
        <f>IF(CG271="","",MAX(CJ$10:CJ270)+1)</f>
        <v/>
      </c>
      <c r="CK271" s="53" t="str">
        <f t="shared" si="294"/>
        <v/>
      </c>
      <c r="CL271" s="47" t="s">
        <v>0</v>
      </c>
      <c r="CM271" s="19" t="str">
        <f t="shared" si="295"/>
        <v/>
      </c>
      <c r="CN271" s="47" t="s">
        <v>0</v>
      </c>
      <c r="CO271" s="108"/>
      <c r="CP271" s="110"/>
      <c r="CQ271" s="47"/>
      <c r="CR271" s="58" t="str">
        <f>IF(AND(BX271="NEMA",BY271="NEMA",OR(CG271="",CK271="NEMA")),MAX(CR$10:CR270)+1,"")</f>
        <v/>
      </c>
      <c r="CS271" s="53" t="str">
        <f t="shared" si="296"/>
        <v/>
      </c>
      <c r="CT271" t="s">
        <v>0</v>
      </c>
      <c r="CU271" s="133" t="str">
        <f>IF(O271="","",LEFT(INDEX(kategorija_oznaka,MATCH(Q271,kategorija_id,0)),1))</f>
        <v/>
      </c>
      <c r="CV271" t="s">
        <v>0</v>
      </c>
      <c r="CW271" s="52" t="str">
        <f>IF(CR271="","",IF(M271&lt;&gt;"CRO","","INSERT INTO osoba (id,reg_broj,oib,spol_id,dat_rodjenja) VALUES ("&amp;CR271&amp;",(SELECT max(os.reg_broj)+1 FROM osoba AS os),Null,'"&amp;CU271&amp;"',Null); INSERT INTO osoba_log (id,reg_broj,oib,spol_id,dat_rodjenja,dnevnik_id) SELECT id,reg_broj,oib,spol_id,dat_rodjenja,"&amp;dnevnik_id&amp;" FROM osoba WHERE id = "&amp;CR271&amp;";"))</f>
        <v/>
      </c>
      <c r="CX271" s="66" t="str">
        <f t="shared" si="297"/>
        <v/>
      </c>
      <c r="CY271" t="s">
        <v>0</v>
      </c>
      <c r="CZ271" s="19" t="str">
        <f t="shared" si="298"/>
        <v/>
      </c>
      <c r="DA271" s="47" t="s">
        <v>0</v>
      </c>
      <c r="DB271" s="52" t="str">
        <f t="shared" si="299"/>
        <v/>
      </c>
      <c r="DC271" s="66" t="str">
        <f t="shared" si="300"/>
        <v/>
      </c>
      <c r="DD271" s="47" t="s">
        <v>0</v>
      </c>
      <c r="DE271" s="52" t="str">
        <f t="shared" si="301"/>
        <v/>
      </c>
      <c r="DF271" s="53" t="str">
        <f>IF(DE271="","",IFERROR(MATCH(DE271,registar,0),"NEMA"))</f>
        <v/>
      </c>
      <c r="DG271" s="47" t="s">
        <v>0</v>
      </c>
      <c r="DH271" s="52" t="str">
        <f t="shared" si="302"/>
        <v/>
      </c>
      <c r="DI271" s="53" t="str">
        <f>IF(DH271="","",IFERROR(MATCH(DH271,imePrezime_imePrezimeKlub,0),"NEMA"))</f>
        <v/>
      </c>
      <c r="DJ271" s="47" t="s">
        <v>0</v>
      </c>
      <c r="DK271" s="52" t="str">
        <f t="shared" si="303"/>
        <v/>
      </c>
      <c r="DL271" s="53" t="str">
        <f>IF(DK271="","",IFERROR(MATCH(DK271,imePrezime_imePrezime,0),"NEMA"))</f>
        <v/>
      </c>
      <c r="DM271" s="47" t="s">
        <v>0</v>
      </c>
      <c r="DN271" s="58" t="str">
        <f t="shared" si="304"/>
        <v/>
      </c>
      <c r="DO271" s="53" t="str" cm="1">
        <f t="array" ref="DO271">IF(DN271&lt;&gt;"",INDEX(imePrezime_id,DN271,0),IF(CR271&lt;&gt;"",CR271,""))</f>
        <v/>
      </c>
      <c r="DP271" s="47" t="s">
        <v>0</v>
      </c>
      <c r="DQ271" s="58" t="str">
        <f t="shared" si="305"/>
        <v/>
      </c>
      <c r="DR271" s="73" t="str">
        <f>IF(BW271="","",IF(AJ271="",IF(IFERROR(INDEX(imePrezime_klub,MATCH(DO271,imePrezime_id,0)),"NEMA")="","klu",""),IF(OR(AND(AK271&lt;&gt;"",AK271&lt;&gt;"NEMA"),BI271&lt;&gt;""),"klu(ali)",IF(AND(AN271&lt;&gt;"",AN271&lt;&gt;AM271),"(raz-klu)","klu"))))</f>
        <v/>
      </c>
      <c r="DS271" s="73" t="str">
        <f t="shared" si="306"/>
        <v/>
      </c>
      <c r="DT271" s="73" t="str">
        <f t="shared" si="307"/>
        <v/>
      </c>
      <c r="DU271" s="66" t="str">
        <f t="shared" si="308"/>
        <v/>
      </c>
      <c r="DV271" s="47" t="s">
        <v>0</v>
      </c>
      <c r="DW271" s="58" t="str">
        <f>IF(BW271="","",MAX(DW$10:DW270)+1)</f>
        <v/>
      </c>
      <c r="DX271" s="73" t="str">
        <f t="shared" si="309"/>
        <v/>
      </c>
      <c r="DY271" s="73" t="str">
        <f t="shared" si="310"/>
        <v/>
      </c>
      <c r="DZ271" s="73" t="str">
        <f t="shared" si="311"/>
        <v/>
      </c>
      <c r="EA271" s="73" t="str">
        <f t="shared" si="312"/>
        <v/>
      </c>
      <c r="EB271" s="73" t="str">
        <f t="shared" si="313"/>
        <v/>
      </c>
      <c r="EC271" s="73" t="str">
        <f t="shared" si="314"/>
        <v/>
      </c>
      <c r="ED271" s="73" t="str">
        <f t="shared" si="315"/>
        <v/>
      </c>
      <c r="EE271" s="73" t="str">
        <f t="shared" si="316"/>
        <v/>
      </c>
      <c r="EF271" s="73" t="str">
        <f t="shared" si="317"/>
        <v/>
      </c>
      <c r="EG271" s="53" t="str">
        <f>IF(INDEX(natjecanjeKategorije_katAliasId,MATCH(Q271,natjecanjeKategorije_katRegId,0))="","",INDEX(natjecanjeKategorije_katAliasId,MATCH(Q271,natjecanjeKategorije_katRegId,0)))</f>
        <v/>
      </c>
      <c r="EH271" s="47" t="s">
        <v>0</v>
      </c>
      <c r="EI271" s="19" t="str">
        <f t="shared" si="318"/>
        <v/>
      </c>
      <c r="EJ271" s="47" t="s">
        <v>0</v>
      </c>
      <c r="EK271" s="19" t="str">
        <f t="shared" si="319"/>
        <v/>
      </c>
      <c r="EL271" s="47" t="s">
        <v>0</v>
      </c>
      <c r="EM271" s="208" t="str">
        <f t="shared" si="320"/>
        <v/>
      </c>
      <c r="EN271" s="47" t="s">
        <v>0</v>
      </c>
    </row>
    <row r="272" spans="1:144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262"/>
        <v/>
      </c>
      <c r="P272" s="73" t="str">
        <f>IF(O272="","",IF(COUNTIF(O$10:O271,O272)=0,P271+1,P271))</f>
        <v/>
      </c>
      <c r="Q272" s="88" t="str">
        <f t="shared" si="263"/>
        <v/>
      </c>
      <c r="R272" s="89" t="str" cm="1">
        <f t="array" ref="R272">IF(S272="","",INDEX(natjecanjeStaze_naziv,MATCH(S272,natjecanjeStaze_stazaId,0)))</f>
        <v/>
      </c>
      <c r="S272" s="53" t="str">
        <f>IF(BW272="","",INDEX(natjecanjeStaze_stazaId,MATCH(O272,natjecanjeStaze_kategorija,0)))</f>
        <v/>
      </c>
      <c r="T272" s="47" t="s">
        <v>0</v>
      </c>
      <c r="U272" s="259" t="str">
        <f>IF(O272="","",INDEX(kategorija_oznaka,MATCH(Q272,kategorija_id,0)))</f>
        <v/>
      </c>
      <c r="V272" s="260" t="str">
        <f t="shared" si="264"/>
        <v/>
      </c>
      <c r="W272" s="47" t="s">
        <v>0</v>
      </c>
      <c r="X272" s="52" t="str">
        <f t="shared" si="265"/>
        <v/>
      </c>
      <c r="Y272" s="73" t="str">
        <f t="shared" si="266"/>
        <v/>
      </c>
      <c r="Z272" s="31" t="str">
        <f t="shared" si="267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268"/>
        <v/>
      </c>
      <c r="AF272" s="47" t="s">
        <v>0</v>
      </c>
      <c r="AG272" s="151" t="str">
        <f t="shared" si="269"/>
        <v/>
      </c>
      <c r="AH272" s="47" t="s">
        <v>0</v>
      </c>
      <c r="AI272" s="52" t="str">
        <f t="shared" si="270"/>
        <v/>
      </c>
      <c r="AJ272" s="31" t="str">
        <f t="shared" si="271"/>
        <v/>
      </c>
      <c r="AK272" s="73" t="str">
        <f t="shared" si="272"/>
        <v/>
      </c>
      <c r="AL272" s="73" t="str">
        <f t="shared" si="273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IFERROR(""&amp;INDEX(registarNatjecatelji,DL272,4),"")</f>
        <v/>
      </c>
      <c r="AO272" s="90" t="str">
        <f t="shared" si="274"/>
        <v/>
      </c>
      <c r="AP272" s="66" t="str">
        <f t="shared" si="275"/>
        <v/>
      </c>
      <c r="AQ272" s="47" t="s">
        <v>0</v>
      </c>
      <c r="AR272" s="52" t="str">
        <f>IF(V272&lt;&gt;"NEMA","",IF(IFERROR(MATCH(U272,U$10:U271,0),0)&lt;&gt;0,"",U272))</f>
        <v/>
      </c>
      <c r="AS272" s="73" t="str">
        <f>IF(AR272="","",IFERROR(INDEX(klubAlias_id,MATCH(AR272,klubAlias_alias,0)),"NEMA"))</f>
        <v/>
      </c>
      <c r="AT272" s="31" t="str">
        <f>IF(OR(AS272="",AS272&lt;&gt;"NEMA"),"",MAX(AT$10:AT271)+1)</f>
        <v/>
      </c>
      <c r="AU272" s="66" t="str">
        <f>IF(OR(AS272="",AS272&lt;&gt;"NEMA"),"",INDEX(klub_id,MATCH(AR272,klub_naziv,0)))</f>
        <v/>
      </c>
      <c r="AV272" s="47" t="s">
        <v>0</v>
      </c>
      <c r="AW272" s="19" t="str">
        <f t="shared" si="276"/>
        <v/>
      </c>
      <c r="AX272" s="47" t="s">
        <v>0</v>
      </c>
      <c r="AY272" s="82" t="str">
        <f>IF(AK272&lt;&gt;"NEMA","",IF(IFERROR(MATCH(AJ272,AJ$10:AJ271,0),0)&lt;&gt;0,"",AJ272))</f>
        <v/>
      </c>
      <c r="AZ272" s="47" t="s">
        <v>0</v>
      </c>
      <c r="BA272" s="130"/>
      <c r="BB272" s="47" t="s">
        <v>0</v>
      </c>
      <c r="BC272" s="58" t="str">
        <f t="shared" si="277"/>
        <v/>
      </c>
      <c r="BD272" s="31" t="str">
        <f t="shared" si="278"/>
        <v/>
      </c>
      <c r="BE272" s="31" t="str">
        <f>IF(BD272="","",MAX(BE$10:BE271)+1)</f>
        <v/>
      </c>
      <c r="BF272" s="31" t="str">
        <f t="shared" si="279"/>
        <v/>
      </c>
      <c r="BG272" s="31" t="str">
        <f t="shared" si="280"/>
        <v/>
      </c>
      <c r="BH272" s="31" t="str">
        <f>IF(BA272="","",MAX(BH$10:BH271)+1)</f>
        <v/>
      </c>
      <c r="BI272" s="31" t="str">
        <f t="shared" si="281"/>
        <v/>
      </c>
      <c r="BJ272" s="66" t="str">
        <f t="shared" si="282"/>
        <v/>
      </c>
      <c r="BK272" s="47" t="s">
        <v>0</v>
      </c>
      <c r="BL272" s="19" t="str">
        <f t="shared" si="283"/>
        <v/>
      </c>
      <c r="BM272" s="47" t="s">
        <v>0</v>
      </c>
      <c r="BN272" s="151" t="str">
        <f>IF(AP272="","",IF(BA272="",IF(IFERROR(MATCH(AP272,natjecanje_noviKluboviAliasi,0),0)&gt;0,INDEX(natjecanje_kluboviAliasi,MATCH(AP272,natjecanje_noviKluboviAliasi,0)),AP272),BA272))</f>
        <v/>
      </c>
      <c r="BO272" s="47" t="s">
        <v>0</v>
      </c>
      <c r="BP272" s="58" t="str">
        <f t="shared" si="284"/>
        <v/>
      </c>
      <c r="BQ272" s="73" t="str">
        <f t="shared" si="285"/>
        <v/>
      </c>
      <c r="BR272" s="267" t="str">
        <f t="shared" si="286"/>
        <v/>
      </c>
      <c r="BS272" s="268" t="str">
        <f t="shared" si="287"/>
        <v/>
      </c>
      <c r="BT272" s="191" t="str">
        <f t="shared" si="288"/>
        <v/>
      </c>
      <c r="BU272" s="47" t="s">
        <v>0</v>
      </c>
      <c r="BV272" s="52" t="str">
        <f t="shared" si="289"/>
        <v/>
      </c>
      <c r="BW272" s="31" t="str">
        <f t="shared" si="290"/>
        <v/>
      </c>
      <c r="BX272" s="73" t="str">
        <f>IF(BW272="","",IFERROR(INDEX(imePrezime_id,MATCH(BV272&amp;" – "&amp;BW272,imePrezime_imePrezime,0)),"NEMA"))</f>
        <v/>
      </c>
      <c r="BY272" s="73" t="str">
        <f>IF(BX272&lt;&gt;"NEMA","",IFERROR(INDEX(imePrezimeAlias_imePrezimeId,MATCH(BV272&amp;" "&amp;BW272,imePrezimeAlias_alias,0)),"NEMA"))</f>
        <v/>
      </c>
      <c r="BZ272" s="31" t="str">
        <f>IF(BW272="","",IF(OR(BY272="",BY272="NEMA"),BV272,INDEX(imePrezime_ime,MATCH(BY272,imePrezime_id,0))))</f>
        <v/>
      </c>
      <c r="CA272" s="66" t="str">
        <f>IF(BW272="","",IF(OR(BY272="",BY272="NEMA"),BW272,INDEX(imePrezime_prezime,MATCH(BY272,imePrezime_id,0))))</f>
        <v/>
      </c>
      <c r="CB272" s="47" t="s">
        <v>0</v>
      </c>
      <c r="CC272" s="82" t="str">
        <f t="shared" si="291"/>
        <v/>
      </c>
      <c r="CD272" s="47" t="s">
        <v>0</v>
      </c>
      <c r="CE272" s="19" t="str">
        <f t="shared" si="292"/>
        <v/>
      </c>
      <c r="CF272" s="47" t="s">
        <v>0</v>
      </c>
      <c r="CG272" s="130"/>
      <c r="CH272" s="47" t="s">
        <v>0</v>
      </c>
      <c r="CI272" s="52" t="str">
        <f t="shared" si="293"/>
        <v/>
      </c>
      <c r="CJ272" s="73" t="str">
        <f>IF(CG272="","",MAX(CJ$10:CJ271)+1)</f>
        <v/>
      </c>
      <c r="CK272" s="53" t="str">
        <f t="shared" si="294"/>
        <v/>
      </c>
      <c r="CL272" s="47" t="s">
        <v>0</v>
      </c>
      <c r="CM272" s="19" t="str">
        <f t="shared" si="295"/>
        <v/>
      </c>
      <c r="CN272" s="47" t="s">
        <v>0</v>
      </c>
      <c r="CO272" s="108"/>
      <c r="CP272" s="110"/>
      <c r="CQ272" s="47"/>
      <c r="CR272" s="58" t="str">
        <f>IF(AND(BX272="NEMA",BY272="NEMA",OR(CG272="",CK272="NEMA")),MAX(CR$10:CR271)+1,"")</f>
        <v/>
      </c>
      <c r="CS272" s="53" t="str">
        <f t="shared" si="296"/>
        <v/>
      </c>
      <c r="CT272" t="s">
        <v>0</v>
      </c>
      <c r="CU272" s="133" t="str">
        <f>IF(O272="","",LEFT(INDEX(kategorija_oznaka,MATCH(Q272,kategorija_id,0)),1))</f>
        <v/>
      </c>
      <c r="CV272" t="s">
        <v>0</v>
      </c>
      <c r="CW272" s="52" t="str">
        <f>IF(CR272="","",IF(M272&lt;&gt;"CRO","","INSERT INTO osoba (id,reg_broj,oib,spol_id,dat_rodjenja) VALUES ("&amp;CR272&amp;",(SELECT max(os.reg_broj)+1 FROM osoba AS os),Null,'"&amp;CU272&amp;"',Null); INSERT INTO osoba_log (id,reg_broj,oib,spol_id,dat_rodjenja,dnevnik_id) SELECT id,reg_broj,oib,spol_id,dat_rodjenja,"&amp;dnevnik_id&amp;" FROM osoba WHERE id = "&amp;CR272&amp;";"))</f>
        <v/>
      </c>
      <c r="CX272" s="66" t="str">
        <f t="shared" si="297"/>
        <v/>
      </c>
      <c r="CY272" t="s">
        <v>0</v>
      </c>
      <c r="CZ272" s="19" t="str">
        <f t="shared" si="298"/>
        <v/>
      </c>
      <c r="DA272" s="47" t="s">
        <v>0</v>
      </c>
      <c r="DB272" s="52" t="str">
        <f t="shared" si="299"/>
        <v/>
      </c>
      <c r="DC272" s="66" t="str">
        <f t="shared" si="300"/>
        <v/>
      </c>
      <c r="DD272" s="47" t="s">
        <v>0</v>
      </c>
      <c r="DE272" s="52" t="str">
        <f t="shared" si="301"/>
        <v/>
      </c>
      <c r="DF272" s="53" t="str">
        <f>IF(DE272="","",IFERROR(MATCH(DE272,registar,0),"NEMA"))</f>
        <v/>
      </c>
      <c r="DG272" s="47" t="s">
        <v>0</v>
      </c>
      <c r="DH272" s="52" t="str">
        <f t="shared" si="302"/>
        <v/>
      </c>
      <c r="DI272" s="53" t="str">
        <f>IF(DH272="","",IFERROR(MATCH(DH272,imePrezime_imePrezimeKlub,0),"NEMA"))</f>
        <v/>
      </c>
      <c r="DJ272" s="47" t="s">
        <v>0</v>
      </c>
      <c r="DK272" s="52" t="str">
        <f t="shared" si="303"/>
        <v/>
      </c>
      <c r="DL272" s="53" t="str">
        <f>IF(DK272="","",IFERROR(MATCH(DK272,imePrezime_imePrezime,0),"NEMA"))</f>
        <v/>
      </c>
      <c r="DM272" s="47" t="s">
        <v>0</v>
      </c>
      <c r="DN272" s="58" t="str">
        <f t="shared" si="304"/>
        <v/>
      </c>
      <c r="DO272" s="53" t="str" cm="1">
        <f t="array" ref="DO272">IF(DN272&lt;&gt;"",INDEX(imePrezime_id,DN272,0),IF(CR272&lt;&gt;"",CR272,""))</f>
        <v/>
      </c>
      <c r="DP272" s="47" t="s">
        <v>0</v>
      </c>
      <c r="DQ272" s="58" t="str">
        <f t="shared" si="305"/>
        <v/>
      </c>
      <c r="DR272" s="73" t="str">
        <f>IF(BW272="","",IF(AJ272="",IF(IFERROR(INDEX(imePrezime_klub,MATCH(DO272,imePrezime_id,0)),"NEMA")="","klu",""),IF(OR(AND(AK272&lt;&gt;"",AK272&lt;&gt;"NEMA"),BI272&lt;&gt;""),"klu(ali)",IF(AND(AN272&lt;&gt;"",AN272&lt;&gt;AM272),"(raz-klu)","klu"))))</f>
        <v/>
      </c>
      <c r="DS272" s="73" t="str">
        <f t="shared" si="306"/>
        <v/>
      </c>
      <c r="DT272" s="73" t="str">
        <f t="shared" si="307"/>
        <v/>
      </c>
      <c r="DU272" s="66" t="str">
        <f t="shared" si="308"/>
        <v/>
      </c>
      <c r="DV272" s="47" t="s">
        <v>0</v>
      </c>
      <c r="DW272" s="58" t="str">
        <f>IF(BW272="","",MAX(DW$10:DW271)+1)</f>
        <v/>
      </c>
      <c r="DX272" s="73" t="str">
        <f t="shared" si="309"/>
        <v/>
      </c>
      <c r="DY272" s="73" t="str">
        <f t="shared" si="310"/>
        <v/>
      </c>
      <c r="DZ272" s="73" t="str">
        <f t="shared" si="311"/>
        <v/>
      </c>
      <c r="EA272" s="73" t="str">
        <f t="shared" si="312"/>
        <v/>
      </c>
      <c r="EB272" s="73" t="str">
        <f t="shared" si="313"/>
        <v/>
      </c>
      <c r="EC272" s="73" t="str">
        <f t="shared" si="314"/>
        <v/>
      </c>
      <c r="ED272" s="73" t="str">
        <f t="shared" si="315"/>
        <v/>
      </c>
      <c r="EE272" s="73" t="str">
        <f t="shared" si="316"/>
        <v/>
      </c>
      <c r="EF272" s="73" t="str">
        <f t="shared" si="317"/>
        <v/>
      </c>
      <c r="EG272" s="53" t="str">
        <f>IF(INDEX(natjecanjeKategorije_katAliasId,MATCH(Q272,natjecanjeKategorije_katRegId,0))="","",INDEX(natjecanjeKategorije_katAliasId,MATCH(Q272,natjecanjeKategorije_katRegId,0)))</f>
        <v/>
      </c>
      <c r="EH272" s="47" t="s">
        <v>0</v>
      </c>
      <c r="EI272" s="19" t="str">
        <f t="shared" si="318"/>
        <v/>
      </c>
      <c r="EJ272" s="47" t="s">
        <v>0</v>
      </c>
      <c r="EK272" s="19" t="str">
        <f t="shared" si="319"/>
        <v/>
      </c>
      <c r="EL272" s="47" t="s">
        <v>0</v>
      </c>
      <c r="EM272" s="208" t="str">
        <f t="shared" si="320"/>
        <v/>
      </c>
      <c r="EN272" s="47" t="s">
        <v>0</v>
      </c>
    </row>
    <row r="273" spans="1:144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262"/>
        <v/>
      </c>
      <c r="P273" s="73" t="str">
        <f>IF(O273="","",IF(COUNTIF(O$10:O272,O273)=0,P272+1,P272))</f>
        <v/>
      </c>
      <c r="Q273" s="88" t="str">
        <f t="shared" si="263"/>
        <v/>
      </c>
      <c r="R273" s="89" t="str" cm="1">
        <f t="array" ref="R273">IF(S273="","",INDEX(natjecanjeStaze_naziv,MATCH(S273,natjecanjeStaze_stazaId,0)))</f>
        <v/>
      </c>
      <c r="S273" s="53" t="str">
        <f>IF(BW273="","",INDEX(natjecanjeStaze_stazaId,MATCH(O273,natjecanjeStaze_kategorija,0)))</f>
        <v/>
      </c>
      <c r="T273" s="47" t="s">
        <v>0</v>
      </c>
      <c r="U273" s="259" t="str">
        <f>IF(O273="","",INDEX(kategorija_oznaka,MATCH(Q273,kategorija_id,0)))</f>
        <v/>
      </c>
      <c r="V273" s="260" t="str">
        <f t="shared" si="264"/>
        <v/>
      </c>
      <c r="W273" s="47" t="s">
        <v>0</v>
      </c>
      <c r="X273" s="52" t="str">
        <f t="shared" si="265"/>
        <v/>
      </c>
      <c r="Y273" s="73" t="str">
        <f t="shared" si="266"/>
        <v/>
      </c>
      <c r="Z273" s="31" t="str">
        <f t="shared" si="267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268"/>
        <v/>
      </c>
      <c r="AF273" s="47" t="s">
        <v>0</v>
      </c>
      <c r="AG273" s="151" t="str">
        <f t="shared" si="269"/>
        <v/>
      </c>
      <c r="AH273" s="47" t="s">
        <v>0</v>
      </c>
      <c r="AI273" s="52" t="str">
        <f t="shared" si="270"/>
        <v/>
      </c>
      <c r="AJ273" s="31" t="str">
        <f t="shared" si="271"/>
        <v/>
      </c>
      <c r="AK273" s="73" t="str">
        <f t="shared" si="272"/>
        <v/>
      </c>
      <c r="AL273" s="73" t="str">
        <f t="shared" si="273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IFERROR(""&amp;INDEX(registarNatjecatelji,DL273,4),"")</f>
        <v/>
      </c>
      <c r="AO273" s="90" t="str">
        <f t="shared" si="274"/>
        <v/>
      </c>
      <c r="AP273" s="66" t="str">
        <f t="shared" si="275"/>
        <v/>
      </c>
      <c r="AQ273" s="47" t="s">
        <v>0</v>
      </c>
      <c r="AR273" s="52" t="str">
        <f>IF(V273&lt;&gt;"NEMA","",IF(IFERROR(MATCH(U273,U$10:U272,0),0)&lt;&gt;0,"",U273))</f>
        <v/>
      </c>
      <c r="AS273" s="73" t="str">
        <f>IF(AR273="","",IFERROR(INDEX(klubAlias_id,MATCH(AR273,klubAlias_alias,0)),"NEMA"))</f>
        <v/>
      </c>
      <c r="AT273" s="31" t="str">
        <f>IF(OR(AS273="",AS273&lt;&gt;"NEMA"),"",MAX(AT$10:AT272)+1)</f>
        <v/>
      </c>
      <c r="AU273" s="66" t="str">
        <f>IF(OR(AS273="",AS273&lt;&gt;"NEMA"),"",INDEX(klub_id,MATCH(AR273,klub_naziv,0)))</f>
        <v/>
      </c>
      <c r="AV273" s="47" t="s">
        <v>0</v>
      </c>
      <c r="AW273" s="19" t="str">
        <f t="shared" si="276"/>
        <v/>
      </c>
      <c r="AX273" s="47" t="s">
        <v>0</v>
      </c>
      <c r="AY273" s="82" t="str">
        <f>IF(AK273&lt;&gt;"NEMA","",IF(IFERROR(MATCH(AJ273,AJ$10:AJ272,0),0)&lt;&gt;0,"",AJ273))</f>
        <v/>
      </c>
      <c r="AZ273" s="47" t="s">
        <v>0</v>
      </c>
      <c r="BA273" s="130"/>
      <c r="BB273" s="47" t="s">
        <v>0</v>
      </c>
      <c r="BC273" s="58" t="str">
        <f t="shared" si="277"/>
        <v/>
      </c>
      <c r="BD273" s="31" t="str">
        <f t="shared" si="278"/>
        <v/>
      </c>
      <c r="BE273" s="31" t="str">
        <f>IF(BD273="","",MAX(BE$10:BE272)+1)</f>
        <v/>
      </c>
      <c r="BF273" s="31" t="str">
        <f t="shared" si="279"/>
        <v/>
      </c>
      <c r="BG273" s="31" t="str">
        <f t="shared" si="280"/>
        <v/>
      </c>
      <c r="BH273" s="31" t="str">
        <f>IF(BA273="","",MAX(BH$10:BH272)+1)</f>
        <v/>
      </c>
      <c r="BI273" s="31" t="str">
        <f t="shared" si="281"/>
        <v/>
      </c>
      <c r="BJ273" s="66" t="str">
        <f t="shared" si="282"/>
        <v/>
      </c>
      <c r="BK273" s="47" t="s">
        <v>0</v>
      </c>
      <c r="BL273" s="19" t="str">
        <f t="shared" si="283"/>
        <v/>
      </c>
      <c r="BM273" s="47" t="s">
        <v>0</v>
      </c>
      <c r="BN273" s="151" t="str">
        <f>IF(AP273="","",IF(BA273="",IF(IFERROR(MATCH(AP273,natjecanje_noviKluboviAliasi,0),0)&gt;0,INDEX(natjecanje_kluboviAliasi,MATCH(AP273,natjecanje_noviKluboviAliasi,0)),AP273),BA273))</f>
        <v/>
      </c>
      <c r="BO273" s="47" t="s">
        <v>0</v>
      </c>
      <c r="BP273" s="58" t="str">
        <f t="shared" si="284"/>
        <v/>
      </c>
      <c r="BQ273" s="73" t="str">
        <f t="shared" si="285"/>
        <v/>
      </c>
      <c r="BR273" s="267" t="str">
        <f t="shared" si="286"/>
        <v/>
      </c>
      <c r="BS273" s="268" t="str">
        <f t="shared" si="287"/>
        <v/>
      </c>
      <c r="BT273" s="191" t="str">
        <f t="shared" si="288"/>
        <v/>
      </c>
      <c r="BU273" s="47" t="s">
        <v>0</v>
      </c>
      <c r="BV273" s="52" t="str">
        <f t="shared" si="289"/>
        <v/>
      </c>
      <c r="BW273" s="31" t="str">
        <f t="shared" si="290"/>
        <v/>
      </c>
      <c r="BX273" s="73" t="str">
        <f>IF(BW273="","",IFERROR(INDEX(imePrezime_id,MATCH(BV273&amp;" – "&amp;BW273,imePrezime_imePrezime,0)),"NEMA"))</f>
        <v/>
      </c>
      <c r="BY273" s="73" t="str">
        <f>IF(BX273&lt;&gt;"NEMA","",IFERROR(INDEX(imePrezimeAlias_imePrezimeId,MATCH(BV273&amp;" "&amp;BW273,imePrezimeAlias_alias,0)),"NEMA"))</f>
        <v/>
      </c>
      <c r="BZ273" s="31" t="str">
        <f>IF(BW273="","",IF(OR(BY273="",BY273="NEMA"),BV273,INDEX(imePrezime_ime,MATCH(BY273,imePrezime_id,0))))</f>
        <v/>
      </c>
      <c r="CA273" s="66" t="str">
        <f>IF(BW273="","",IF(OR(BY273="",BY273="NEMA"),BW273,INDEX(imePrezime_prezime,MATCH(BY273,imePrezime_id,0))))</f>
        <v/>
      </c>
      <c r="CB273" s="47" t="s">
        <v>0</v>
      </c>
      <c r="CC273" s="82" t="str">
        <f t="shared" si="291"/>
        <v/>
      </c>
      <c r="CD273" s="47" t="s">
        <v>0</v>
      </c>
      <c r="CE273" s="19" t="str">
        <f t="shared" si="292"/>
        <v/>
      </c>
      <c r="CF273" s="47" t="s">
        <v>0</v>
      </c>
      <c r="CG273" s="130"/>
      <c r="CH273" s="47" t="s">
        <v>0</v>
      </c>
      <c r="CI273" s="52" t="str">
        <f t="shared" si="293"/>
        <v/>
      </c>
      <c r="CJ273" s="73" t="str">
        <f>IF(CG273="","",MAX(CJ$10:CJ272)+1)</f>
        <v/>
      </c>
      <c r="CK273" s="53" t="str">
        <f t="shared" si="294"/>
        <v/>
      </c>
      <c r="CL273" s="47" t="s">
        <v>0</v>
      </c>
      <c r="CM273" s="19" t="str">
        <f t="shared" si="295"/>
        <v/>
      </c>
      <c r="CN273" s="47" t="s">
        <v>0</v>
      </c>
      <c r="CO273" s="108"/>
      <c r="CP273" s="110"/>
      <c r="CQ273" s="47"/>
      <c r="CR273" s="58" t="str">
        <f>IF(AND(BX273="NEMA",BY273="NEMA",OR(CG273="",CK273="NEMA")),MAX(CR$10:CR272)+1,"")</f>
        <v/>
      </c>
      <c r="CS273" s="53" t="str">
        <f t="shared" si="296"/>
        <v/>
      </c>
      <c r="CT273" t="s">
        <v>0</v>
      </c>
      <c r="CU273" s="133" t="str">
        <f>IF(O273="","",LEFT(INDEX(kategorija_oznaka,MATCH(Q273,kategorija_id,0)),1))</f>
        <v/>
      </c>
      <c r="CV273" t="s">
        <v>0</v>
      </c>
      <c r="CW273" s="52" t="str">
        <f>IF(CR273="","",IF(M273&lt;&gt;"CRO","","INSERT INTO osoba (id,reg_broj,oib,spol_id,dat_rodjenja) VALUES ("&amp;CR273&amp;",(SELECT max(os.reg_broj)+1 FROM osoba AS os),Null,'"&amp;CU273&amp;"',Null); INSERT INTO osoba_log (id,reg_broj,oib,spol_id,dat_rodjenja,dnevnik_id) SELECT id,reg_broj,oib,spol_id,dat_rodjenja,"&amp;dnevnik_id&amp;" FROM osoba WHERE id = "&amp;CR273&amp;";"))</f>
        <v/>
      </c>
      <c r="CX273" s="66" t="str">
        <f t="shared" si="297"/>
        <v/>
      </c>
      <c r="CY273" t="s">
        <v>0</v>
      </c>
      <c r="CZ273" s="19" t="str">
        <f t="shared" si="298"/>
        <v/>
      </c>
      <c r="DA273" s="47" t="s">
        <v>0</v>
      </c>
      <c r="DB273" s="52" t="str">
        <f t="shared" si="299"/>
        <v/>
      </c>
      <c r="DC273" s="66" t="str">
        <f t="shared" si="300"/>
        <v/>
      </c>
      <c r="DD273" s="47" t="s">
        <v>0</v>
      </c>
      <c r="DE273" s="52" t="str">
        <f t="shared" si="301"/>
        <v/>
      </c>
      <c r="DF273" s="53" t="str">
        <f>IF(DE273="","",IFERROR(MATCH(DE273,registar,0),"NEMA"))</f>
        <v/>
      </c>
      <c r="DG273" s="47" t="s">
        <v>0</v>
      </c>
      <c r="DH273" s="52" t="str">
        <f t="shared" si="302"/>
        <v/>
      </c>
      <c r="DI273" s="53" t="str">
        <f>IF(DH273="","",IFERROR(MATCH(DH273,imePrezime_imePrezimeKlub,0),"NEMA"))</f>
        <v/>
      </c>
      <c r="DJ273" s="47" t="s">
        <v>0</v>
      </c>
      <c r="DK273" s="52" t="str">
        <f t="shared" si="303"/>
        <v/>
      </c>
      <c r="DL273" s="53" t="str">
        <f>IF(DK273="","",IFERROR(MATCH(DK273,imePrezime_imePrezime,0),"NEMA"))</f>
        <v/>
      </c>
      <c r="DM273" s="47" t="s">
        <v>0</v>
      </c>
      <c r="DN273" s="58" t="str">
        <f t="shared" si="304"/>
        <v/>
      </c>
      <c r="DO273" s="53" t="str" cm="1">
        <f t="array" ref="DO273">IF(DN273&lt;&gt;"",INDEX(imePrezime_id,DN273,0),IF(CR273&lt;&gt;"",CR273,""))</f>
        <v/>
      </c>
      <c r="DP273" s="47" t="s">
        <v>0</v>
      </c>
      <c r="DQ273" s="58" t="str">
        <f t="shared" si="305"/>
        <v/>
      </c>
      <c r="DR273" s="73" t="str">
        <f>IF(BW273="","",IF(AJ273="",IF(IFERROR(INDEX(imePrezime_klub,MATCH(DO273,imePrezime_id,0)),"NEMA")="","klu",""),IF(OR(AND(AK273&lt;&gt;"",AK273&lt;&gt;"NEMA"),BI273&lt;&gt;""),"klu(ali)",IF(AND(AN273&lt;&gt;"",AN273&lt;&gt;AM273),"(raz-klu)","klu"))))</f>
        <v/>
      </c>
      <c r="DS273" s="73" t="str">
        <f t="shared" si="306"/>
        <v/>
      </c>
      <c r="DT273" s="73" t="str">
        <f t="shared" si="307"/>
        <v/>
      </c>
      <c r="DU273" s="66" t="str">
        <f t="shared" si="308"/>
        <v/>
      </c>
      <c r="DV273" s="47" t="s">
        <v>0</v>
      </c>
      <c r="DW273" s="58" t="str">
        <f>IF(BW273="","",MAX(DW$10:DW272)+1)</f>
        <v/>
      </c>
      <c r="DX273" s="73" t="str">
        <f t="shared" si="309"/>
        <v/>
      </c>
      <c r="DY273" s="73" t="str">
        <f t="shared" si="310"/>
        <v/>
      </c>
      <c r="DZ273" s="73" t="str">
        <f t="shared" si="311"/>
        <v/>
      </c>
      <c r="EA273" s="73" t="str">
        <f t="shared" si="312"/>
        <v/>
      </c>
      <c r="EB273" s="73" t="str">
        <f t="shared" si="313"/>
        <v/>
      </c>
      <c r="EC273" s="73" t="str">
        <f t="shared" si="314"/>
        <v/>
      </c>
      <c r="ED273" s="73" t="str">
        <f t="shared" si="315"/>
        <v/>
      </c>
      <c r="EE273" s="73" t="str">
        <f t="shared" si="316"/>
        <v/>
      </c>
      <c r="EF273" s="73" t="str">
        <f t="shared" si="317"/>
        <v/>
      </c>
      <c r="EG273" s="53" t="str">
        <f>IF(INDEX(natjecanjeKategorije_katAliasId,MATCH(Q273,natjecanjeKategorije_katRegId,0))="","",INDEX(natjecanjeKategorije_katAliasId,MATCH(Q273,natjecanjeKategorije_katRegId,0)))</f>
        <v/>
      </c>
      <c r="EH273" s="47" t="s">
        <v>0</v>
      </c>
      <c r="EI273" s="19" t="str">
        <f t="shared" si="318"/>
        <v/>
      </c>
      <c r="EJ273" s="47" t="s">
        <v>0</v>
      </c>
      <c r="EK273" s="19" t="str">
        <f t="shared" si="319"/>
        <v/>
      </c>
      <c r="EL273" s="47" t="s">
        <v>0</v>
      </c>
      <c r="EM273" s="208" t="str">
        <f t="shared" si="320"/>
        <v/>
      </c>
      <c r="EN273" s="47" t="s">
        <v>0</v>
      </c>
    </row>
    <row r="274" spans="1:144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262"/>
        <v/>
      </c>
      <c r="P274" s="73" t="str">
        <f>IF(O274="","",IF(COUNTIF(O$10:O273,O274)=0,P273+1,P273))</f>
        <v/>
      </c>
      <c r="Q274" s="88" t="str">
        <f t="shared" si="263"/>
        <v/>
      </c>
      <c r="R274" s="89" t="str" cm="1">
        <f t="array" ref="R274">IF(S274="","",INDEX(natjecanjeStaze_naziv,MATCH(S274,natjecanjeStaze_stazaId,0)))</f>
        <v/>
      </c>
      <c r="S274" s="53" t="str">
        <f>IF(BW274="","",INDEX(natjecanjeStaze_stazaId,MATCH(O274,natjecanjeStaze_kategorija,0)))</f>
        <v/>
      </c>
      <c r="T274" s="47" t="s">
        <v>0</v>
      </c>
      <c r="U274" s="259" t="str">
        <f>IF(O274="","",INDEX(kategorija_oznaka,MATCH(Q274,kategorija_id,0)))</f>
        <v/>
      </c>
      <c r="V274" s="260" t="str">
        <f t="shared" si="264"/>
        <v/>
      </c>
      <c r="W274" s="47" t="s">
        <v>0</v>
      </c>
      <c r="X274" s="52" t="str">
        <f t="shared" si="265"/>
        <v/>
      </c>
      <c r="Y274" s="73" t="str">
        <f t="shared" si="266"/>
        <v/>
      </c>
      <c r="Z274" s="31" t="str">
        <f t="shared" si="267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268"/>
        <v/>
      </c>
      <c r="AF274" s="47" t="s">
        <v>0</v>
      </c>
      <c r="AG274" s="151" t="str">
        <f t="shared" si="269"/>
        <v/>
      </c>
      <c r="AH274" s="47" t="s">
        <v>0</v>
      </c>
      <c r="AI274" s="52" t="str">
        <f t="shared" si="270"/>
        <v/>
      </c>
      <c r="AJ274" s="31" t="str">
        <f t="shared" si="271"/>
        <v/>
      </c>
      <c r="AK274" s="73" t="str">
        <f t="shared" si="272"/>
        <v/>
      </c>
      <c r="AL274" s="73" t="str">
        <f t="shared" si="273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IFERROR(""&amp;INDEX(registarNatjecatelji,DL274,4),"")</f>
        <v/>
      </c>
      <c r="AO274" s="90" t="str">
        <f t="shared" si="274"/>
        <v/>
      </c>
      <c r="AP274" s="66" t="str">
        <f t="shared" si="275"/>
        <v/>
      </c>
      <c r="AQ274" s="47" t="s">
        <v>0</v>
      </c>
      <c r="AR274" s="52" t="str">
        <f>IF(V274&lt;&gt;"NEMA","",IF(IFERROR(MATCH(U274,U$10:U273,0),0)&lt;&gt;0,"",U274))</f>
        <v/>
      </c>
      <c r="AS274" s="73" t="str">
        <f>IF(AR274="","",IFERROR(INDEX(klubAlias_id,MATCH(AR274,klubAlias_alias,0)),"NEMA"))</f>
        <v/>
      </c>
      <c r="AT274" s="31" t="str">
        <f>IF(OR(AS274="",AS274&lt;&gt;"NEMA"),"",MAX(AT$10:AT273)+1)</f>
        <v/>
      </c>
      <c r="AU274" s="66" t="str">
        <f>IF(OR(AS274="",AS274&lt;&gt;"NEMA"),"",INDEX(klub_id,MATCH(AR274,klub_naziv,0)))</f>
        <v/>
      </c>
      <c r="AV274" s="47" t="s">
        <v>0</v>
      </c>
      <c r="AW274" s="19" t="str">
        <f t="shared" si="276"/>
        <v/>
      </c>
      <c r="AX274" s="47" t="s">
        <v>0</v>
      </c>
      <c r="AY274" s="82" t="str">
        <f>IF(AK274&lt;&gt;"NEMA","",IF(IFERROR(MATCH(AJ274,AJ$10:AJ273,0),0)&lt;&gt;0,"",AJ274))</f>
        <v/>
      </c>
      <c r="AZ274" s="47" t="s">
        <v>0</v>
      </c>
      <c r="BA274" s="130"/>
      <c r="BB274" s="47" t="s">
        <v>0</v>
      </c>
      <c r="BC274" s="58" t="str">
        <f t="shared" si="277"/>
        <v/>
      </c>
      <c r="BD274" s="31" t="str">
        <f t="shared" si="278"/>
        <v/>
      </c>
      <c r="BE274" s="31" t="str">
        <f>IF(BD274="","",MAX(BE$10:BE273)+1)</f>
        <v/>
      </c>
      <c r="BF274" s="31" t="str">
        <f t="shared" si="279"/>
        <v/>
      </c>
      <c r="BG274" s="31" t="str">
        <f t="shared" si="280"/>
        <v/>
      </c>
      <c r="BH274" s="31" t="str">
        <f>IF(BA274="","",MAX(BH$10:BH273)+1)</f>
        <v/>
      </c>
      <c r="BI274" s="31" t="str">
        <f t="shared" si="281"/>
        <v/>
      </c>
      <c r="BJ274" s="66" t="str">
        <f t="shared" si="282"/>
        <v/>
      </c>
      <c r="BK274" s="47" t="s">
        <v>0</v>
      </c>
      <c r="BL274" s="19" t="str">
        <f t="shared" si="283"/>
        <v/>
      </c>
      <c r="BM274" s="47" t="s">
        <v>0</v>
      </c>
      <c r="BN274" s="151" t="str">
        <f>IF(AP274="","",IF(BA274="",IF(IFERROR(MATCH(AP274,natjecanje_noviKluboviAliasi,0),0)&gt;0,INDEX(natjecanje_kluboviAliasi,MATCH(AP274,natjecanje_noviKluboviAliasi,0)),AP274),BA274))</f>
        <v/>
      </c>
      <c r="BO274" s="47" t="s">
        <v>0</v>
      </c>
      <c r="BP274" s="58" t="str">
        <f t="shared" si="284"/>
        <v/>
      </c>
      <c r="BQ274" s="73" t="str">
        <f t="shared" si="285"/>
        <v/>
      </c>
      <c r="BR274" s="267" t="str">
        <f t="shared" si="286"/>
        <v/>
      </c>
      <c r="BS274" s="268" t="str">
        <f t="shared" si="287"/>
        <v/>
      </c>
      <c r="BT274" s="191" t="str">
        <f t="shared" si="288"/>
        <v/>
      </c>
      <c r="BU274" s="47" t="s">
        <v>0</v>
      </c>
      <c r="BV274" s="52" t="str">
        <f t="shared" si="289"/>
        <v/>
      </c>
      <c r="BW274" s="31" t="str">
        <f t="shared" si="290"/>
        <v/>
      </c>
      <c r="BX274" s="73" t="str">
        <f>IF(BW274="","",IFERROR(INDEX(imePrezime_id,MATCH(BV274&amp;" – "&amp;BW274,imePrezime_imePrezime,0)),"NEMA"))</f>
        <v/>
      </c>
      <c r="BY274" s="73" t="str">
        <f>IF(BX274&lt;&gt;"NEMA","",IFERROR(INDEX(imePrezimeAlias_imePrezimeId,MATCH(BV274&amp;" "&amp;BW274,imePrezimeAlias_alias,0)),"NEMA"))</f>
        <v/>
      </c>
      <c r="BZ274" s="31" t="str">
        <f>IF(BW274="","",IF(OR(BY274="",BY274="NEMA"),BV274,INDEX(imePrezime_ime,MATCH(BY274,imePrezime_id,0))))</f>
        <v/>
      </c>
      <c r="CA274" s="66" t="str">
        <f>IF(BW274="","",IF(OR(BY274="",BY274="NEMA"),BW274,INDEX(imePrezime_prezime,MATCH(BY274,imePrezime_id,0))))</f>
        <v/>
      </c>
      <c r="CB274" s="47" t="s">
        <v>0</v>
      </c>
      <c r="CC274" s="82" t="str">
        <f t="shared" si="291"/>
        <v/>
      </c>
      <c r="CD274" s="47" t="s">
        <v>0</v>
      </c>
      <c r="CE274" s="19" t="str">
        <f t="shared" si="292"/>
        <v/>
      </c>
      <c r="CF274" s="47" t="s">
        <v>0</v>
      </c>
      <c r="CG274" s="130"/>
      <c r="CH274" s="47" t="s">
        <v>0</v>
      </c>
      <c r="CI274" s="52" t="str">
        <f t="shared" si="293"/>
        <v/>
      </c>
      <c r="CJ274" s="73" t="str">
        <f>IF(CG274="","",MAX(CJ$10:CJ273)+1)</f>
        <v/>
      </c>
      <c r="CK274" s="53" t="str">
        <f t="shared" si="294"/>
        <v/>
      </c>
      <c r="CL274" s="47" t="s">
        <v>0</v>
      </c>
      <c r="CM274" s="19" t="str">
        <f t="shared" si="295"/>
        <v/>
      </c>
      <c r="CN274" s="47" t="s">
        <v>0</v>
      </c>
      <c r="CO274" s="108"/>
      <c r="CP274" s="110"/>
      <c r="CQ274" s="47"/>
      <c r="CR274" s="58" t="str">
        <f>IF(AND(BX274="NEMA",BY274="NEMA",OR(CG274="",CK274="NEMA")),MAX(CR$10:CR273)+1,"")</f>
        <v/>
      </c>
      <c r="CS274" s="53" t="str">
        <f t="shared" si="296"/>
        <v/>
      </c>
      <c r="CT274" t="s">
        <v>0</v>
      </c>
      <c r="CU274" s="133" t="str">
        <f>IF(O274="","",LEFT(INDEX(kategorija_oznaka,MATCH(Q274,kategorija_id,0)),1))</f>
        <v/>
      </c>
      <c r="CV274" t="s">
        <v>0</v>
      </c>
      <c r="CW274" s="52" t="str">
        <f>IF(CR274="","",IF(M274&lt;&gt;"CRO","","INSERT INTO osoba (id,reg_broj,oib,spol_id,dat_rodjenja) VALUES ("&amp;CR274&amp;",(SELECT max(os.reg_broj)+1 FROM osoba AS os),Null,'"&amp;CU274&amp;"',Null); INSERT INTO osoba_log (id,reg_broj,oib,spol_id,dat_rodjenja,dnevnik_id) SELECT id,reg_broj,oib,spol_id,dat_rodjenja,"&amp;dnevnik_id&amp;" FROM osoba WHERE id = "&amp;CR274&amp;";"))</f>
        <v/>
      </c>
      <c r="CX274" s="66" t="str">
        <f t="shared" si="297"/>
        <v/>
      </c>
      <c r="CY274" t="s">
        <v>0</v>
      </c>
      <c r="CZ274" s="19" t="str">
        <f t="shared" si="298"/>
        <v/>
      </c>
      <c r="DA274" s="47" t="s">
        <v>0</v>
      </c>
      <c r="DB274" s="52" t="str">
        <f t="shared" si="299"/>
        <v/>
      </c>
      <c r="DC274" s="66" t="str">
        <f t="shared" si="300"/>
        <v/>
      </c>
      <c r="DD274" s="47" t="s">
        <v>0</v>
      </c>
      <c r="DE274" s="52" t="str">
        <f t="shared" si="301"/>
        <v/>
      </c>
      <c r="DF274" s="53" t="str">
        <f>IF(DE274="","",IFERROR(MATCH(DE274,registar,0),"NEMA"))</f>
        <v/>
      </c>
      <c r="DG274" s="47" t="s">
        <v>0</v>
      </c>
      <c r="DH274" s="52" t="str">
        <f t="shared" si="302"/>
        <v/>
      </c>
      <c r="DI274" s="53" t="str">
        <f>IF(DH274="","",IFERROR(MATCH(DH274,imePrezime_imePrezimeKlub,0),"NEMA"))</f>
        <v/>
      </c>
      <c r="DJ274" s="47" t="s">
        <v>0</v>
      </c>
      <c r="DK274" s="52" t="str">
        <f t="shared" si="303"/>
        <v/>
      </c>
      <c r="DL274" s="53" t="str">
        <f>IF(DK274="","",IFERROR(MATCH(DK274,imePrezime_imePrezime,0),"NEMA"))</f>
        <v/>
      </c>
      <c r="DM274" s="47" t="s">
        <v>0</v>
      </c>
      <c r="DN274" s="58" t="str">
        <f t="shared" si="304"/>
        <v/>
      </c>
      <c r="DO274" s="53" t="str" cm="1">
        <f t="array" ref="DO274">IF(DN274&lt;&gt;"",INDEX(imePrezime_id,DN274,0),IF(CR274&lt;&gt;"",CR274,""))</f>
        <v/>
      </c>
      <c r="DP274" s="47" t="s">
        <v>0</v>
      </c>
      <c r="DQ274" s="58" t="str">
        <f t="shared" si="305"/>
        <v/>
      </c>
      <c r="DR274" s="73" t="str">
        <f>IF(BW274="","",IF(AJ274="",IF(IFERROR(INDEX(imePrezime_klub,MATCH(DO274,imePrezime_id,0)),"NEMA")="","klu",""),IF(OR(AND(AK274&lt;&gt;"",AK274&lt;&gt;"NEMA"),BI274&lt;&gt;""),"klu(ali)",IF(AND(AN274&lt;&gt;"",AN274&lt;&gt;AM274),"(raz-klu)","klu"))))</f>
        <v/>
      </c>
      <c r="DS274" s="73" t="str">
        <f t="shared" si="306"/>
        <v/>
      </c>
      <c r="DT274" s="73" t="str">
        <f t="shared" si="307"/>
        <v/>
      </c>
      <c r="DU274" s="66" t="str">
        <f t="shared" si="308"/>
        <v/>
      </c>
      <c r="DV274" s="47" t="s">
        <v>0</v>
      </c>
      <c r="DW274" s="58" t="str">
        <f>IF(BW274="","",MAX(DW$10:DW273)+1)</f>
        <v/>
      </c>
      <c r="DX274" s="73" t="str">
        <f t="shared" si="309"/>
        <v/>
      </c>
      <c r="DY274" s="73" t="str">
        <f t="shared" si="310"/>
        <v/>
      </c>
      <c r="DZ274" s="73" t="str">
        <f t="shared" si="311"/>
        <v/>
      </c>
      <c r="EA274" s="73" t="str">
        <f t="shared" si="312"/>
        <v/>
      </c>
      <c r="EB274" s="73" t="str">
        <f t="shared" si="313"/>
        <v/>
      </c>
      <c r="EC274" s="73" t="str">
        <f t="shared" si="314"/>
        <v/>
      </c>
      <c r="ED274" s="73" t="str">
        <f t="shared" si="315"/>
        <v/>
      </c>
      <c r="EE274" s="73" t="str">
        <f t="shared" si="316"/>
        <v/>
      </c>
      <c r="EF274" s="73" t="str">
        <f t="shared" si="317"/>
        <v/>
      </c>
      <c r="EG274" s="53" t="str">
        <f>IF(INDEX(natjecanjeKategorije_katAliasId,MATCH(Q274,natjecanjeKategorije_katRegId,0))="","",INDEX(natjecanjeKategorije_katAliasId,MATCH(Q274,natjecanjeKategorije_katRegId,0)))</f>
        <v/>
      </c>
      <c r="EH274" s="47" t="s">
        <v>0</v>
      </c>
      <c r="EI274" s="19" t="str">
        <f t="shared" si="318"/>
        <v/>
      </c>
      <c r="EJ274" s="47" t="s">
        <v>0</v>
      </c>
      <c r="EK274" s="19" t="str">
        <f t="shared" si="319"/>
        <v/>
      </c>
      <c r="EL274" s="47" t="s">
        <v>0</v>
      </c>
      <c r="EM274" s="208" t="str">
        <f t="shared" si="320"/>
        <v/>
      </c>
      <c r="EN274" s="47" t="s">
        <v>0</v>
      </c>
    </row>
    <row r="275" spans="1:144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262"/>
        <v/>
      </c>
      <c r="P275" s="73" t="str">
        <f>IF(O275="","",IF(COUNTIF(O$10:O274,O275)=0,P274+1,P274))</f>
        <v/>
      </c>
      <c r="Q275" s="88" t="str">
        <f t="shared" si="263"/>
        <v/>
      </c>
      <c r="R275" s="89" t="str" cm="1">
        <f t="array" ref="R275">IF(S275="","",INDEX(natjecanjeStaze_naziv,MATCH(S275,natjecanjeStaze_stazaId,0)))</f>
        <v/>
      </c>
      <c r="S275" s="53" t="str">
        <f>IF(BW275="","",INDEX(natjecanjeStaze_stazaId,MATCH(O275,natjecanjeStaze_kategorija,0)))</f>
        <v/>
      </c>
      <c r="T275" s="47" t="s">
        <v>0</v>
      </c>
      <c r="U275" s="259" t="str">
        <f>IF(O275="","",INDEX(kategorija_oznaka,MATCH(Q275,kategorija_id,0)))</f>
        <v/>
      </c>
      <c r="V275" s="260" t="str">
        <f t="shared" si="264"/>
        <v/>
      </c>
      <c r="W275" s="47" t="s">
        <v>0</v>
      </c>
      <c r="X275" s="52" t="str">
        <f t="shared" si="265"/>
        <v/>
      </c>
      <c r="Y275" s="73" t="str">
        <f t="shared" si="266"/>
        <v/>
      </c>
      <c r="Z275" s="31" t="str">
        <f t="shared" si="267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268"/>
        <v/>
      </c>
      <c r="AF275" s="47" t="s">
        <v>0</v>
      </c>
      <c r="AG275" s="151" t="str">
        <f t="shared" si="269"/>
        <v/>
      </c>
      <c r="AH275" s="47" t="s">
        <v>0</v>
      </c>
      <c r="AI275" s="52" t="str">
        <f t="shared" si="270"/>
        <v/>
      </c>
      <c r="AJ275" s="31" t="str">
        <f t="shared" si="271"/>
        <v/>
      </c>
      <c r="AK275" s="73" t="str">
        <f t="shared" si="272"/>
        <v/>
      </c>
      <c r="AL275" s="73" t="str">
        <f t="shared" si="273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IFERROR(""&amp;INDEX(registarNatjecatelji,DL275,4),"")</f>
        <v/>
      </c>
      <c r="AO275" s="90" t="str">
        <f t="shared" si="274"/>
        <v/>
      </c>
      <c r="AP275" s="66" t="str">
        <f t="shared" si="275"/>
        <v/>
      </c>
      <c r="AQ275" s="47" t="s">
        <v>0</v>
      </c>
      <c r="AR275" s="52" t="str">
        <f>IF(V275&lt;&gt;"NEMA","",IF(IFERROR(MATCH(U275,U$10:U274,0),0)&lt;&gt;0,"",U275))</f>
        <v/>
      </c>
      <c r="AS275" s="73" t="str">
        <f>IF(AR275="","",IFERROR(INDEX(klubAlias_id,MATCH(AR275,klubAlias_alias,0)),"NEMA"))</f>
        <v/>
      </c>
      <c r="AT275" s="31" t="str">
        <f>IF(OR(AS275="",AS275&lt;&gt;"NEMA"),"",MAX(AT$10:AT274)+1)</f>
        <v/>
      </c>
      <c r="AU275" s="66" t="str">
        <f>IF(OR(AS275="",AS275&lt;&gt;"NEMA"),"",INDEX(klub_id,MATCH(AR275,klub_naziv,0)))</f>
        <v/>
      </c>
      <c r="AV275" s="47" t="s">
        <v>0</v>
      </c>
      <c r="AW275" s="19" t="str">
        <f t="shared" si="276"/>
        <v/>
      </c>
      <c r="AX275" s="47" t="s">
        <v>0</v>
      </c>
      <c r="AY275" s="82" t="str">
        <f>IF(AK275&lt;&gt;"NEMA","",IF(IFERROR(MATCH(AJ275,AJ$10:AJ274,0),0)&lt;&gt;0,"",AJ275))</f>
        <v/>
      </c>
      <c r="AZ275" s="47" t="s">
        <v>0</v>
      </c>
      <c r="BA275" s="130"/>
      <c r="BB275" s="47" t="s">
        <v>0</v>
      </c>
      <c r="BC275" s="58" t="str">
        <f t="shared" si="277"/>
        <v/>
      </c>
      <c r="BD275" s="31" t="str">
        <f t="shared" si="278"/>
        <v/>
      </c>
      <c r="BE275" s="31" t="str">
        <f>IF(BD275="","",MAX(BE$10:BE274)+1)</f>
        <v/>
      </c>
      <c r="BF275" s="31" t="str">
        <f t="shared" si="279"/>
        <v/>
      </c>
      <c r="BG275" s="31" t="str">
        <f t="shared" si="280"/>
        <v/>
      </c>
      <c r="BH275" s="31" t="str">
        <f>IF(BA275="","",MAX(BH$10:BH274)+1)</f>
        <v/>
      </c>
      <c r="BI275" s="31" t="str">
        <f t="shared" si="281"/>
        <v/>
      </c>
      <c r="BJ275" s="66" t="str">
        <f t="shared" si="282"/>
        <v/>
      </c>
      <c r="BK275" s="47" t="s">
        <v>0</v>
      </c>
      <c r="BL275" s="19" t="str">
        <f t="shared" si="283"/>
        <v/>
      </c>
      <c r="BM275" s="47" t="s">
        <v>0</v>
      </c>
      <c r="BN275" s="151" t="str">
        <f>IF(AP275="","",IF(BA275="",IF(IFERROR(MATCH(AP275,natjecanje_noviKluboviAliasi,0),0)&gt;0,INDEX(natjecanje_kluboviAliasi,MATCH(AP275,natjecanje_noviKluboviAliasi,0)),AP275),BA275))</f>
        <v/>
      </c>
      <c r="BO275" s="47" t="s">
        <v>0</v>
      </c>
      <c r="BP275" s="58" t="str">
        <f t="shared" si="284"/>
        <v/>
      </c>
      <c r="BQ275" s="73" t="str">
        <f t="shared" si="285"/>
        <v/>
      </c>
      <c r="BR275" s="267" t="str">
        <f t="shared" si="286"/>
        <v/>
      </c>
      <c r="BS275" s="268" t="str">
        <f t="shared" si="287"/>
        <v/>
      </c>
      <c r="BT275" s="191" t="str">
        <f t="shared" si="288"/>
        <v/>
      </c>
      <c r="BU275" s="47" t="s">
        <v>0</v>
      </c>
      <c r="BV275" s="52" t="str">
        <f t="shared" si="289"/>
        <v/>
      </c>
      <c r="BW275" s="31" t="str">
        <f t="shared" si="290"/>
        <v/>
      </c>
      <c r="BX275" s="73" t="str">
        <f>IF(BW275="","",IFERROR(INDEX(imePrezime_id,MATCH(BV275&amp;" – "&amp;BW275,imePrezime_imePrezime,0)),"NEMA"))</f>
        <v/>
      </c>
      <c r="BY275" s="73" t="str">
        <f>IF(BX275&lt;&gt;"NEMA","",IFERROR(INDEX(imePrezimeAlias_imePrezimeId,MATCH(BV275&amp;" "&amp;BW275,imePrezimeAlias_alias,0)),"NEMA"))</f>
        <v/>
      </c>
      <c r="BZ275" s="31" t="str">
        <f>IF(BW275="","",IF(OR(BY275="",BY275="NEMA"),BV275,INDEX(imePrezime_ime,MATCH(BY275,imePrezime_id,0))))</f>
        <v/>
      </c>
      <c r="CA275" s="66" t="str">
        <f>IF(BW275="","",IF(OR(BY275="",BY275="NEMA"),BW275,INDEX(imePrezime_prezime,MATCH(BY275,imePrezime_id,0))))</f>
        <v/>
      </c>
      <c r="CB275" s="47" t="s">
        <v>0</v>
      </c>
      <c r="CC275" s="82" t="str">
        <f t="shared" si="291"/>
        <v/>
      </c>
      <c r="CD275" s="47" t="s">
        <v>0</v>
      </c>
      <c r="CE275" s="19" t="str">
        <f t="shared" si="292"/>
        <v/>
      </c>
      <c r="CF275" s="47" t="s">
        <v>0</v>
      </c>
      <c r="CG275" s="130"/>
      <c r="CH275" s="47" t="s">
        <v>0</v>
      </c>
      <c r="CI275" s="52" t="str">
        <f t="shared" si="293"/>
        <v/>
      </c>
      <c r="CJ275" s="73" t="str">
        <f>IF(CG275="","",MAX(CJ$10:CJ274)+1)</f>
        <v/>
      </c>
      <c r="CK275" s="53" t="str">
        <f t="shared" si="294"/>
        <v/>
      </c>
      <c r="CL275" s="47" t="s">
        <v>0</v>
      </c>
      <c r="CM275" s="19" t="str">
        <f t="shared" si="295"/>
        <v/>
      </c>
      <c r="CN275" s="47" t="s">
        <v>0</v>
      </c>
      <c r="CO275" s="108"/>
      <c r="CP275" s="110"/>
      <c r="CQ275" s="47"/>
      <c r="CR275" s="58" t="str">
        <f>IF(AND(BX275="NEMA",BY275="NEMA",OR(CG275="",CK275="NEMA")),MAX(CR$10:CR274)+1,"")</f>
        <v/>
      </c>
      <c r="CS275" s="53" t="str">
        <f t="shared" si="296"/>
        <v/>
      </c>
      <c r="CT275" t="s">
        <v>0</v>
      </c>
      <c r="CU275" s="133" t="str">
        <f>IF(O275="","",LEFT(INDEX(kategorija_oznaka,MATCH(Q275,kategorija_id,0)),1))</f>
        <v/>
      </c>
      <c r="CV275" t="s">
        <v>0</v>
      </c>
      <c r="CW275" s="52" t="str">
        <f>IF(CR275="","",IF(M275&lt;&gt;"CRO","","INSERT INTO osoba (id,reg_broj,oib,spol_id,dat_rodjenja) VALUES ("&amp;CR275&amp;",(SELECT max(os.reg_broj)+1 FROM osoba AS os),Null,'"&amp;CU275&amp;"',Null); INSERT INTO osoba_log (id,reg_broj,oib,spol_id,dat_rodjenja,dnevnik_id) SELECT id,reg_broj,oib,spol_id,dat_rodjenja,"&amp;dnevnik_id&amp;" FROM osoba WHERE id = "&amp;CR275&amp;";"))</f>
        <v/>
      </c>
      <c r="CX275" s="66" t="str">
        <f t="shared" si="297"/>
        <v/>
      </c>
      <c r="CY275" t="s">
        <v>0</v>
      </c>
      <c r="CZ275" s="19" t="str">
        <f t="shared" si="298"/>
        <v/>
      </c>
      <c r="DA275" s="47" t="s">
        <v>0</v>
      </c>
      <c r="DB275" s="52" t="str">
        <f t="shared" si="299"/>
        <v/>
      </c>
      <c r="DC275" s="66" t="str">
        <f t="shared" si="300"/>
        <v/>
      </c>
      <c r="DD275" s="47" t="s">
        <v>0</v>
      </c>
      <c r="DE275" s="52" t="str">
        <f t="shared" si="301"/>
        <v/>
      </c>
      <c r="DF275" s="53" t="str">
        <f>IF(DE275="","",IFERROR(MATCH(DE275,registar,0),"NEMA"))</f>
        <v/>
      </c>
      <c r="DG275" s="47" t="s">
        <v>0</v>
      </c>
      <c r="DH275" s="52" t="str">
        <f t="shared" si="302"/>
        <v/>
      </c>
      <c r="DI275" s="53" t="str">
        <f>IF(DH275="","",IFERROR(MATCH(DH275,imePrezime_imePrezimeKlub,0),"NEMA"))</f>
        <v/>
      </c>
      <c r="DJ275" s="47" t="s">
        <v>0</v>
      </c>
      <c r="DK275" s="52" t="str">
        <f t="shared" si="303"/>
        <v/>
      </c>
      <c r="DL275" s="53" t="str">
        <f>IF(DK275="","",IFERROR(MATCH(DK275,imePrezime_imePrezime,0),"NEMA"))</f>
        <v/>
      </c>
      <c r="DM275" s="47" t="s">
        <v>0</v>
      </c>
      <c r="DN275" s="58" t="str">
        <f t="shared" si="304"/>
        <v/>
      </c>
      <c r="DO275" s="53" t="str" cm="1">
        <f t="array" ref="DO275">IF(DN275&lt;&gt;"",INDEX(imePrezime_id,DN275,0),IF(CR275&lt;&gt;"",CR275,""))</f>
        <v/>
      </c>
      <c r="DP275" s="47" t="s">
        <v>0</v>
      </c>
      <c r="DQ275" s="58" t="str">
        <f t="shared" si="305"/>
        <v/>
      </c>
      <c r="DR275" s="73" t="str">
        <f>IF(BW275="","",IF(AJ275="",IF(IFERROR(INDEX(imePrezime_klub,MATCH(DO275,imePrezime_id,0)),"NEMA")="","klu",""),IF(OR(AND(AK275&lt;&gt;"",AK275&lt;&gt;"NEMA"),BI275&lt;&gt;""),"klu(ali)",IF(AND(AN275&lt;&gt;"",AN275&lt;&gt;AM275),"(raz-klu)","klu"))))</f>
        <v/>
      </c>
      <c r="DS275" s="73" t="str">
        <f t="shared" si="306"/>
        <v/>
      </c>
      <c r="DT275" s="73" t="str">
        <f t="shared" si="307"/>
        <v/>
      </c>
      <c r="DU275" s="66" t="str">
        <f t="shared" si="308"/>
        <v/>
      </c>
      <c r="DV275" s="47" t="s">
        <v>0</v>
      </c>
      <c r="DW275" s="58" t="str">
        <f>IF(BW275="","",MAX(DW$10:DW274)+1)</f>
        <v/>
      </c>
      <c r="DX275" s="73" t="str">
        <f t="shared" si="309"/>
        <v/>
      </c>
      <c r="DY275" s="73" t="str">
        <f t="shared" si="310"/>
        <v/>
      </c>
      <c r="DZ275" s="73" t="str">
        <f t="shared" si="311"/>
        <v/>
      </c>
      <c r="EA275" s="73" t="str">
        <f t="shared" si="312"/>
        <v/>
      </c>
      <c r="EB275" s="73" t="str">
        <f t="shared" si="313"/>
        <v/>
      </c>
      <c r="EC275" s="73" t="str">
        <f t="shared" si="314"/>
        <v/>
      </c>
      <c r="ED275" s="73" t="str">
        <f t="shared" si="315"/>
        <v/>
      </c>
      <c r="EE275" s="73" t="str">
        <f t="shared" si="316"/>
        <v/>
      </c>
      <c r="EF275" s="73" t="str">
        <f t="shared" si="317"/>
        <v/>
      </c>
      <c r="EG275" s="53" t="str">
        <f>IF(INDEX(natjecanjeKategorije_katAliasId,MATCH(Q275,natjecanjeKategorije_katRegId,0))="","",INDEX(natjecanjeKategorije_katAliasId,MATCH(Q275,natjecanjeKategorije_katRegId,0)))</f>
        <v/>
      </c>
      <c r="EH275" s="47" t="s">
        <v>0</v>
      </c>
      <c r="EI275" s="19" t="str">
        <f t="shared" si="318"/>
        <v/>
      </c>
      <c r="EJ275" s="47" t="s">
        <v>0</v>
      </c>
      <c r="EK275" s="19" t="str">
        <f t="shared" si="319"/>
        <v/>
      </c>
      <c r="EL275" s="47" t="s">
        <v>0</v>
      </c>
      <c r="EM275" s="208" t="str">
        <f t="shared" si="320"/>
        <v/>
      </c>
      <c r="EN275" s="47" t="s">
        <v>0</v>
      </c>
    </row>
    <row r="276" spans="1:144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262"/>
        <v/>
      </c>
      <c r="P276" s="73" t="str">
        <f>IF(O276="","",IF(COUNTIF(O$10:O275,O276)=0,P275+1,P275))</f>
        <v/>
      </c>
      <c r="Q276" s="88" t="str">
        <f t="shared" si="263"/>
        <v/>
      </c>
      <c r="R276" s="89" t="str" cm="1">
        <f t="array" ref="R276">IF(S276="","",INDEX(natjecanjeStaze_naziv,MATCH(S276,natjecanjeStaze_stazaId,0)))</f>
        <v/>
      </c>
      <c r="S276" s="53" t="str">
        <f>IF(BW276="","",INDEX(natjecanjeStaze_stazaId,MATCH(O276,natjecanjeStaze_kategorija,0)))</f>
        <v/>
      </c>
      <c r="T276" s="47" t="s">
        <v>0</v>
      </c>
      <c r="U276" s="259" t="str">
        <f>IF(O276="","",INDEX(kategorija_oznaka,MATCH(Q276,kategorija_id,0)))</f>
        <v/>
      </c>
      <c r="V276" s="260" t="str">
        <f t="shared" si="264"/>
        <v/>
      </c>
      <c r="W276" s="47" t="s">
        <v>0</v>
      </c>
      <c r="X276" s="52" t="str">
        <f t="shared" si="265"/>
        <v/>
      </c>
      <c r="Y276" s="73" t="str">
        <f t="shared" si="266"/>
        <v/>
      </c>
      <c r="Z276" s="31" t="str">
        <f t="shared" si="267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268"/>
        <v/>
      </c>
      <c r="AF276" s="47" t="s">
        <v>0</v>
      </c>
      <c r="AG276" s="151" t="str">
        <f t="shared" si="269"/>
        <v/>
      </c>
      <c r="AH276" s="47" t="s">
        <v>0</v>
      </c>
      <c r="AI276" s="52" t="str">
        <f t="shared" si="270"/>
        <v/>
      </c>
      <c r="AJ276" s="31" t="str">
        <f t="shared" si="271"/>
        <v/>
      </c>
      <c r="AK276" s="73" t="str">
        <f t="shared" si="272"/>
        <v/>
      </c>
      <c r="AL276" s="73" t="str">
        <f t="shared" si="273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IFERROR(""&amp;INDEX(registarNatjecatelji,DL276,4),"")</f>
        <v/>
      </c>
      <c r="AO276" s="90" t="str">
        <f t="shared" si="274"/>
        <v/>
      </c>
      <c r="AP276" s="66" t="str">
        <f t="shared" si="275"/>
        <v/>
      </c>
      <c r="AQ276" s="47" t="s">
        <v>0</v>
      </c>
      <c r="AR276" s="52" t="str">
        <f>IF(V276&lt;&gt;"NEMA","",IF(IFERROR(MATCH(U276,U$10:U275,0),0)&lt;&gt;0,"",U276))</f>
        <v/>
      </c>
      <c r="AS276" s="73" t="str">
        <f>IF(AR276="","",IFERROR(INDEX(klubAlias_id,MATCH(AR276,klubAlias_alias,0)),"NEMA"))</f>
        <v/>
      </c>
      <c r="AT276" s="31" t="str">
        <f>IF(OR(AS276="",AS276&lt;&gt;"NEMA"),"",MAX(AT$10:AT275)+1)</f>
        <v/>
      </c>
      <c r="AU276" s="66" t="str">
        <f>IF(OR(AS276="",AS276&lt;&gt;"NEMA"),"",INDEX(klub_id,MATCH(AR276,klub_naziv,0)))</f>
        <v/>
      </c>
      <c r="AV276" s="47" t="s">
        <v>0</v>
      </c>
      <c r="AW276" s="19" t="str">
        <f t="shared" si="276"/>
        <v/>
      </c>
      <c r="AX276" s="47" t="s">
        <v>0</v>
      </c>
      <c r="AY276" s="82" t="str">
        <f>IF(AK276&lt;&gt;"NEMA","",IF(IFERROR(MATCH(AJ276,AJ$10:AJ275,0),0)&lt;&gt;0,"",AJ276))</f>
        <v/>
      </c>
      <c r="AZ276" s="47" t="s">
        <v>0</v>
      </c>
      <c r="BA276" s="130"/>
      <c r="BB276" s="47" t="s">
        <v>0</v>
      </c>
      <c r="BC276" s="58" t="str">
        <f t="shared" si="277"/>
        <v/>
      </c>
      <c r="BD276" s="31" t="str">
        <f t="shared" si="278"/>
        <v/>
      </c>
      <c r="BE276" s="31" t="str">
        <f>IF(BD276="","",MAX(BE$10:BE275)+1)</f>
        <v/>
      </c>
      <c r="BF276" s="31" t="str">
        <f t="shared" si="279"/>
        <v/>
      </c>
      <c r="BG276" s="31" t="str">
        <f t="shared" si="280"/>
        <v/>
      </c>
      <c r="BH276" s="31" t="str">
        <f>IF(BA276="","",MAX(BH$10:BH275)+1)</f>
        <v/>
      </c>
      <c r="BI276" s="31" t="str">
        <f t="shared" si="281"/>
        <v/>
      </c>
      <c r="BJ276" s="66" t="str">
        <f t="shared" si="282"/>
        <v/>
      </c>
      <c r="BK276" s="47" t="s">
        <v>0</v>
      </c>
      <c r="BL276" s="19" t="str">
        <f t="shared" si="283"/>
        <v/>
      </c>
      <c r="BM276" s="47" t="s">
        <v>0</v>
      </c>
      <c r="BN276" s="151" t="str">
        <f>IF(AP276="","",IF(BA276="",IF(IFERROR(MATCH(AP276,natjecanje_noviKluboviAliasi,0),0)&gt;0,INDEX(natjecanje_kluboviAliasi,MATCH(AP276,natjecanje_noviKluboviAliasi,0)),AP276),BA276))</f>
        <v/>
      </c>
      <c r="BO276" s="47" t="s">
        <v>0</v>
      </c>
      <c r="BP276" s="58" t="str">
        <f t="shared" si="284"/>
        <v/>
      </c>
      <c r="BQ276" s="73" t="str">
        <f t="shared" si="285"/>
        <v/>
      </c>
      <c r="BR276" s="267" t="str">
        <f t="shared" si="286"/>
        <v/>
      </c>
      <c r="BS276" s="268" t="str">
        <f t="shared" si="287"/>
        <v/>
      </c>
      <c r="BT276" s="191" t="str">
        <f t="shared" si="288"/>
        <v/>
      </c>
      <c r="BU276" s="47" t="s">
        <v>0</v>
      </c>
      <c r="BV276" s="52" t="str">
        <f t="shared" si="289"/>
        <v/>
      </c>
      <c r="BW276" s="31" t="str">
        <f t="shared" si="290"/>
        <v/>
      </c>
      <c r="BX276" s="73" t="str">
        <f>IF(BW276="","",IFERROR(INDEX(imePrezime_id,MATCH(BV276&amp;" – "&amp;BW276,imePrezime_imePrezime,0)),"NEMA"))</f>
        <v/>
      </c>
      <c r="BY276" s="73" t="str">
        <f>IF(BX276&lt;&gt;"NEMA","",IFERROR(INDEX(imePrezimeAlias_imePrezimeId,MATCH(BV276&amp;" "&amp;BW276,imePrezimeAlias_alias,0)),"NEMA"))</f>
        <v/>
      </c>
      <c r="BZ276" s="31" t="str">
        <f>IF(BW276="","",IF(OR(BY276="",BY276="NEMA"),BV276,INDEX(imePrezime_ime,MATCH(BY276,imePrezime_id,0))))</f>
        <v/>
      </c>
      <c r="CA276" s="66" t="str">
        <f>IF(BW276="","",IF(OR(BY276="",BY276="NEMA"),BW276,INDEX(imePrezime_prezime,MATCH(BY276,imePrezime_id,0))))</f>
        <v/>
      </c>
      <c r="CB276" s="47" t="s">
        <v>0</v>
      </c>
      <c r="CC276" s="82" t="str">
        <f t="shared" si="291"/>
        <v/>
      </c>
      <c r="CD276" s="47" t="s">
        <v>0</v>
      </c>
      <c r="CE276" s="19" t="str">
        <f t="shared" si="292"/>
        <v/>
      </c>
      <c r="CF276" s="47" t="s">
        <v>0</v>
      </c>
      <c r="CG276" s="130"/>
      <c r="CH276" s="47" t="s">
        <v>0</v>
      </c>
      <c r="CI276" s="52" t="str">
        <f t="shared" si="293"/>
        <v/>
      </c>
      <c r="CJ276" s="73" t="str">
        <f>IF(CG276="","",MAX(CJ$10:CJ275)+1)</f>
        <v/>
      </c>
      <c r="CK276" s="53" t="str">
        <f t="shared" si="294"/>
        <v/>
      </c>
      <c r="CL276" s="47" t="s">
        <v>0</v>
      </c>
      <c r="CM276" s="19" t="str">
        <f t="shared" si="295"/>
        <v/>
      </c>
      <c r="CN276" s="47" t="s">
        <v>0</v>
      </c>
      <c r="CO276" s="108"/>
      <c r="CP276" s="110"/>
      <c r="CQ276" s="47"/>
      <c r="CR276" s="58" t="str">
        <f>IF(AND(BX276="NEMA",BY276="NEMA",OR(CG276="",CK276="NEMA")),MAX(CR$10:CR275)+1,"")</f>
        <v/>
      </c>
      <c r="CS276" s="53" t="str">
        <f t="shared" si="296"/>
        <v/>
      </c>
      <c r="CT276" t="s">
        <v>0</v>
      </c>
      <c r="CU276" s="133" t="str">
        <f>IF(O276="","",LEFT(INDEX(kategorija_oznaka,MATCH(Q276,kategorija_id,0)),1))</f>
        <v/>
      </c>
      <c r="CV276" t="s">
        <v>0</v>
      </c>
      <c r="CW276" s="52" t="str">
        <f>IF(CR276="","",IF(M276&lt;&gt;"CRO","","INSERT INTO osoba (id,reg_broj,oib,spol_id,dat_rodjenja) VALUES ("&amp;CR276&amp;",(SELECT max(os.reg_broj)+1 FROM osoba AS os),Null,'"&amp;CU276&amp;"',Null); INSERT INTO osoba_log (id,reg_broj,oib,spol_id,dat_rodjenja,dnevnik_id) SELECT id,reg_broj,oib,spol_id,dat_rodjenja,"&amp;dnevnik_id&amp;" FROM osoba WHERE id = "&amp;CR276&amp;";"))</f>
        <v/>
      </c>
      <c r="CX276" s="66" t="str">
        <f t="shared" si="297"/>
        <v/>
      </c>
      <c r="CY276" t="s">
        <v>0</v>
      </c>
      <c r="CZ276" s="19" t="str">
        <f t="shared" si="298"/>
        <v/>
      </c>
      <c r="DA276" s="47" t="s">
        <v>0</v>
      </c>
      <c r="DB276" s="52" t="str">
        <f t="shared" si="299"/>
        <v/>
      </c>
      <c r="DC276" s="66" t="str">
        <f t="shared" si="300"/>
        <v/>
      </c>
      <c r="DD276" s="47" t="s">
        <v>0</v>
      </c>
      <c r="DE276" s="52" t="str">
        <f t="shared" si="301"/>
        <v/>
      </c>
      <c r="DF276" s="53" t="str">
        <f>IF(DE276="","",IFERROR(MATCH(DE276,registar,0),"NEMA"))</f>
        <v/>
      </c>
      <c r="DG276" s="47" t="s">
        <v>0</v>
      </c>
      <c r="DH276" s="52" t="str">
        <f t="shared" si="302"/>
        <v/>
      </c>
      <c r="DI276" s="53" t="str">
        <f>IF(DH276="","",IFERROR(MATCH(DH276,imePrezime_imePrezimeKlub,0),"NEMA"))</f>
        <v/>
      </c>
      <c r="DJ276" s="47" t="s">
        <v>0</v>
      </c>
      <c r="DK276" s="52" t="str">
        <f t="shared" si="303"/>
        <v/>
      </c>
      <c r="DL276" s="53" t="str">
        <f>IF(DK276="","",IFERROR(MATCH(DK276,imePrezime_imePrezime,0),"NEMA"))</f>
        <v/>
      </c>
      <c r="DM276" s="47" t="s">
        <v>0</v>
      </c>
      <c r="DN276" s="58" t="str">
        <f t="shared" si="304"/>
        <v/>
      </c>
      <c r="DO276" s="53" t="str" cm="1">
        <f t="array" ref="DO276">IF(DN276&lt;&gt;"",INDEX(imePrezime_id,DN276,0),IF(CR276&lt;&gt;"",CR276,""))</f>
        <v/>
      </c>
      <c r="DP276" s="47" t="s">
        <v>0</v>
      </c>
      <c r="DQ276" s="58" t="str">
        <f t="shared" si="305"/>
        <v/>
      </c>
      <c r="DR276" s="73" t="str">
        <f>IF(BW276="","",IF(AJ276="",IF(IFERROR(INDEX(imePrezime_klub,MATCH(DO276,imePrezime_id,0)),"NEMA")="","klu",""),IF(OR(AND(AK276&lt;&gt;"",AK276&lt;&gt;"NEMA"),BI276&lt;&gt;""),"klu(ali)",IF(AND(AN276&lt;&gt;"",AN276&lt;&gt;AM276),"(raz-klu)","klu"))))</f>
        <v/>
      </c>
      <c r="DS276" s="73" t="str">
        <f t="shared" si="306"/>
        <v/>
      </c>
      <c r="DT276" s="73" t="str">
        <f t="shared" si="307"/>
        <v/>
      </c>
      <c r="DU276" s="66" t="str">
        <f t="shared" si="308"/>
        <v/>
      </c>
      <c r="DV276" s="47" t="s">
        <v>0</v>
      </c>
      <c r="DW276" s="58" t="str">
        <f>IF(BW276="","",MAX(DW$10:DW275)+1)</f>
        <v/>
      </c>
      <c r="DX276" s="73" t="str">
        <f t="shared" si="309"/>
        <v/>
      </c>
      <c r="DY276" s="73" t="str">
        <f t="shared" si="310"/>
        <v/>
      </c>
      <c r="DZ276" s="73" t="str">
        <f t="shared" si="311"/>
        <v/>
      </c>
      <c r="EA276" s="73" t="str">
        <f t="shared" si="312"/>
        <v/>
      </c>
      <c r="EB276" s="73" t="str">
        <f t="shared" si="313"/>
        <v/>
      </c>
      <c r="EC276" s="73" t="str">
        <f t="shared" si="314"/>
        <v/>
      </c>
      <c r="ED276" s="73" t="str">
        <f t="shared" si="315"/>
        <v/>
      </c>
      <c r="EE276" s="73" t="str">
        <f t="shared" si="316"/>
        <v/>
      </c>
      <c r="EF276" s="73" t="str">
        <f t="shared" si="317"/>
        <v/>
      </c>
      <c r="EG276" s="53" t="str">
        <f>IF(INDEX(natjecanjeKategorije_katAliasId,MATCH(Q276,natjecanjeKategorije_katRegId,0))="","",INDEX(natjecanjeKategorije_katAliasId,MATCH(Q276,natjecanjeKategorije_katRegId,0)))</f>
        <v/>
      </c>
      <c r="EH276" s="47" t="s">
        <v>0</v>
      </c>
      <c r="EI276" s="19" t="str">
        <f t="shared" si="318"/>
        <v/>
      </c>
      <c r="EJ276" s="47" t="s">
        <v>0</v>
      </c>
      <c r="EK276" s="19" t="str">
        <f t="shared" si="319"/>
        <v/>
      </c>
      <c r="EL276" s="47" t="s">
        <v>0</v>
      </c>
      <c r="EM276" s="208" t="str">
        <f t="shared" si="320"/>
        <v/>
      </c>
      <c r="EN276" s="47" t="s">
        <v>0</v>
      </c>
    </row>
    <row r="277" spans="1:144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262"/>
        <v/>
      </c>
      <c r="P277" s="73" t="str">
        <f>IF(O277="","",IF(COUNTIF(O$10:O276,O277)=0,P276+1,P276))</f>
        <v/>
      </c>
      <c r="Q277" s="88" t="str">
        <f t="shared" si="263"/>
        <v/>
      </c>
      <c r="R277" s="89" t="str" cm="1">
        <f t="array" ref="R277">IF(S277="","",INDEX(natjecanjeStaze_naziv,MATCH(S277,natjecanjeStaze_stazaId,0)))</f>
        <v/>
      </c>
      <c r="S277" s="53" t="str">
        <f>IF(BW277="","",INDEX(natjecanjeStaze_stazaId,MATCH(O277,natjecanjeStaze_kategorija,0)))</f>
        <v/>
      </c>
      <c r="T277" s="47" t="s">
        <v>0</v>
      </c>
      <c r="U277" s="259" t="str">
        <f>IF(O277="","",INDEX(kategorija_oznaka,MATCH(Q277,kategorija_id,0)))</f>
        <v/>
      </c>
      <c r="V277" s="260" t="str">
        <f t="shared" si="264"/>
        <v/>
      </c>
      <c r="W277" s="47" t="s">
        <v>0</v>
      </c>
      <c r="X277" s="52" t="str">
        <f t="shared" si="265"/>
        <v/>
      </c>
      <c r="Y277" s="73" t="str">
        <f t="shared" si="266"/>
        <v/>
      </c>
      <c r="Z277" s="31" t="str">
        <f t="shared" si="267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268"/>
        <v/>
      </c>
      <c r="AF277" s="47" t="s">
        <v>0</v>
      </c>
      <c r="AG277" s="151" t="str">
        <f t="shared" si="269"/>
        <v/>
      </c>
      <c r="AH277" s="47" t="s">
        <v>0</v>
      </c>
      <c r="AI277" s="52" t="str">
        <f t="shared" si="270"/>
        <v/>
      </c>
      <c r="AJ277" s="31" t="str">
        <f t="shared" si="271"/>
        <v/>
      </c>
      <c r="AK277" s="73" t="str">
        <f t="shared" si="272"/>
        <v/>
      </c>
      <c r="AL277" s="73" t="str">
        <f t="shared" si="273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IFERROR(""&amp;INDEX(registarNatjecatelji,DL277,4),"")</f>
        <v/>
      </c>
      <c r="AO277" s="90" t="str">
        <f t="shared" si="274"/>
        <v/>
      </c>
      <c r="AP277" s="66" t="str">
        <f t="shared" si="275"/>
        <v/>
      </c>
      <c r="AQ277" s="47" t="s">
        <v>0</v>
      </c>
      <c r="AR277" s="52" t="str">
        <f>IF(V277&lt;&gt;"NEMA","",IF(IFERROR(MATCH(U277,U$10:U276,0),0)&lt;&gt;0,"",U277))</f>
        <v/>
      </c>
      <c r="AS277" s="73" t="str">
        <f>IF(AR277="","",IFERROR(INDEX(klubAlias_id,MATCH(AR277,klubAlias_alias,0)),"NEMA"))</f>
        <v/>
      </c>
      <c r="AT277" s="31" t="str">
        <f>IF(OR(AS277="",AS277&lt;&gt;"NEMA"),"",MAX(AT$10:AT276)+1)</f>
        <v/>
      </c>
      <c r="AU277" s="66" t="str">
        <f>IF(OR(AS277="",AS277&lt;&gt;"NEMA"),"",INDEX(klub_id,MATCH(AR277,klub_naziv,0)))</f>
        <v/>
      </c>
      <c r="AV277" s="47" t="s">
        <v>0</v>
      </c>
      <c r="AW277" s="19" t="str">
        <f t="shared" si="276"/>
        <v/>
      </c>
      <c r="AX277" s="47" t="s">
        <v>0</v>
      </c>
      <c r="AY277" s="82" t="str">
        <f>IF(AK277&lt;&gt;"NEMA","",IF(IFERROR(MATCH(AJ277,AJ$10:AJ276,0),0)&lt;&gt;0,"",AJ277))</f>
        <v/>
      </c>
      <c r="AZ277" s="47" t="s">
        <v>0</v>
      </c>
      <c r="BA277" s="130"/>
      <c r="BB277" s="47" t="s">
        <v>0</v>
      </c>
      <c r="BC277" s="58" t="str">
        <f t="shared" si="277"/>
        <v/>
      </c>
      <c r="BD277" s="31" t="str">
        <f t="shared" si="278"/>
        <v/>
      </c>
      <c r="BE277" s="31" t="str">
        <f>IF(BD277="","",MAX(BE$10:BE276)+1)</f>
        <v/>
      </c>
      <c r="BF277" s="31" t="str">
        <f t="shared" si="279"/>
        <v/>
      </c>
      <c r="BG277" s="31" t="str">
        <f t="shared" si="280"/>
        <v/>
      </c>
      <c r="BH277" s="31" t="str">
        <f>IF(BA277="","",MAX(BH$10:BH276)+1)</f>
        <v/>
      </c>
      <c r="BI277" s="31" t="str">
        <f t="shared" si="281"/>
        <v/>
      </c>
      <c r="BJ277" s="66" t="str">
        <f t="shared" si="282"/>
        <v/>
      </c>
      <c r="BK277" s="47" t="s">
        <v>0</v>
      </c>
      <c r="BL277" s="19" t="str">
        <f t="shared" si="283"/>
        <v/>
      </c>
      <c r="BM277" s="47" t="s">
        <v>0</v>
      </c>
      <c r="BN277" s="151" t="str">
        <f>IF(AP277="","",IF(BA277="",IF(IFERROR(MATCH(AP277,natjecanje_noviKluboviAliasi,0),0)&gt;0,INDEX(natjecanje_kluboviAliasi,MATCH(AP277,natjecanje_noviKluboviAliasi,0)),AP277),BA277))</f>
        <v/>
      </c>
      <c r="BO277" s="47" t="s">
        <v>0</v>
      </c>
      <c r="BP277" s="58" t="str">
        <f t="shared" si="284"/>
        <v/>
      </c>
      <c r="BQ277" s="73" t="str">
        <f t="shared" si="285"/>
        <v/>
      </c>
      <c r="BR277" s="267" t="str">
        <f t="shared" si="286"/>
        <v/>
      </c>
      <c r="BS277" s="268" t="str">
        <f t="shared" si="287"/>
        <v/>
      </c>
      <c r="BT277" s="191" t="str">
        <f t="shared" si="288"/>
        <v/>
      </c>
      <c r="BU277" s="47" t="s">
        <v>0</v>
      </c>
      <c r="BV277" s="52" t="str">
        <f t="shared" si="289"/>
        <v/>
      </c>
      <c r="BW277" s="31" t="str">
        <f t="shared" si="290"/>
        <v/>
      </c>
      <c r="BX277" s="73" t="str">
        <f>IF(BW277="","",IFERROR(INDEX(imePrezime_id,MATCH(BV277&amp;" – "&amp;BW277,imePrezime_imePrezime,0)),"NEMA"))</f>
        <v/>
      </c>
      <c r="BY277" s="73" t="str">
        <f>IF(BX277&lt;&gt;"NEMA","",IFERROR(INDEX(imePrezimeAlias_imePrezimeId,MATCH(BV277&amp;" "&amp;BW277,imePrezimeAlias_alias,0)),"NEMA"))</f>
        <v/>
      </c>
      <c r="BZ277" s="31" t="str">
        <f>IF(BW277="","",IF(OR(BY277="",BY277="NEMA"),BV277,INDEX(imePrezime_ime,MATCH(BY277,imePrezime_id,0))))</f>
        <v/>
      </c>
      <c r="CA277" s="66" t="str">
        <f>IF(BW277="","",IF(OR(BY277="",BY277="NEMA"),BW277,INDEX(imePrezime_prezime,MATCH(BY277,imePrezime_id,0))))</f>
        <v/>
      </c>
      <c r="CB277" s="47" t="s">
        <v>0</v>
      </c>
      <c r="CC277" s="82" t="str">
        <f t="shared" si="291"/>
        <v/>
      </c>
      <c r="CD277" s="47" t="s">
        <v>0</v>
      </c>
      <c r="CE277" s="19" t="str">
        <f t="shared" si="292"/>
        <v/>
      </c>
      <c r="CF277" s="47" t="s">
        <v>0</v>
      </c>
      <c r="CG277" s="130"/>
      <c r="CH277" s="47" t="s">
        <v>0</v>
      </c>
      <c r="CI277" s="52" t="str">
        <f t="shared" si="293"/>
        <v/>
      </c>
      <c r="CJ277" s="73" t="str">
        <f>IF(CG277="","",MAX(CJ$10:CJ276)+1)</f>
        <v/>
      </c>
      <c r="CK277" s="53" t="str">
        <f t="shared" si="294"/>
        <v/>
      </c>
      <c r="CL277" s="47" t="s">
        <v>0</v>
      </c>
      <c r="CM277" s="19" t="str">
        <f t="shared" si="295"/>
        <v/>
      </c>
      <c r="CN277" s="47" t="s">
        <v>0</v>
      </c>
      <c r="CO277" s="108"/>
      <c r="CP277" s="110"/>
      <c r="CQ277" s="47"/>
      <c r="CR277" s="58" t="str">
        <f>IF(AND(BX277="NEMA",BY277="NEMA",OR(CG277="",CK277="NEMA")),MAX(CR$10:CR276)+1,"")</f>
        <v/>
      </c>
      <c r="CS277" s="53" t="str">
        <f t="shared" si="296"/>
        <v/>
      </c>
      <c r="CT277" t="s">
        <v>0</v>
      </c>
      <c r="CU277" s="133" t="str">
        <f>IF(O277="","",LEFT(INDEX(kategorija_oznaka,MATCH(Q277,kategorija_id,0)),1))</f>
        <v/>
      </c>
      <c r="CV277" t="s">
        <v>0</v>
      </c>
      <c r="CW277" s="52" t="str">
        <f>IF(CR277="","",IF(M277&lt;&gt;"CRO","","INSERT INTO osoba (id,reg_broj,oib,spol_id,dat_rodjenja) VALUES ("&amp;CR277&amp;",(SELECT max(os.reg_broj)+1 FROM osoba AS os),Null,'"&amp;CU277&amp;"',Null); INSERT INTO osoba_log (id,reg_broj,oib,spol_id,dat_rodjenja,dnevnik_id) SELECT id,reg_broj,oib,spol_id,dat_rodjenja,"&amp;dnevnik_id&amp;" FROM osoba WHERE id = "&amp;CR277&amp;";"))</f>
        <v/>
      </c>
      <c r="CX277" s="66" t="str">
        <f t="shared" si="297"/>
        <v/>
      </c>
      <c r="CY277" t="s">
        <v>0</v>
      </c>
      <c r="CZ277" s="19" t="str">
        <f t="shared" si="298"/>
        <v/>
      </c>
      <c r="DA277" s="47" t="s">
        <v>0</v>
      </c>
      <c r="DB277" s="52" t="str">
        <f t="shared" si="299"/>
        <v/>
      </c>
      <c r="DC277" s="66" t="str">
        <f t="shared" si="300"/>
        <v/>
      </c>
      <c r="DD277" s="47" t="s">
        <v>0</v>
      </c>
      <c r="DE277" s="52" t="str">
        <f t="shared" si="301"/>
        <v/>
      </c>
      <c r="DF277" s="53" t="str">
        <f>IF(DE277="","",IFERROR(MATCH(DE277,registar,0),"NEMA"))</f>
        <v/>
      </c>
      <c r="DG277" s="47" t="s">
        <v>0</v>
      </c>
      <c r="DH277" s="52" t="str">
        <f t="shared" si="302"/>
        <v/>
      </c>
      <c r="DI277" s="53" t="str">
        <f>IF(DH277="","",IFERROR(MATCH(DH277,imePrezime_imePrezimeKlub,0),"NEMA"))</f>
        <v/>
      </c>
      <c r="DJ277" s="47" t="s">
        <v>0</v>
      </c>
      <c r="DK277" s="52" t="str">
        <f t="shared" si="303"/>
        <v/>
      </c>
      <c r="DL277" s="53" t="str">
        <f>IF(DK277="","",IFERROR(MATCH(DK277,imePrezime_imePrezime,0),"NEMA"))</f>
        <v/>
      </c>
      <c r="DM277" s="47" t="s">
        <v>0</v>
      </c>
      <c r="DN277" s="58" t="str">
        <f t="shared" si="304"/>
        <v/>
      </c>
      <c r="DO277" s="53" t="str" cm="1">
        <f t="array" ref="DO277">IF(DN277&lt;&gt;"",INDEX(imePrezime_id,DN277,0),IF(CR277&lt;&gt;"",CR277,""))</f>
        <v/>
      </c>
      <c r="DP277" s="47" t="s">
        <v>0</v>
      </c>
      <c r="DQ277" s="58" t="str">
        <f t="shared" si="305"/>
        <v/>
      </c>
      <c r="DR277" s="73" t="str">
        <f>IF(BW277="","",IF(AJ277="",IF(IFERROR(INDEX(imePrezime_klub,MATCH(DO277,imePrezime_id,0)),"NEMA")="","klu",""),IF(OR(AND(AK277&lt;&gt;"",AK277&lt;&gt;"NEMA"),BI277&lt;&gt;""),"klu(ali)",IF(AND(AN277&lt;&gt;"",AN277&lt;&gt;AM277),"(raz-klu)","klu"))))</f>
        <v/>
      </c>
      <c r="DS277" s="73" t="str">
        <f t="shared" si="306"/>
        <v/>
      </c>
      <c r="DT277" s="73" t="str">
        <f t="shared" si="307"/>
        <v/>
      </c>
      <c r="DU277" s="66" t="str">
        <f t="shared" si="308"/>
        <v/>
      </c>
      <c r="DV277" s="47" t="s">
        <v>0</v>
      </c>
      <c r="DW277" s="58" t="str">
        <f>IF(BW277="","",MAX(DW$10:DW276)+1)</f>
        <v/>
      </c>
      <c r="DX277" s="73" t="str">
        <f t="shared" si="309"/>
        <v/>
      </c>
      <c r="DY277" s="73" t="str">
        <f t="shared" si="310"/>
        <v/>
      </c>
      <c r="DZ277" s="73" t="str">
        <f t="shared" si="311"/>
        <v/>
      </c>
      <c r="EA277" s="73" t="str">
        <f t="shared" si="312"/>
        <v/>
      </c>
      <c r="EB277" s="73" t="str">
        <f t="shared" si="313"/>
        <v/>
      </c>
      <c r="EC277" s="73" t="str">
        <f t="shared" si="314"/>
        <v/>
      </c>
      <c r="ED277" s="73" t="str">
        <f t="shared" si="315"/>
        <v/>
      </c>
      <c r="EE277" s="73" t="str">
        <f t="shared" si="316"/>
        <v/>
      </c>
      <c r="EF277" s="73" t="str">
        <f t="shared" si="317"/>
        <v/>
      </c>
      <c r="EG277" s="53" t="str">
        <f>IF(INDEX(natjecanjeKategorije_katAliasId,MATCH(Q277,natjecanjeKategorije_katRegId,0))="","",INDEX(natjecanjeKategorije_katAliasId,MATCH(Q277,natjecanjeKategorije_katRegId,0)))</f>
        <v/>
      </c>
      <c r="EH277" s="47" t="s">
        <v>0</v>
      </c>
      <c r="EI277" s="19" t="str">
        <f t="shared" si="318"/>
        <v/>
      </c>
      <c r="EJ277" s="47" t="s">
        <v>0</v>
      </c>
      <c r="EK277" s="19" t="str">
        <f t="shared" si="319"/>
        <v/>
      </c>
      <c r="EL277" s="47" t="s">
        <v>0</v>
      </c>
      <c r="EM277" s="208" t="str">
        <f t="shared" si="320"/>
        <v/>
      </c>
      <c r="EN277" s="47" t="s">
        <v>0</v>
      </c>
    </row>
    <row r="278" spans="1:144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262"/>
        <v/>
      </c>
      <c r="P278" s="73" t="str">
        <f>IF(O278="","",IF(COUNTIF(O$10:O277,O278)=0,P277+1,P277))</f>
        <v/>
      </c>
      <c r="Q278" s="88" t="str">
        <f t="shared" si="263"/>
        <v/>
      </c>
      <c r="R278" s="89" t="str" cm="1">
        <f t="array" ref="R278">IF(S278="","",INDEX(natjecanjeStaze_naziv,MATCH(S278,natjecanjeStaze_stazaId,0)))</f>
        <v/>
      </c>
      <c r="S278" s="53" t="str">
        <f>IF(BW278="","",INDEX(natjecanjeStaze_stazaId,MATCH(O278,natjecanjeStaze_kategorija,0)))</f>
        <v/>
      </c>
      <c r="T278" s="47" t="s">
        <v>0</v>
      </c>
      <c r="U278" s="259" t="str">
        <f>IF(O278="","",INDEX(kategorija_oznaka,MATCH(Q278,kategorija_id,0)))</f>
        <v/>
      </c>
      <c r="V278" s="260" t="str">
        <f t="shared" si="264"/>
        <v/>
      </c>
      <c r="W278" s="47" t="s">
        <v>0</v>
      </c>
      <c r="X278" s="52" t="str">
        <f t="shared" si="265"/>
        <v/>
      </c>
      <c r="Y278" s="73" t="str">
        <f t="shared" si="266"/>
        <v/>
      </c>
      <c r="Z278" s="31" t="str">
        <f t="shared" si="267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268"/>
        <v/>
      </c>
      <c r="AF278" s="47" t="s">
        <v>0</v>
      </c>
      <c r="AG278" s="151" t="str">
        <f t="shared" si="269"/>
        <v/>
      </c>
      <c r="AH278" s="47" t="s">
        <v>0</v>
      </c>
      <c r="AI278" s="52" t="str">
        <f t="shared" si="270"/>
        <v/>
      </c>
      <c r="AJ278" s="31" t="str">
        <f t="shared" si="271"/>
        <v/>
      </c>
      <c r="AK278" s="73" t="str">
        <f t="shared" si="272"/>
        <v/>
      </c>
      <c r="AL278" s="73" t="str">
        <f t="shared" si="273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IFERROR(""&amp;INDEX(registarNatjecatelji,DL278,4),"")</f>
        <v/>
      </c>
      <c r="AO278" s="90" t="str">
        <f t="shared" si="274"/>
        <v/>
      </c>
      <c r="AP278" s="66" t="str">
        <f t="shared" si="275"/>
        <v/>
      </c>
      <c r="AQ278" s="47" t="s">
        <v>0</v>
      </c>
      <c r="AR278" s="52" t="str">
        <f>IF(V278&lt;&gt;"NEMA","",IF(IFERROR(MATCH(U278,U$10:U277,0),0)&lt;&gt;0,"",U278))</f>
        <v/>
      </c>
      <c r="AS278" s="73" t="str">
        <f>IF(AR278="","",IFERROR(INDEX(klubAlias_id,MATCH(AR278,klubAlias_alias,0)),"NEMA"))</f>
        <v/>
      </c>
      <c r="AT278" s="31" t="str">
        <f>IF(OR(AS278="",AS278&lt;&gt;"NEMA"),"",MAX(AT$10:AT277)+1)</f>
        <v/>
      </c>
      <c r="AU278" s="66" t="str">
        <f>IF(OR(AS278="",AS278&lt;&gt;"NEMA"),"",INDEX(klub_id,MATCH(AR278,klub_naziv,0)))</f>
        <v/>
      </c>
      <c r="AV278" s="47" t="s">
        <v>0</v>
      </c>
      <c r="AW278" s="19" t="str">
        <f t="shared" si="276"/>
        <v/>
      </c>
      <c r="AX278" s="47" t="s">
        <v>0</v>
      </c>
      <c r="AY278" s="82" t="str">
        <f>IF(AK278&lt;&gt;"NEMA","",IF(IFERROR(MATCH(AJ278,AJ$10:AJ277,0),0)&lt;&gt;0,"",AJ278))</f>
        <v/>
      </c>
      <c r="AZ278" s="47" t="s">
        <v>0</v>
      </c>
      <c r="BA278" s="130"/>
      <c r="BB278" s="47" t="s">
        <v>0</v>
      </c>
      <c r="BC278" s="58" t="str">
        <f t="shared" si="277"/>
        <v/>
      </c>
      <c r="BD278" s="31" t="str">
        <f t="shared" si="278"/>
        <v/>
      </c>
      <c r="BE278" s="31" t="str">
        <f>IF(BD278="","",MAX(BE$10:BE277)+1)</f>
        <v/>
      </c>
      <c r="BF278" s="31" t="str">
        <f t="shared" si="279"/>
        <v/>
      </c>
      <c r="BG278" s="31" t="str">
        <f t="shared" si="280"/>
        <v/>
      </c>
      <c r="BH278" s="31" t="str">
        <f>IF(BA278="","",MAX(BH$10:BH277)+1)</f>
        <v/>
      </c>
      <c r="BI278" s="31" t="str">
        <f t="shared" si="281"/>
        <v/>
      </c>
      <c r="BJ278" s="66" t="str">
        <f t="shared" si="282"/>
        <v/>
      </c>
      <c r="BK278" s="47" t="s">
        <v>0</v>
      </c>
      <c r="BL278" s="19" t="str">
        <f t="shared" si="283"/>
        <v/>
      </c>
      <c r="BM278" s="47" t="s">
        <v>0</v>
      </c>
      <c r="BN278" s="151" t="str">
        <f>IF(AP278="","",IF(BA278="",IF(IFERROR(MATCH(AP278,natjecanje_noviKluboviAliasi,0),0)&gt;0,INDEX(natjecanje_kluboviAliasi,MATCH(AP278,natjecanje_noviKluboviAliasi,0)),AP278),BA278))</f>
        <v/>
      </c>
      <c r="BO278" s="47" t="s">
        <v>0</v>
      </c>
      <c r="BP278" s="58" t="str">
        <f t="shared" si="284"/>
        <v/>
      </c>
      <c r="BQ278" s="73" t="str">
        <f t="shared" si="285"/>
        <v/>
      </c>
      <c r="BR278" s="267" t="str">
        <f t="shared" si="286"/>
        <v/>
      </c>
      <c r="BS278" s="268" t="str">
        <f t="shared" si="287"/>
        <v/>
      </c>
      <c r="BT278" s="191" t="str">
        <f t="shared" si="288"/>
        <v/>
      </c>
      <c r="BU278" s="47" t="s">
        <v>0</v>
      </c>
      <c r="BV278" s="52" t="str">
        <f t="shared" si="289"/>
        <v/>
      </c>
      <c r="BW278" s="31" t="str">
        <f t="shared" si="290"/>
        <v/>
      </c>
      <c r="BX278" s="73" t="str">
        <f>IF(BW278="","",IFERROR(INDEX(imePrezime_id,MATCH(BV278&amp;" – "&amp;BW278,imePrezime_imePrezime,0)),"NEMA"))</f>
        <v/>
      </c>
      <c r="BY278" s="73" t="str">
        <f>IF(BX278&lt;&gt;"NEMA","",IFERROR(INDEX(imePrezimeAlias_imePrezimeId,MATCH(BV278&amp;" "&amp;BW278,imePrezimeAlias_alias,0)),"NEMA"))</f>
        <v/>
      </c>
      <c r="BZ278" s="31" t="str">
        <f>IF(BW278="","",IF(OR(BY278="",BY278="NEMA"),BV278,INDEX(imePrezime_ime,MATCH(BY278,imePrezime_id,0))))</f>
        <v/>
      </c>
      <c r="CA278" s="66" t="str">
        <f>IF(BW278="","",IF(OR(BY278="",BY278="NEMA"),BW278,INDEX(imePrezime_prezime,MATCH(BY278,imePrezime_id,0))))</f>
        <v/>
      </c>
      <c r="CB278" s="47" t="s">
        <v>0</v>
      </c>
      <c r="CC278" s="82" t="str">
        <f t="shared" si="291"/>
        <v/>
      </c>
      <c r="CD278" s="47" t="s">
        <v>0</v>
      </c>
      <c r="CE278" s="19" t="str">
        <f t="shared" si="292"/>
        <v/>
      </c>
      <c r="CF278" s="47" t="s">
        <v>0</v>
      </c>
      <c r="CG278" s="130"/>
      <c r="CH278" s="47" t="s">
        <v>0</v>
      </c>
      <c r="CI278" s="52" t="str">
        <f t="shared" si="293"/>
        <v/>
      </c>
      <c r="CJ278" s="73" t="str">
        <f>IF(CG278="","",MAX(CJ$10:CJ277)+1)</f>
        <v/>
      </c>
      <c r="CK278" s="53" t="str">
        <f t="shared" si="294"/>
        <v/>
      </c>
      <c r="CL278" s="47" t="s">
        <v>0</v>
      </c>
      <c r="CM278" s="19" t="str">
        <f t="shared" si="295"/>
        <v/>
      </c>
      <c r="CN278" s="47" t="s">
        <v>0</v>
      </c>
      <c r="CO278" s="108"/>
      <c r="CP278" s="110"/>
      <c r="CQ278" s="47"/>
      <c r="CR278" s="58" t="str">
        <f>IF(AND(BX278="NEMA",BY278="NEMA",OR(CG278="",CK278="NEMA")),MAX(CR$10:CR277)+1,"")</f>
        <v/>
      </c>
      <c r="CS278" s="53" t="str">
        <f t="shared" si="296"/>
        <v/>
      </c>
      <c r="CT278" t="s">
        <v>0</v>
      </c>
      <c r="CU278" s="133" t="str">
        <f>IF(O278="","",LEFT(INDEX(kategorija_oznaka,MATCH(Q278,kategorija_id,0)),1))</f>
        <v/>
      </c>
      <c r="CV278" t="s">
        <v>0</v>
      </c>
      <c r="CW278" s="52" t="str">
        <f>IF(CR278="","",IF(M278&lt;&gt;"CRO","","INSERT INTO osoba (id,reg_broj,oib,spol_id,dat_rodjenja) VALUES ("&amp;CR278&amp;",(SELECT max(os.reg_broj)+1 FROM osoba AS os),Null,'"&amp;CU278&amp;"',Null); INSERT INTO osoba_log (id,reg_broj,oib,spol_id,dat_rodjenja,dnevnik_id) SELECT id,reg_broj,oib,spol_id,dat_rodjenja,"&amp;dnevnik_id&amp;" FROM osoba WHERE id = "&amp;CR278&amp;";"))</f>
        <v/>
      </c>
      <c r="CX278" s="66" t="str">
        <f t="shared" si="297"/>
        <v/>
      </c>
      <c r="CY278" t="s">
        <v>0</v>
      </c>
      <c r="CZ278" s="19" t="str">
        <f t="shared" si="298"/>
        <v/>
      </c>
      <c r="DA278" s="47" t="s">
        <v>0</v>
      </c>
      <c r="DB278" s="52" t="str">
        <f t="shared" si="299"/>
        <v/>
      </c>
      <c r="DC278" s="66" t="str">
        <f t="shared" si="300"/>
        <v/>
      </c>
      <c r="DD278" s="47" t="s">
        <v>0</v>
      </c>
      <c r="DE278" s="52" t="str">
        <f t="shared" si="301"/>
        <v/>
      </c>
      <c r="DF278" s="53" t="str">
        <f>IF(DE278="","",IFERROR(MATCH(DE278,registar,0),"NEMA"))</f>
        <v/>
      </c>
      <c r="DG278" s="47" t="s">
        <v>0</v>
      </c>
      <c r="DH278" s="52" t="str">
        <f t="shared" si="302"/>
        <v/>
      </c>
      <c r="DI278" s="53" t="str">
        <f>IF(DH278="","",IFERROR(MATCH(DH278,imePrezime_imePrezimeKlub,0),"NEMA"))</f>
        <v/>
      </c>
      <c r="DJ278" s="47" t="s">
        <v>0</v>
      </c>
      <c r="DK278" s="52" t="str">
        <f t="shared" si="303"/>
        <v/>
      </c>
      <c r="DL278" s="53" t="str">
        <f>IF(DK278="","",IFERROR(MATCH(DK278,imePrezime_imePrezime,0),"NEMA"))</f>
        <v/>
      </c>
      <c r="DM278" s="47" t="s">
        <v>0</v>
      </c>
      <c r="DN278" s="58" t="str">
        <f t="shared" si="304"/>
        <v/>
      </c>
      <c r="DO278" s="53" t="str" cm="1">
        <f t="array" ref="DO278">IF(DN278&lt;&gt;"",INDEX(imePrezime_id,DN278,0),IF(CR278&lt;&gt;"",CR278,""))</f>
        <v/>
      </c>
      <c r="DP278" s="47" t="s">
        <v>0</v>
      </c>
      <c r="DQ278" s="58" t="str">
        <f t="shared" si="305"/>
        <v/>
      </c>
      <c r="DR278" s="73" t="str">
        <f>IF(BW278="","",IF(AJ278="",IF(IFERROR(INDEX(imePrezime_klub,MATCH(DO278,imePrezime_id,0)),"NEMA")="","klu",""),IF(OR(AND(AK278&lt;&gt;"",AK278&lt;&gt;"NEMA"),BI278&lt;&gt;""),"klu(ali)",IF(AND(AN278&lt;&gt;"",AN278&lt;&gt;AM278),"(raz-klu)","klu"))))</f>
        <v/>
      </c>
      <c r="DS278" s="73" t="str">
        <f t="shared" si="306"/>
        <v/>
      </c>
      <c r="DT278" s="73" t="str">
        <f t="shared" si="307"/>
        <v/>
      </c>
      <c r="DU278" s="66" t="str">
        <f t="shared" si="308"/>
        <v/>
      </c>
      <c r="DV278" s="47" t="s">
        <v>0</v>
      </c>
      <c r="DW278" s="58" t="str">
        <f>IF(BW278="","",MAX(DW$10:DW277)+1)</f>
        <v/>
      </c>
      <c r="DX278" s="73" t="str">
        <f t="shared" si="309"/>
        <v/>
      </c>
      <c r="DY278" s="73" t="str">
        <f t="shared" si="310"/>
        <v/>
      </c>
      <c r="DZ278" s="73" t="str">
        <f t="shared" si="311"/>
        <v/>
      </c>
      <c r="EA278" s="73" t="str">
        <f t="shared" si="312"/>
        <v/>
      </c>
      <c r="EB278" s="73" t="str">
        <f t="shared" si="313"/>
        <v/>
      </c>
      <c r="EC278" s="73" t="str">
        <f t="shared" si="314"/>
        <v/>
      </c>
      <c r="ED278" s="73" t="str">
        <f t="shared" si="315"/>
        <v/>
      </c>
      <c r="EE278" s="73" t="str">
        <f t="shared" si="316"/>
        <v/>
      </c>
      <c r="EF278" s="73" t="str">
        <f t="shared" si="317"/>
        <v/>
      </c>
      <c r="EG278" s="53" t="str">
        <f>IF(INDEX(natjecanjeKategorije_katAliasId,MATCH(Q278,natjecanjeKategorije_katRegId,0))="","",INDEX(natjecanjeKategorije_katAliasId,MATCH(Q278,natjecanjeKategorije_katRegId,0)))</f>
        <v/>
      </c>
      <c r="EH278" s="47" t="s">
        <v>0</v>
      </c>
      <c r="EI278" s="19" t="str">
        <f t="shared" si="318"/>
        <v/>
      </c>
      <c r="EJ278" s="47" t="s">
        <v>0</v>
      </c>
      <c r="EK278" s="19" t="str">
        <f t="shared" si="319"/>
        <v/>
      </c>
      <c r="EL278" s="47" t="s">
        <v>0</v>
      </c>
      <c r="EM278" s="208" t="str">
        <f t="shared" si="320"/>
        <v/>
      </c>
      <c r="EN278" s="47" t="s">
        <v>0</v>
      </c>
    </row>
    <row r="279" spans="1:144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262"/>
        <v/>
      </c>
      <c r="P279" s="73" t="str">
        <f>IF(O279="","",IF(COUNTIF(O$10:O278,O279)=0,P278+1,P278))</f>
        <v/>
      </c>
      <c r="Q279" s="88" t="str">
        <f t="shared" si="263"/>
        <v/>
      </c>
      <c r="R279" s="89" t="str" cm="1">
        <f t="array" ref="R279">IF(S279="","",INDEX(natjecanjeStaze_naziv,MATCH(S279,natjecanjeStaze_stazaId,0)))</f>
        <v/>
      </c>
      <c r="S279" s="53" t="str">
        <f>IF(BW279="","",INDEX(natjecanjeStaze_stazaId,MATCH(O279,natjecanjeStaze_kategorija,0)))</f>
        <v/>
      </c>
      <c r="T279" s="47" t="s">
        <v>0</v>
      </c>
      <c r="U279" s="259" t="str">
        <f>IF(O279="","",INDEX(kategorija_oznaka,MATCH(Q279,kategorija_id,0)))</f>
        <v/>
      </c>
      <c r="V279" s="260" t="str">
        <f t="shared" si="264"/>
        <v/>
      </c>
      <c r="W279" s="47" t="s">
        <v>0</v>
      </c>
      <c r="X279" s="52" t="str">
        <f t="shared" si="265"/>
        <v/>
      </c>
      <c r="Y279" s="73" t="str">
        <f t="shared" si="266"/>
        <v/>
      </c>
      <c r="Z279" s="31" t="str">
        <f t="shared" si="267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268"/>
        <v/>
      </c>
      <c r="AF279" s="47" t="s">
        <v>0</v>
      </c>
      <c r="AG279" s="151" t="str">
        <f t="shared" si="269"/>
        <v/>
      </c>
      <c r="AH279" s="47" t="s">
        <v>0</v>
      </c>
      <c r="AI279" s="52" t="str">
        <f t="shared" si="270"/>
        <v/>
      </c>
      <c r="AJ279" s="31" t="str">
        <f t="shared" si="271"/>
        <v/>
      </c>
      <c r="AK279" s="73" t="str">
        <f t="shared" si="272"/>
        <v/>
      </c>
      <c r="AL279" s="73" t="str">
        <f t="shared" si="273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IFERROR(""&amp;INDEX(registarNatjecatelji,DL279,4),"")</f>
        <v/>
      </c>
      <c r="AO279" s="90" t="str">
        <f t="shared" si="274"/>
        <v/>
      </c>
      <c r="AP279" s="66" t="str">
        <f t="shared" si="275"/>
        <v/>
      </c>
      <c r="AQ279" s="47" t="s">
        <v>0</v>
      </c>
      <c r="AR279" s="52" t="str">
        <f>IF(V279&lt;&gt;"NEMA","",IF(IFERROR(MATCH(U279,U$10:U278,0),0)&lt;&gt;0,"",U279))</f>
        <v/>
      </c>
      <c r="AS279" s="73" t="str">
        <f>IF(AR279="","",IFERROR(INDEX(klubAlias_id,MATCH(AR279,klubAlias_alias,0)),"NEMA"))</f>
        <v/>
      </c>
      <c r="AT279" s="31" t="str">
        <f>IF(OR(AS279="",AS279&lt;&gt;"NEMA"),"",MAX(AT$10:AT278)+1)</f>
        <v/>
      </c>
      <c r="AU279" s="66" t="str">
        <f>IF(OR(AS279="",AS279&lt;&gt;"NEMA"),"",INDEX(klub_id,MATCH(AR279,klub_naziv,0)))</f>
        <v/>
      </c>
      <c r="AV279" s="47" t="s">
        <v>0</v>
      </c>
      <c r="AW279" s="19" t="str">
        <f t="shared" si="276"/>
        <v/>
      </c>
      <c r="AX279" s="47" t="s">
        <v>0</v>
      </c>
      <c r="AY279" s="82" t="str">
        <f>IF(AK279&lt;&gt;"NEMA","",IF(IFERROR(MATCH(AJ279,AJ$10:AJ278,0),0)&lt;&gt;0,"",AJ279))</f>
        <v/>
      </c>
      <c r="AZ279" s="47" t="s">
        <v>0</v>
      </c>
      <c r="BA279" s="130"/>
      <c r="BB279" s="47" t="s">
        <v>0</v>
      </c>
      <c r="BC279" s="58" t="str">
        <f t="shared" si="277"/>
        <v/>
      </c>
      <c r="BD279" s="31" t="str">
        <f t="shared" si="278"/>
        <v/>
      </c>
      <c r="BE279" s="31" t="str">
        <f>IF(BD279="","",MAX(BE$10:BE278)+1)</f>
        <v/>
      </c>
      <c r="BF279" s="31" t="str">
        <f t="shared" si="279"/>
        <v/>
      </c>
      <c r="BG279" s="31" t="str">
        <f t="shared" si="280"/>
        <v/>
      </c>
      <c r="BH279" s="31" t="str">
        <f>IF(BA279="","",MAX(BH$10:BH278)+1)</f>
        <v/>
      </c>
      <c r="BI279" s="31" t="str">
        <f t="shared" si="281"/>
        <v/>
      </c>
      <c r="BJ279" s="66" t="str">
        <f t="shared" si="282"/>
        <v/>
      </c>
      <c r="BK279" s="47" t="s">
        <v>0</v>
      </c>
      <c r="BL279" s="19" t="str">
        <f t="shared" si="283"/>
        <v/>
      </c>
      <c r="BM279" s="47" t="s">
        <v>0</v>
      </c>
      <c r="BN279" s="151" t="str">
        <f>IF(AP279="","",IF(BA279="",IF(IFERROR(MATCH(AP279,natjecanje_noviKluboviAliasi,0),0)&gt;0,INDEX(natjecanje_kluboviAliasi,MATCH(AP279,natjecanje_noviKluboviAliasi,0)),AP279),BA279))</f>
        <v/>
      </c>
      <c r="BO279" s="47" t="s">
        <v>0</v>
      </c>
      <c r="BP279" s="58" t="str">
        <f t="shared" si="284"/>
        <v/>
      </c>
      <c r="BQ279" s="73" t="str">
        <f t="shared" si="285"/>
        <v/>
      </c>
      <c r="BR279" s="267" t="str">
        <f t="shared" si="286"/>
        <v/>
      </c>
      <c r="BS279" s="268" t="str">
        <f t="shared" si="287"/>
        <v/>
      </c>
      <c r="BT279" s="191" t="str">
        <f t="shared" si="288"/>
        <v/>
      </c>
      <c r="BU279" s="47" t="s">
        <v>0</v>
      </c>
      <c r="BV279" s="52" t="str">
        <f t="shared" si="289"/>
        <v/>
      </c>
      <c r="BW279" s="31" t="str">
        <f t="shared" si="290"/>
        <v/>
      </c>
      <c r="BX279" s="73" t="str">
        <f>IF(BW279="","",IFERROR(INDEX(imePrezime_id,MATCH(BV279&amp;" – "&amp;BW279,imePrezime_imePrezime,0)),"NEMA"))</f>
        <v/>
      </c>
      <c r="BY279" s="73" t="str">
        <f>IF(BX279&lt;&gt;"NEMA","",IFERROR(INDEX(imePrezimeAlias_imePrezimeId,MATCH(BV279&amp;" "&amp;BW279,imePrezimeAlias_alias,0)),"NEMA"))</f>
        <v/>
      </c>
      <c r="BZ279" s="31" t="str">
        <f>IF(BW279="","",IF(OR(BY279="",BY279="NEMA"),BV279,INDEX(imePrezime_ime,MATCH(BY279,imePrezime_id,0))))</f>
        <v/>
      </c>
      <c r="CA279" s="66" t="str">
        <f>IF(BW279="","",IF(OR(BY279="",BY279="NEMA"),BW279,INDEX(imePrezime_prezime,MATCH(BY279,imePrezime_id,0))))</f>
        <v/>
      </c>
      <c r="CB279" s="47" t="s">
        <v>0</v>
      </c>
      <c r="CC279" s="82" t="str">
        <f t="shared" si="291"/>
        <v/>
      </c>
      <c r="CD279" s="47" t="s">
        <v>0</v>
      </c>
      <c r="CE279" s="19" t="str">
        <f t="shared" si="292"/>
        <v/>
      </c>
      <c r="CF279" s="47" t="s">
        <v>0</v>
      </c>
      <c r="CG279" s="130"/>
      <c r="CH279" s="47" t="s">
        <v>0</v>
      </c>
      <c r="CI279" s="52" t="str">
        <f t="shared" si="293"/>
        <v/>
      </c>
      <c r="CJ279" s="73" t="str">
        <f>IF(CG279="","",MAX(CJ$10:CJ278)+1)</f>
        <v/>
      </c>
      <c r="CK279" s="53" t="str">
        <f t="shared" si="294"/>
        <v/>
      </c>
      <c r="CL279" s="47" t="s">
        <v>0</v>
      </c>
      <c r="CM279" s="19" t="str">
        <f t="shared" si="295"/>
        <v/>
      </c>
      <c r="CN279" s="47" t="s">
        <v>0</v>
      </c>
      <c r="CO279" s="108"/>
      <c r="CP279" s="110"/>
      <c r="CQ279" s="47"/>
      <c r="CR279" s="58" t="str">
        <f>IF(AND(BX279="NEMA",BY279="NEMA",OR(CG279="",CK279="NEMA")),MAX(CR$10:CR278)+1,"")</f>
        <v/>
      </c>
      <c r="CS279" s="53" t="str">
        <f t="shared" si="296"/>
        <v/>
      </c>
      <c r="CT279" t="s">
        <v>0</v>
      </c>
      <c r="CU279" s="133" t="str">
        <f>IF(O279="","",LEFT(INDEX(kategorija_oznaka,MATCH(Q279,kategorija_id,0)),1))</f>
        <v/>
      </c>
      <c r="CV279" t="s">
        <v>0</v>
      </c>
      <c r="CW279" s="52" t="str">
        <f>IF(CR279="","",IF(M279&lt;&gt;"CRO","","INSERT INTO osoba (id,reg_broj,oib,spol_id,dat_rodjenja) VALUES ("&amp;CR279&amp;",(SELECT max(os.reg_broj)+1 FROM osoba AS os),Null,'"&amp;CU279&amp;"',Null); INSERT INTO osoba_log (id,reg_broj,oib,spol_id,dat_rodjenja,dnevnik_id) SELECT id,reg_broj,oib,spol_id,dat_rodjenja,"&amp;dnevnik_id&amp;" FROM osoba WHERE id = "&amp;CR279&amp;";"))</f>
        <v/>
      </c>
      <c r="CX279" s="66" t="str">
        <f t="shared" si="297"/>
        <v/>
      </c>
      <c r="CY279" t="s">
        <v>0</v>
      </c>
      <c r="CZ279" s="19" t="str">
        <f t="shared" si="298"/>
        <v/>
      </c>
      <c r="DA279" s="47" t="s">
        <v>0</v>
      </c>
      <c r="DB279" s="52" t="str">
        <f t="shared" si="299"/>
        <v/>
      </c>
      <c r="DC279" s="66" t="str">
        <f t="shared" si="300"/>
        <v/>
      </c>
      <c r="DD279" s="47" t="s">
        <v>0</v>
      </c>
      <c r="DE279" s="52" t="str">
        <f t="shared" si="301"/>
        <v/>
      </c>
      <c r="DF279" s="53" t="str">
        <f>IF(DE279="","",IFERROR(MATCH(DE279,registar,0),"NEMA"))</f>
        <v/>
      </c>
      <c r="DG279" s="47" t="s">
        <v>0</v>
      </c>
      <c r="DH279" s="52" t="str">
        <f t="shared" si="302"/>
        <v/>
      </c>
      <c r="DI279" s="53" t="str">
        <f>IF(DH279="","",IFERROR(MATCH(DH279,imePrezime_imePrezimeKlub,0),"NEMA"))</f>
        <v/>
      </c>
      <c r="DJ279" s="47" t="s">
        <v>0</v>
      </c>
      <c r="DK279" s="52" t="str">
        <f t="shared" si="303"/>
        <v/>
      </c>
      <c r="DL279" s="53" t="str">
        <f>IF(DK279="","",IFERROR(MATCH(DK279,imePrezime_imePrezime,0),"NEMA"))</f>
        <v/>
      </c>
      <c r="DM279" s="47" t="s">
        <v>0</v>
      </c>
      <c r="DN279" s="58" t="str">
        <f t="shared" si="304"/>
        <v/>
      </c>
      <c r="DO279" s="53" t="str" cm="1">
        <f t="array" ref="DO279">IF(DN279&lt;&gt;"",INDEX(imePrezime_id,DN279,0),IF(CR279&lt;&gt;"",CR279,""))</f>
        <v/>
      </c>
      <c r="DP279" s="47" t="s">
        <v>0</v>
      </c>
      <c r="DQ279" s="58" t="str">
        <f t="shared" si="305"/>
        <v/>
      </c>
      <c r="DR279" s="73" t="str">
        <f>IF(BW279="","",IF(AJ279="",IF(IFERROR(INDEX(imePrezime_klub,MATCH(DO279,imePrezime_id,0)),"NEMA")="","klu",""),IF(OR(AND(AK279&lt;&gt;"",AK279&lt;&gt;"NEMA"),BI279&lt;&gt;""),"klu(ali)",IF(AND(AN279&lt;&gt;"",AN279&lt;&gt;AM279),"(raz-klu)","klu"))))</f>
        <v/>
      </c>
      <c r="DS279" s="73" t="str">
        <f t="shared" si="306"/>
        <v/>
      </c>
      <c r="DT279" s="73" t="str">
        <f t="shared" si="307"/>
        <v/>
      </c>
      <c r="DU279" s="66" t="str">
        <f t="shared" si="308"/>
        <v/>
      </c>
      <c r="DV279" s="47" t="s">
        <v>0</v>
      </c>
      <c r="DW279" s="58" t="str">
        <f>IF(BW279="","",MAX(DW$10:DW278)+1)</f>
        <v/>
      </c>
      <c r="DX279" s="73" t="str">
        <f t="shared" si="309"/>
        <v/>
      </c>
      <c r="DY279" s="73" t="str">
        <f t="shared" si="310"/>
        <v/>
      </c>
      <c r="DZ279" s="73" t="str">
        <f t="shared" si="311"/>
        <v/>
      </c>
      <c r="EA279" s="73" t="str">
        <f t="shared" si="312"/>
        <v/>
      </c>
      <c r="EB279" s="73" t="str">
        <f t="shared" si="313"/>
        <v/>
      </c>
      <c r="EC279" s="73" t="str">
        <f t="shared" si="314"/>
        <v/>
      </c>
      <c r="ED279" s="73" t="str">
        <f t="shared" si="315"/>
        <v/>
      </c>
      <c r="EE279" s="73" t="str">
        <f t="shared" si="316"/>
        <v/>
      </c>
      <c r="EF279" s="73" t="str">
        <f t="shared" si="317"/>
        <v/>
      </c>
      <c r="EG279" s="53" t="str">
        <f>IF(INDEX(natjecanjeKategorije_katAliasId,MATCH(Q279,natjecanjeKategorije_katRegId,0))="","",INDEX(natjecanjeKategorije_katAliasId,MATCH(Q279,natjecanjeKategorije_katRegId,0)))</f>
        <v/>
      </c>
      <c r="EH279" s="47" t="s">
        <v>0</v>
      </c>
      <c r="EI279" s="19" t="str">
        <f t="shared" si="318"/>
        <v/>
      </c>
      <c r="EJ279" s="47" t="s">
        <v>0</v>
      </c>
      <c r="EK279" s="19" t="str">
        <f t="shared" si="319"/>
        <v/>
      </c>
      <c r="EL279" s="47" t="s">
        <v>0</v>
      </c>
      <c r="EM279" s="208" t="str">
        <f t="shared" si="320"/>
        <v/>
      </c>
      <c r="EN279" s="47" t="s">
        <v>0</v>
      </c>
    </row>
    <row r="280" spans="1:144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262"/>
        <v/>
      </c>
      <c r="P280" s="73" t="str">
        <f>IF(O280="","",IF(COUNTIF(O$10:O279,O280)=0,P279+1,P279))</f>
        <v/>
      </c>
      <c r="Q280" s="88" t="str">
        <f t="shared" si="263"/>
        <v/>
      </c>
      <c r="R280" s="89" t="str" cm="1">
        <f t="array" ref="R280">IF(S280="","",INDEX(natjecanjeStaze_naziv,MATCH(S280,natjecanjeStaze_stazaId,0)))</f>
        <v/>
      </c>
      <c r="S280" s="53" t="str">
        <f>IF(BW280="","",INDEX(natjecanjeStaze_stazaId,MATCH(O280,natjecanjeStaze_kategorija,0)))</f>
        <v/>
      </c>
      <c r="T280" s="47" t="s">
        <v>0</v>
      </c>
      <c r="U280" s="259" t="str">
        <f>IF(O280="","",INDEX(kategorija_oznaka,MATCH(Q280,kategorija_id,0)))</f>
        <v/>
      </c>
      <c r="V280" s="260" t="str">
        <f t="shared" si="264"/>
        <v/>
      </c>
      <c r="W280" s="47" t="s">
        <v>0</v>
      </c>
      <c r="X280" s="52" t="str">
        <f t="shared" si="265"/>
        <v/>
      </c>
      <c r="Y280" s="73" t="str">
        <f t="shared" si="266"/>
        <v/>
      </c>
      <c r="Z280" s="31" t="str">
        <f t="shared" si="267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268"/>
        <v/>
      </c>
      <c r="AF280" s="47" t="s">
        <v>0</v>
      </c>
      <c r="AG280" s="151" t="str">
        <f t="shared" si="269"/>
        <v/>
      </c>
      <c r="AH280" s="47" t="s">
        <v>0</v>
      </c>
      <c r="AI280" s="52" t="str">
        <f t="shared" si="270"/>
        <v/>
      </c>
      <c r="AJ280" s="31" t="str">
        <f t="shared" si="271"/>
        <v/>
      </c>
      <c r="AK280" s="73" t="str">
        <f t="shared" si="272"/>
        <v/>
      </c>
      <c r="AL280" s="73" t="str">
        <f t="shared" si="273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IFERROR(""&amp;INDEX(registarNatjecatelji,DL280,4),"")</f>
        <v/>
      </c>
      <c r="AO280" s="90" t="str">
        <f t="shared" si="274"/>
        <v/>
      </c>
      <c r="AP280" s="66" t="str">
        <f t="shared" si="275"/>
        <v/>
      </c>
      <c r="AQ280" s="47" t="s">
        <v>0</v>
      </c>
      <c r="AR280" s="52" t="str">
        <f>IF(V280&lt;&gt;"NEMA","",IF(IFERROR(MATCH(U280,U$10:U279,0),0)&lt;&gt;0,"",U280))</f>
        <v/>
      </c>
      <c r="AS280" s="73" t="str">
        <f>IF(AR280="","",IFERROR(INDEX(klubAlias_id,MATCH(AR280,klubAlias_alias,0)),"NEMA"))</f>
        <v/>
      </c>
      <c r="AT280" s="31" t="str">
        <f>IF(OR(AS280="",AS280&lt;&gt;"NEMA"),"",MAX(AT$10:AT279)+1)</f>
        <v/>
      </c>
      <c r="AU280" s="66" t="str">
        <f>IF(OR(AS280="",AS280&lt;&gt;"NEMA"),"",INDEX(klub_id,MATCH(AR280,klub_naziv,0)))</f>
        <v/>
      </c>
      <c r="AV280" s="47" t="s">
        <v>0</v>
      </c>
      <c r="AW280" s="19" t="str">
        <f t="shared" si="276"/>
        <v/>
      </c>
      <c r="AX280" s="47" t="s">
        <v>0</v>
      </c>
      <c r="AY280" s="82" t="str">
        <f>IF(AK280&lt;&gt;"NEMA","",IF(IFERROR(MATCH(AJ280,AJ$10:AJ279,0),0)&lt;&gt;0,"",AJ280))</f>
        <v/>
      </c>
      <c r="AZ280" s="47" t="s">
        <v>0</v>
      </c>
      <c r="BA280" s="130"/>
      <c r="BB280" s="47" t="s">
        <v>0</v>
      </c>
      <c r="BC280" s="58" t="str">
        <f t="shared" si="277"/>
        <v/>
      </c>
      <c r="BD280" s="31" t="str">
        <f t="shared" si="278"/>
        <v/>
      </c>
      <c r="BE280" s="31" t="str">
        <f>IF(BD280="","",MAX(BE$10:BE279)+1)</f>
        <v/>
      </c>
      <c r="BF280" s="31" t="str">
        <f t="shared" si="279"/>
        <v/>
      </c>
      <c r="BG280" s="31" t="str">
        <f t="shared" si="280"/>
        <v/>
      </c>
      <c r="BH280" s="31" t="str">
        <f>IF(BA280="","",MAX(BH$10:BH279)+1)</f>
        <v/>
      </c>
      <c r="BI280" s="31" t="str">
        <f t="shared" si="281"/>
        <v/>
      </c>
      <c r="BJ280" s="66" t="str">
        <f t="shared" si="282"/>
        <v/>
      </c>
      <c r="BK280" s="47" t="s">
        <v>0</v>
      </c>
      <c r="BL280" s="19" t="str">
        <f t="shared" si="283"/>
        <v/>
      </c>
      <c r="BM280" s="47" t="s">
        <v>0</v>
      </c>
      <c r="BN280" s="151" t="str">
        <f>IF(AP280="","",IF(BA280="",IF(IFERROR(MATCH(AP280,natjecanje_noviKluboviAliasi,0),0)&gt;0,INDEX(natjecanje_kluboviAliasi,MATCH(AP280,natjecanje_noviKluboviAliasi,0)),AP280),BA280))</f>
        <v/>
      </c>
      <c r="BO280" s="47" t="s">
        <v>0</v>
      </c>
      <c r="BP280" s="58" t="str">
        <f t="shared" si="284"/>
        <v/>
      </c>
      <c r="BQ280" s="73" t="str">
        <f t="shared" si="285"/>
        <v/>
      </c>
      <c r="BR280" s="267" t="str">
        <f t="shared" si="286"/>
        <v/>
      </c>
      <c r="BS280" s="268" t="str">
        <f t="shared" si="287"/>
        <v/>
      </c>
      <c r="BT280" s="191" t="str">
        <f t="shared" si="288"/>
        <v/>
      </c>
      <c r="BU280" s="47" t="s">
        <v>0</v>
      </c>
      <c r="BV280" s="52" t="str">
        <f t="shared" si="289"/>
        <v/>
      </c>
      <c r="BW280" s="31" t="str">
        <f t="shared" si="290"/>
        <v/>
      </c>
      <c r="BX280" s="73" t="str">
        <f>IF(BW280="","",IFERROR(INDEX(imePrezime_id,MATCH(BV280&amp;" – "&amp;BW280,imePrezime_imePrezime,0)),"NEMA"))</f>
        <v/>
      </c>
      <c r="BY280" s="73" t="str">
        <f>IF(BX280&lt;&gt;"NEMA","",IFERROR(INDEX(imePrezimeAlias_imePrezimeId,MATCH(BV280&amp;" "&amp;BW280,imePrezimeAlias_alias,0)),"NEMA"))</f>
        <v/>
      </c>
      <c r="BZ280" s="31" t="str">
        <f>IF(BW280="","",IF(OR(BY280="",BY280="NEMA"),BV280,INDEX(imePrezime_ime,MATCH(BY280,imePrezime_id,0))))</f>
        <v/>
      </c>
      <c r="CA280" s="66" t="str">
        <f>IF(BW280="","",IF(OR(BY280="",BY280="NEMA"),BW280,INDEX(imePrezime_prezime,MATCH(BY280,imePrezime_id,0))))</f>
        <v/>
      </c>
      <c r="CB280" s="47" t="s">
        <v>0</v>
      </c>
      <c r="CC280" s="82" t="str">
        <f t="shared" si="291"/>
        <v/>
      </c>
      <c r="CD280" s="47" t="s">
        <v>0</v>
      </c>
      <c r="CE280" s="19" t="str">
        <f t="shared" si="292"/>
        <v/>
      </c>
      <c r="CF280" s="47" t="s">
        <v>0</v>
      </c>
      <c r="CG280" s="130"/>
      <c r="CH280" s="47" t="s">
        <v>0</v>
      </c>
      <c r="CI280" s="52" t="str">
        <f t="shared" si="293"/>
        <v/>
      </c>
      <c r="CJ280" s="73" t="str">
        <f>IF(CG280="","",MAX(CJ$10:CJ279)+1)</f>
        <v/>
      </c>
      <c r="CK280" s="53" t="str">
        <f t="shared" si="294"/>
        <v/>
      </c>
      <c r="CL280" s="47" t="s">
        <v>0</v>
      </c>
      <c r="CM280" s="19" t="str">
        <f t="shared" si="295"/>
        <v/>
      </c>
      <c r="CN280" s="47" t="s">
        <v>0</v>
      </c>
      <c r="CO280" s="108"/>
      <c r="CP280" s="110"/>
      <c r="CQ280" s="47"/>
      <c r="CR280" s="58" t="str">
        <f>IF(AND(BX280="NEMA",BY280="NEMA",OR(CG280="",CK280="NEMA")),MAX(CR$10:CR279)+1,"")</f>
        <v/>
      </c>
      <c r="CS280" s="53" t="str">
        <f t="shared" si="296"/>
        <v/>
      </c>
      <c r="CT280" t="s">
        <v>0</v>
      </c>
      <c r="CU280" s="133" t="str">
        <f>IF(O280="","",LEFT(INDEX(kategorija_oznaka,MATCH(Q280,kategorija_id,0)),1))</f>
        <v/>
      </c>
      <c r="CV280" t="s">
        <v>0</v>
      </c>
      <c r="CW280" s="52" t="str">
        <f>IF(CR280="","",IF(M280&lt;&gt;"CRO","","INSERT INTO osoba (id,reg_broj,oib,spol_id,dat_rodjenja) VALUES ("&amp;CR280&amp;",(SELECT max(os.reg_broj)+1 FROM osoba AS os),Null,'"&amp;CU280&amp;"',Null); INSERT INTO osoba_log (id,reg_broj,oib,spol_id,dat_rodjenja,dnevnik_id) SELECT id,reg_broj,oib,spol_id,dat_rodjenja,"&amp;dnevnik_id&amp;" FROM osoba WHERE id = "&amp;CR280&amp;";"))</f>
        <v/>
      </c>
      <c r="CX280" s="66" t="str">
        <f t="shared" si="297"/>
        <v/>
      </c>
      <c r="CY280" t="s">
        <v>0</v>
      </c>
      <c r="CZ280" s="19" t="str">
        <f t="shared" si="298"/>
        <v/>
      </c>
      <c r="DA280" s="47" t="s">
        <v>0</v>
      </c>
      <c r="DB280" s="52" t="str">
        <f t="shared" si="299"/>
        <v/>
      </c>
      <c r="DC280" s="66" t="str">
        <f t="shared" si="300"/>
        <v/>
      </c>
      <c r="DD280" s="47" t="s">
        <v>0</v>
      </c>
      <c r="DE280" s="52" t="str">
        <f t="shared" si="301"/>
        <v/>
      </c>
      <c r="DF280" s="53" t="str">
        <f>IF(DE280="","",IFERROR(MATCH(DE280,registar,0),"NEMA"))</f>
        <v/>
      </c>
      <c r="DG280" s="47" t="s">
        <v>0</v>
      </c>
      <c r="DH280" s="52" t="str">
        <f t="shared" si="302"/>
        <v/>
      </c>
      <c r="DI280" s="53" t="str">
        <f>IF(DH280="","",IFERROR(MATCH(DH280,imePrezime_imePrezimeKlub,0),"NEMA"))</f>
        <v/>
      </c>
      <c r="DJ280" s="47" t="s">
        <v>0</v>
      </c>
      <c r="DK280" s="52" t="str">
        <f t="shared" si="303"/>
        <v/>
      </c>
      <c r="DL280" s="53" t="str">
        <f>IF(DK280="","",IFERROR(MATCH(DK280,imePrezime_imePrezime,0),"NEMA"))</f>
        <v/>
      </c>
      <c r="DM280" s="47" t="s">
        <v>0</v>
      </c>
      <c r="DN280" s="58" t="str">
        <f t="shared" si="304"/>
        <v/>
      </c>
      <c r="DO280" s="53" t="str" cm="1">
        <f t="array" ref="DO280">IF(DN280&lt;&gt;"",INDEX(imePrezime_id,DN280,0),IF(CR280&lt;&gt;"",CR280,""))</f>
        <v/>
      </c>
      <c r="DP280" s="47" t="s">
        <v>0</v>
      </c>
      <c r="DQ280" s="58" t="str">
        <f t="shared" si="305"/>
        <v/>
      </c>
      <c r="DR280" s="73" t="str">
        <f>IF(BW280="","",IF(AJ280="",IF(IFERROR(INDEX(imePrezime_klub,MATCH(DO280,imePrezime_id,0)),"NEMA")="","klu",""),IF(OR(AND(AK280&lt;&gt;"",AK280&lt;&gt;"NEMA"),BI280&lt;&gt;""),"klu(ali)",IF(AND(AN280&lt;&gt;"",AN280&lt;&gt;AM280),"(raz-klu)","klu"))))</f>
        <v/>
      </c>
      <c r="DS280" s="73" t="str">
        <f t="shared" si="306"/>
        <v/>
      </c>
      <c r="DT280" s="73" t="str">
        <f t="shared" si="307"/>
        <v/>
      </c>
      <c r="DU280" s="66" t="str">
        <f t="shared" si="308"/>
        <v/>
      </c>
      <c r="DV280" s="47" t="s">
        <v>0</v>
      </c>
      <c r="DW280" s="58" t="str">
        <f>IF(BW280="","",MAX(DW$10:DW279)+1)</f>
        <v/>
      </c>
      <c r="DX280" s="73" t="str">
        <f t="shared" si="309"/>
        <v/>
      </c>
      <c r="DY280" s="73" t="str">
        <f t="shared" si="310"/>
        <v/>
      </c>
      <c r="DZ280" s="73" t="str">
        <f t="shared" si="311"/>
        <v/>
      </c>
      <c r="EA280" s="73" t="str">
        <f t="shared" si="312"/>
        <v/>
      </c>
      <c r="EB280" s="73" t="str">
        <f t="shared" si="313"/>
        <v/>
      </c>
      <c r="EC280" s="73" t="str">
        <f t="shared" si="314"/>
        <v/>
      </c>
      <c r="ED280" s="73" t="str">
        <f t="shared" si="315"/>
        <v/>
      </c>
      <c r="EE280" s="73" t="str">
        <f t="shared" si="316"/>
        <v/>
      </c>
      <c r="EF280" s="73" t="str">
        <f t="shared" si="317"/>
        <v/>
      </c>
      <c r="EG280" s="53" t="str">
        <f>IF(INDEX(natjecanjeKategorije_katAliasId,MATCH(Q280,natjecanjeKategorije_katRegId,0))="","",INDEX(natjecanjeKategorije_katAliasId,MATCH(Q280,natjecanjeKategorije_katRegId,0)))</f>
        <v/>
      </c>
      <c r="EH280" s="47" t="s">
        <v>0</v>
      </c>
      <c r="EI280" s="19" t="str">
        <f t="shared" si="318"/>
        <v/>
      </c>
      <c r="EJ280" s="47" t="s">
        <v>0</v>
      </c>
      <c r="EK280" s="19" t="str">
        <f t="shared" si="319"/>
        <v/>
      </c>
      <c r="EL280" s="47" t="s">
        <v>0</v>
      </c>
      <c r="EM280" s="208" t="str">
        <f t="shared" si="320"/>
        <v/>
      </c>
      <c r="EN280" s="47" t="s">
        <v>0</v>
      </c>
    </row>
    <row r="281" spans="1:144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262"/>
        <v/>
      </c>
      <c r="P281" s="73" t="str">
        <f>IF(O281="","",IF(COUNTIF(O$10:O280,O281)=0,P280+1,P280))</f>
        <v/>
      </c>
      <c r="Q281" s="88" t="str">
        <f t="shared" si="263"/>
        <v/>
      </c>
      <c r="R281" s="89" t="str" cm="1">
        <f t="array" ref="R281">IF(S281="","",INDEX(natjecanjeStaze_naziv,MATCH(S281,natjecanjeStaze_stazaId,0)))</f>
        <v/>
      </c>
      <c r="S281" s="53" t="str">
        <f>IF(BW281="","",INDEX(natjecanjeStaze_stazaId,MATCH(O281,natjecanjeStaze_kategorija,0)))</f>
        <v/>
      </c>
      <c r="T281" s="47" t="s">
        <v>0</v>
      </c>
      <c r="U281" s="259" t="str">
        <f>IF(O281="","",INDEX(kategorija_oznaka,MATCH(Q281,kategorija_id,0)))</f>
        <v/>
      </c>
      <c r="V281" s="260" t="str">
        <f t="shared" si="264"/>
        <v/>
      </c>
      <c r="W281" s="47" t="s">
        <v>0</v>
      </c>
      <c r="X281" s="52" t="str">
        <f t="shared" si="265"/>
        <v/>
      </c>
      <c r="Y281" s="73" t="str">
        <f t="shared" si="266"/>
        <v/>
      </c>
      <c r="Z281" s="31" t="str">
        <f t="shared" si="267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268"/>
        <v/>
      </c>
      <c r="AF281" s="47" t="s">
        <v>0</v>
      </c>
      <c r="AG281" s="151" t="str">
        <f t="shared" si="269"/>
        <v/>
      </c>
      <c r="AH281" s="47" t="s">
        <v>0</v>
      </c>
      <c r="AI281" s="52" t="str">
        <f t="shared" si="270"/>
        <v/>
      </c>
      <c r="AJ281" s="31" t="str">
        <f t="shared" si="271"/>
        <v/>
      </c>
      <c r="AK281" s="73" t="str">
        <f t="shared" si="272"/>
        <v/>
      </c>
      <c r="AL281" s="73" t="str">
        <f t="shared" si="273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IFERROR(""&amp;INDEX(registarNatjecatelji,DL281,4),"")</f>
        <v/>
      </c>
      <c r="AO281" s="90" t="str">
        <f t="shared" si="274"/>
        <v/>
      </c>
      <c r="AP281" s="66" t="str">
        <f t="shared" si="275"/>
        <v/>
      </c>
      <c r="AQ281" s="47" t="s">
        <v>0</v>
      </c>
      <c r="AR281" s="52" t="str">
        <f>IF(V281&lt;&gt;"NEMA","",IF(IFERROR(MATCH(U281,U$10:U280,0),0)&lt;&gt;0,"",U281))</f>
        <v/>
      </c>
      <c r="AS281" s="73" t="str">
        <f>IF(AR281="","",IFERROR(INDEX(klubAlias_id,MATCH(AR281,klubAlias_alias,0)),"NEMA"))</f>
        <v/>
      </c>
      <c r="AT281" s="31" t="str">
        <f>IF(OR(AS281="",AS281&lt;&gt;"NEMA"),"",MAX(AT$10:AT280)+1)</f>
        <v/>
      </c>
      <c r="AU281" s="66" t="str">
        <f>IF(OR(AS281="",AS281&lt;&gt;"NEMA"),"",INDEX(klub_id,MATCH(AR281,klub_naziv,0)))</f>
        <v/>
      </c>
      <c r="AV281" s="47" t="s">
        <v>0</v>
      </c>
      <c r="AW281" s="19" t="str">
        <f t="shared" si="276"/>
        <v/>
      </c>
      <c r="AX281" s="47" t="s">
        <v>0</v>
      </c>
      <c r="AY281" s="82" t="str">
        <f>IF(AK281&lt;&gt;"NEMA","",IF(IFERROR(MATCH(AJ281,AJ$10:AJ280,0),0)&lt;&gt;0,"",AJ281))</f>
        <v/>
      </c>
      <c r="AZ281" s="47" t="s">
        <v>0</v>
      </c>
      <c r="BA281" s="130"/>
      <c r="BB281" s="47" t="s">
        <v>0</v>
      </c>
      <c r="BC281" s="58" t="str">
        <f t="shared" si="277"/>
        <v/>
      </c>
      <c r="BD281" s="31" t="str">
        <f t="shared" si="278"/>
        <v/>
      </c>
      <c r="BE281" s="31" t="str">
        <f>IF(BD281="","",MAX(BE$10:BE280)+1)</f>
        <v/>
      </c>
      <c r="BF281" s="31" t="str">
        <f t="shared" si="279"/>
        <v/>
      </c>
      <c r="BG281" s="31" t="str">
        <f t="shared" si="280"/>
        <v/>
      </c>
      <c r="BH281" s="31" t="str">
        <f>IF(BA281="","",MAX(BH$10:BH280)+1)</f>
        <v/>
      </c>
      <c r="BI281" s="31" t="str">
        <f t="shared" si="281"/>
        <v/>
      </c>
      <c r="BJ281" s="66" t="str">
        <f t="shared" si="282"/>
        <v/>
      </c>
      <c r="BK281" s="47" t="s">
        <v>0</v>
      </c>
      <c r="BL281" s="19" t="str">
        <f t="shared" si="283"/>
        <v/>
      </c>
      <c r="BM281" s="47" t="s">
        <v>0</v>
      </c>
      <c r="BN281" s="151" t="str">
        <f>IF(AP281="","",IF(BA281="",IF(IFERROR(MATCH(AP281,natjecanje_noviKluboviAliasi,0),0)&gt;0,INDEX(natjecanje_kluboviAliasi,MATCH(AP281,natjecanje_noviKluboviAliasi,0)),AP281),BA281))</f>
        <v/>
      </c>
      <c r="BO281" s="47" t="s">
        <v>0</v>
      </c>
      <c r="BP281" s="58" t="str">
        <f t="shared" si="284"/>
        <v/>
      </c>
      <c r="BQ281" s="73" t="str">
        <f t="shared" si="285"/>
        <v/>
      </c>
      <c r="BR281" s="267" t="str">
        <f t="shared" si="286"/>
        <v/>
      </c>
      <c r="BS281" s="268" t="str">
        <f t="shared" si="287"/>
        <v/>
      </c>
      <c r="BT281" s="191" t="str">
        <f t="shared" si="288"/>
        <v/>
      </c>
      <c r="BU281" s="47" t="s">
        <v>0</v>
      </c>
      <c r="BV281" s="52" t="str">
        <f t="shared" si="289"/>
        <v/>
      </c>
      <c r="BW281" s="31" t="str">
        <f t="shared" si="290"/>
        <v/>
      </c>
      <c r="BX281" s="73" t="str">
        <f>IF(BW281="","",IFERROR(INDEX(imePrezime_id,MATCH(BV281&amp;" – "&amp;BW281,imePrezime_imePrezime,0)),"NEMA"))</f>
        <v/>
      </c>
      <c r="BY281" s="73" t="str">
        <f>IF(BX281&lt;&gt;"NEMA","",IFERROR(INDEX(imePrezimeAlias_imePrezimeId,MATCH(BV281&amp;" "&amp;BW281,imePrezimeAlias_alias,0)),"NEMA"))</f>
        <v/>
      </c>
      <c r="BZ281" s="31" t="str">
        <f>IF(BW281="","",IF(OR(BY281="",BY281="NEMA"),BV281,INDEX(imePrezime_ime,MATCH(BY281,imePrezime_id,0))))</f>
        <v/>
      </c>
      <c r="CA281" s="66" t="str">
        <f>IF(BW281="","",IF(OR(BY281="",BY281="NEMA"),BW281,INDEX(imePrezime_prezime,MATCH(BY281,imePrezime_id,0))))</f>
        <v/>
      </c>
      <c r="CB281" s="47" t="s">
        <v>0</v>
      </c>
      <c r="CC281" s="82" t="str">
        <f t="shared" si="291"/>
        <v/>
      </c>
      <c r="CD281" s="47" t="s">
        <v>0</v>
      </c>
      <c r="CE281" s="19" t="str">
        <f t="shared" si="292"/>
        <v/>
      </c>
      <c r="CF281" s="47" t="s">
        <v>0</v>
      </c>
      <c r="CG281" s="130"/>
      <c r="CH281" s="47" t="s">
        <v>0</v>
      </c>
      <c r="CI281" s="52" t="str">
        <f t="shared" si="293"/>
        <v/>
      </c>
      <c r="CJ281" s="73" t="str">
        <f>IF(CG281="","",MAX(CJ$10:CJ280)+1)</f>
        <v/>
      </c>
      <c r="CK281" s="53" t="str">
        <f t="shared" si="294"/>
        <v/>
      </c>
      <c r="CL281" s="47" t="s">
        <v>0</v>
      </c>
      <c r="CM281" s="19" t="str">
        <f t="shared" si="295"/>
        <v/>
      </c>
      <c r="CN281" s="47" t="s">
        <v>0</v>
      </c>
      <c r="CO281" s="108"/>
      <c r="CP281" s="110"/>
      <c r="CQ281" s="47"/>
      <c r="CR281" s="58" t="str">
        <f>IF(AND(BX281="NEMA",BY281="NEMA",OR(CG281="",CK281="NEMA")),MAX(CR$10:CR280)+1,"")</f>
        <v/>
      </c>
      <c r="CS281" s="53" t="str">
        <f t="shared" si="296"/>
        <v/>
      </c>
      <c r="CT281" t="s">
        <v>0</v>
      </c>
      <c r="CU281" s="133" t="str">
        <f>IF(O281="","",LEFT(INDEX(kategorija_oznaka,MATCH(Q281,kategorija_id,0)),1))</f>
        <v/>
      </c>
      <c r="CV281" t="s">
        <v>0</v>
      </c>
      <c r="CW281" s="52" t="str">
        <f>IF(CR281="","",IF(M281&lt;&gt;"CRO","","INSERT INTO osoba (id,reg_broj,oib,spol_id,dat_rodjenja) VALUES ("&amp;CR281&amp;",(SELECT max(os.reg_broj)+1 FROM osoba AS os),Null,'"&amp;CU281&amp;"',Null); INSERT INTO osoba_log (id,reg_broj,oib,spol_id,dat_rodjenja,dnevnik_id) SELECT id,reg_broj,oib,spol_id,dat_rodjenja,"&amp;dnevnik_id&amp;" FROM osoba WHERE id = "&amp;CR281&amp;";"))</f>
        <v/>
      </c>
      <c r="CX281" s="66" t="str">
        <f t="shared" si="297"/>
        <v/>
      </c>
      <c r="CY281" t="s">
        <v>0</v>
      </c>
      <c r="CZ281" s="19" t="str">
        <f t="shared" si="298"/>
        <v/>
      </c>
      <c r="DA281" s="47" t="s">
        <v>0</v>
      </c>
      <c r="DB281" s="52" t="str">
        <f t="shared" si="299"/>
        <v/>
      </c>
      <c r="DC281" s="66" t="str">
        <f t="shared" si="300"/>
        <v/>
      </c>
      <c r="DD281" s="47" t="s">
        <v>0</v>
      </c>
      <c r="DE281" s="52" t="str">
        <f t="shared" si="301"/>
        <v/>
      </c>
      <c r="DF281" s="53" t="str">
        <f>IF(DE281="","",IFERROR(MATCH(DE281,registar,0),"NEMA"))</f>
        <v/>
      </c>
      <c r="DG281" s="47" t="s">
        <v>0</v>
      </c>
      <c r="DH281" s="52" t="str">
        <f t="shared" si="302"/>
        <v/>
      </c>
      <c r="DI281" s="53" t="str">
        <f>IF(DH281="","",IFERROR(MATCH(DH281,imePrezime_imePrezimeKlub,0),"NEMA"))</f>
        <v/>
      </c>
      <c r="DJ281" s="47" t="s">
        <v>0</v>
      </c>
      <c r="DK281" s="52" t="str">
        <f t="shared" si="303"/>
        <v/>
      </c>
      <c r="DL281" s="53" t="str">
        <f>IF(DK281="","",IFERROR(MATCH(DK281,imePrezime_imePrezime,0),"NEMA"))</f>
        <v/>
      </c>
      <c r="DM281" s="47" t="s">
        <v>0</v>
      </c>
      <c r="DN281" s="58" t="str">
        <f t="shared" si="304"/>
        <v/>
      </c>
      <c r="DO281" s="53" t="str" cm="1">
        <f t="array" ref="DO281">IF(DN281&lt;&gt;"",INDEX(imePrezime_id,DN281,0),IF(CR281&lt;&gt;"",CR281,""))</f>
        <v/>
      </c>
      <c r="DP281" s="47" t="s">
        <v>0</v>
      </c>
      <c r="DQ281" s="58" t="str">
        <f t="shared" si="305"/>
        <v/>
      </c>
      <c r="DR281" s="73" t="str">
        <f>IF(BW281="","",IF(AJ281="",IF(IFERROR(INDEX(imePrezime_klub,MATCH(DO281,imePrezime_id,0)),"NEMA")="","klu",""),IF(OR(AND(AK281&lt;&gt;"",AK281&lt;&gt;"NEMA"),BI281&lt;&gt;""),"klu(ali)",IF(AND(AN281&lt;&gt;"",AN281&lt;&gt;AM281),"(raz-klu)","klu"))))</f>
        <v/>
      </c>
      <c r="DS281" s="73" t="str">
        <f t="shared" si="306"/>
        <v/>
      </c>
      <c r="DT281" s="73" t="str">
        <f t="shared" si="307"/>
        <v/>
      </c>
      <c r="DU281" s="66" t="str">
        <f t="shared" si="308"/>
        <v/>
      </c>
      <c r="DV281" s="47" t="s">
        <v>0</v>
      </c>
      <c r="DW281" s="58" t="str">
        <f>IF(BW281="","",MAX(DW$10:DW280)+1)</f>
        <v/>
      </c>
      <c r="DX281" s="73" t="str">
        <f t="shared" si="309"/>
        <v/>
      </c>
      <c r="DY281" s="73" t="str">
        <f t="shared" si="310"/>
        <v/>
      </c>
      <c r="DZ281" s="73" t="str">
        <f t="shared" si="311"/>
        <v/>
      </c>
      <c r="EA281" s="73" t="str">
        <f t="shared" si="312"/>
        <v/>
      </c>
      <c r="EB281" s="73" t="str">
        <f t="shared" si="313"/>
        <v/>
      </c>
      <c r="EC281" s="73" t="str">
        <f t="shared" si="314"/>
        <v/>
      </c>
      <c r="ED281" s="73" t="str">
        <f t="shared" si="315"/>
        <v/>
      </c>
      <c r="EE281" s="73" t="str">
        <f t="shared" si="316"/>
        <v/>
      </c>
      <c r="EF281" s="73" t="str">
        <f t="shared" si="317"/>
        <v/>
      </c>
      <c r="EG281" s="53" t="str">
        <f>IF(INDEX(natjecanjeKategorije_katAliasId,MATCH(Q281,natjecanjeKategorije_katRegId,0))="","",INDEX(natjecanjeKategorije_katAliasId,MATCH(Q281,natjecanjeKategorije_katRegId,0)))</f>
        <v/>
      </c>
      <c r="EH281" s="47" t="s">
        <v>0</v>
      </c>
      <c r="EI281" s="19" t="str">
        <f t="shared" si="318"/>
        <v/>
      </c>
      <c r="EJ281" s="47" t="s">
        <v>0</v>
      </c>
      <c r="EK281" s="19" t="str">
        <f t="shared" si="319"/>
        <v/>
      </c>
      <c r="EL281" s="47" t="s">
        <v>0</v>
      </c>
      <c r="EM281" s="208" t="str">
        <f t="shared" si="320"/>
        <v/>
      </c>
      <c r="EN281" s="47" t="s">
        <v>0</v>
      </c>
    </row>
    <row r="282" spans="1:144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262"/>
        <v/>
      </c>
      <c r="P282" s="73" t="str">
        <f>IF(O282="","",IF(COUNTIF(O$10:O281,O282)=0,P281+1,P281))</f>
        <v/>
      </c>
      <c r="Q282" s="88" t="str">
        <f t="shared" si="263"/>
        <v/>
      </c>
      <c r="R282" s="89" t="str" cm="1">
        <f t="array" ref="R282">IF(S282="","",INDEX(natjecanjeStaze_naziv,MATCH(S282,natjecanjeStaze_stazaId,0)))</f>
        <v/>
      </c>
      <c r="S282" s="53" t="str">
        <f>IF(BW282="","",INDEX(natjecanjeStaze_stazaId,MATCH(O282,natjecanjeStaze_kategorija,0)))</f>
        <v/>
      </c>
      <c r="T282" s="47" t="s">
        <v>0</v>
      </c>
      <c r="U282" s="259" t="str">
        <f>IF(O282="","",INDEX(kategorija_oznaka,MATCH(Q282,kategorija_id,0)))</f>
        <v/>
      </c>
      <c r="V282" s="260" t="str">
        <f t="shared" si="264"/>
        <v/>
      </c>
      <c r="W282" s="47" t="s">
        <v>0</v>
      </c>
      <c r="X282" s="52" t="str">
        <f t="shared" si="265"/>
        <v/>
      </c>
      <c r="Y282" s="73" t="str">
        <f t="shared" si="266"/>
        <v/>
      </c>
      <c r="Z282" s="31" t="str">
        <f t="shared" si="267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268"/>
        <v/>
      </c>
      <c r="AF282" s="47" t="s">
        <v>0</v>
      </c>
      <c r="AG282" s="151" t="str">
        <f t="shared" si="269"/>
        <v/>
      </c>
      <c r="AH282" s="47" t="s">
        <v>0</v>
      </c>
      <c r="AI282" s="52" t="str">
        <f t="shared" si="270"/>
        <v/>
      </c>
      <c r="AJ282" s="31" t="str">
        <f t="shared" si="271"/>
        <v/>
      </c>
      <c r="AK282" s="73" t="str">
        <f t="shared" si="272"/>
        <v/>
      </c>
      <c r="AL282" s="73" t="str">
        <f t="shared" si="273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IFERROR(""&amp;INDEX(registarNatjecatelji,DL282,4),"")</f>
        <v/>
      </c>
      <c r="AO282" s="90" t="str">
        <f t="shared" si="274"/>
        <v/>
      </c>
      <c r="AP282" s="66" t="str">
        <f t="shared" si="275"/>
        <v/>
      </c>
      <c r="AQ282" s="47" t="s">
        <v>0</v>
      </c>
      <c r="AR282" s="52" t="str">
        <f>IF(V282&lt;&gt;"NEMA","",IF(IFERROR(MATCH(U282,U$10:U281,0),0)&lt;&gt;0,"",U282))</f>
        <v/>
      </c>
      <c r="AS282" s="73" t="str">
        <f>IF(AR282="","",IFERROR(INDEX(klubAlias_id,MATCH(AR282,klubAlias_alias,0)),"NEMA"))</f>
        <v/>
      </c>
      <c r="AT282" s="31" t="str">
        <f>IF(OR(AS282="",AS282&lt;&gt;"NEMA"),"",MAX(AT$10:AT281)+1)</f>
        <v/>
      </c>
      <c r="AU282" s="66" t="str">
        <f>IF(OR(AS282="",AS282&lt;&gt;"NEMA"),"",INDEX(klub_id,MATCH(AR282,klub_naziv,0)))</f>
        <v/>
      </c>
      <c r="AV282" s="47" t="s">
        <v>0</v>
      </c>
      <c r="AW282" s="19" t="str">
        <f t="shared" si="276"/>
        <v/>
      </c>
      <c r="AX282" s="47" t="s">
        <v>0</v>
      </c>
      <c r="AY282" s="82" t="str">
        <f>IF(AK282&lt;&gt;"NEMA","",IF(IFERROR(MATCH(AJ282,AJ$10:AJ281,0),0)&lt;&gt;0,"",AJ282))</f>
        <v/>
      </c>
      <c r="AZ282" s="47" t="s">
        <v>0</v>
      </c>
      <c r="BA282" s="130"/>
      <c r="BB282" s="47" t="s">
        <v>0</v>
      </c>
      <c r="BC282" s="58" t="str">
        <f t="shared" si="277"/>
        <v/>
      </c>
      <c r="BD282" s="31" t="str">
        <f t="shared" si="278"/>
        <v/>
      </c>
      <c r="BE282" s="31" t="str">
        <f>IF(BD282="","",MAX(BE$10:BE281)+1)</f>
        <v/>
      </c>
      <c r="BF282" s="31" t="str">
        <f t="shared" si="279"/>
        <v/>
      </c>
      <c r="BG282" s="31" t="str">
        <f t="shared" si="280"/>
        <v/>
      </c>
      <c r="BH282" s="31" t="str">
        <f>IF(BA282="","",MAX(BH$10:BH281)+1)</f>
        <v/>
      </c>
      <c r="BI282" s="31" t="str">
        <f t="shared" si="281"/>
        <v/>
      </c>
      <c r="BJ282" s="66" t="str">
        <f t="shared" si="282"/>
        <v/>
      </c>
      <c r="BK282" s="47" t="s">
        <v>0</v>
      </c>
      <c r="BL282" s="19" t="str">
        <f t="shared" si="283"/>
        <v/>
      </c>
      <c r="BM282" s="47" t="s">
        <v>0</v>
      </c>
      <c r="BN282" s="151" t="str">
        <f>IF(AP282="","",IF(BA282="",IF(IFERROR(MATCH(AP282,natjecanje_noviKluboviAliasi,0),0)&gt;0,INDEX(natjecanje_kluboviAliasi,MATCH(AP282,natjecanje_noviKluboviAliasi,0)),AP282),BA282))</f>
        <v/>
      </c>
      <c r="BO282" s="47" t="s">
        <v>0</v>
      </c>
      <c r="BP282" s="58" t="str">
        <f t="shared" si="284"/>
        <v/>
      </c>
      <c r="BQ282" s="73" t="str">
        <f t="shared" si="285"/>
        <v/>
      </c>
      <c r="BR282" s="267" t="str">
        <f t="shared" si="286"/>
        <v/>
      </c>
      <c r="BS282" s="268" t="str">
        <f t="shared" si="287"/>
        <v/>
      </c>
      <c r="BT282" s="191" t="str">
        <f t="shared" si="288"/>
        <v/>
      </c>
      <c r="BU282" s="47" t="s">
        <v>0</v>
      </c>
      <c r="BV282" s="52" t="str">
        <f t="shared" si="289"/>
        <v/>
      </c>
      <c r="BW282" s="31" t="str">
        <f t="shared" si="290"/>
        <v/>
      </c>
      <c r="BX282" s="73" t="str">
        <f>IF(BW282="","",IFERROR(INDEX(imePrezime_id,MATCH(BV282&amp;" – "&amp;BW282,imePrezime_imePrezime,0)),"NEMA"))</f>
        <v/>
      </c>
      <c r="BY282" s="73" t="str">
        <f>IF(BX282&lt;&gt;"NEMA","",IFERROR(INDEX(imePrezimeAlias_imePrezimeId,MATCH(BV282&amp;" "&amp;BW282,imePrezimeAlias_alias,0)),"NEMA"))</f>
        <v/>
      </c>
      <c r="BZ282" s="31" t="str">
        <f>IF(BW282="","",IF(OR(BY282="",BY282="NEMA"),BV282,INDEX(imePrezime_ime,MATCH(BY282,imePrezime_id,0))))</f>
        <v/>
      </c>
      <c r="CA282" s="66" t="str">
        <f>IF(BW282="","",IF(OR(BY282="",BY282="NEMA"),BW282,INDEX(imePrezime_prezime,MATCH(BY282,imePrezime_id,0))))</f>
        <v/>
      </c>
      <c r="CB282" s="47" t="s">
        <v>0</v>
      </c>
      <c r="CC282" s="82" t="str">
        <f t="shared" si="291"/>
        <v/>
      </c>
      <c r="CD282" s="47" t="s">
        <v>0</v>
      </c>
      <c r="CE282" s="19" t="str">
        <f t="shared" si="292"/>
        <v/>
      </c>
      <c r="CF282" s="47" t="s">
        <v>0</v>
      </c>
      <c r="CG282" s="130"/>
      <c r="CH282" s="47" t="s">
        <v>0</v>
      </c>
      <c r="CI282" s="52" t="str">
        <f t="shared" si="293"/>
        <v/>
      </c>
      <c r="CJ282" s="73" t="str">
        <f>IF(CG282="","",MAX(CJ$10:CJ281)+1)</f>
        <v/>
      </c>
      <c r="CK282" s="53" t="str">
        <f t="shared" si="294"/>
        <v/>
      </c>
      <c r="CL282" s="47" t="s">
        <v>0</v>
      </c>
      <c r="CM282" s="19" t="str">
        <f t="shared" si="295"/>
        <v/>
      </c>
      <c r="CN282" s="47" t="s">
        <v>0</v>
      </c>
      <c r="CO282" s="108"/>
      <c r="CP282" s="110"/>
      <c r="CQ282" s="47"/>
      <c r="CR282" s="58" t="str">
        <f>IF(AND(BX282="NEMA",BY282="NEMA",OR(CG282="",CK282="NEMA")),MAX(CR$10:CR281)+1,"")</f>
        <v/>
      </c>
      <c r="CS282" s="53" t="str">
        <f t="shared" si="296"/>
        <v/>
      </c>
      <c r="CT282" t="s">
        <v>0</v>
      </c>
      <c r="CU282" s="133" t="str">
        <f>IF(O282="","",LEFT(INDEX(kategorija_oznaka,MATCH(Q282,kategorija_id,0)),1))</f>
        <v/>
      </c>
      <c r="CV282" t="s">
        <v>0</v>
      </c>
      <c r="CW282" s="52" t="str">
        <f>IF(CR282="","",IF(M282&lt;&gt;"CRO","","INSERT INTO osoba (id,reg_broj,oib,spol_id,dat_rodjenja) VALUES ("&amp;CR282&amp;",(SELECT max(os.reg_broj)+1 FROM osoba AS os),Null,'"&amp;CU282&amp;"',Null); INSERT INTO osoba_log (id,reg_broj,oib,spol_id,dat_rodjenja,dnevnik_id) SELECT id,reg_broj,oib,spol_id,dat_rodjenja,"&amp;dnevnik_id&amp;" FROM osoba WHERE id = "&amp;CR282&amp;";"))</f>
        <v/>
      </c>
      <c r="CX282" s="66" t="str">
        <f t="shared" si="297"/>
        <v/>
      </c>
      <c r="CY282" t="s">
        <v>0</v>
      </c>
      <c r="CZ282" s="19" t="str">
        <f t="shared" si="298"/>
        <v/>
      </c>
      <c r="DA282" s="47" t="s">
        <v>0</v>
      </c>
      <c r="DB282" s="52" t="str">
        <f t="shared" si="299"/>
        <v/>
      </c>
      <c r="DC282" s="66" t="str">
        <f t="shared" si="300"/>
        <v/>
      </c>
      <c r="DD282" s="47" t="s">
        <v>0</v>
      </c>
      <c r="DE282" s="52" t="str">
        <f t="shared" si="301"/>
        <v/>
      </c>
      <c r="DF282" s="53" t="str">
        <f>IF(DE282="","",IFERROR(MATCH(DE282,registar,0),"NEMA"))</f>
        <v/>
      </c>
      <c r="DG282" s="47" t="s">
        <v>0</v>
      </c>
      <c r="DH282" s="52" t="str">
        <f t="shared" si="302"/>
        <v/>
      </c>
      <c r="DI282" s="53" t="str">
        <f>IF(DH282="","",IFERROR(MATCH(DH282,imePrezime_imePrezimeKlub,0),"NEMA"))</f>
        <v/>
      </c>
      <c r="DJ282" s="47" t="s">
        <v>0</v>
      </c>
      <c r="DK282" s="52" t="str">
        <f t="shared" si="303"/>
        <v/>
      </c>
      <c r="DL282" s="53" t="str">
        <f>IF(DK282="","",IFERROR(MATCH(DK282,imePrezime_imePrezime,0),"NEMA"))</f>
        <v/>
      </c>
      <c r="DM282" s="47" t="s">
        <v>0</v>
      </c>
      <c r="DN282" s="58" t="str">
        <f t="shared" si="304"/>
        <v/>
      </c>
      <c r="DO282" s="53" t="str" cm="1">
        <f t="array" ref="DO282">IF(DN282&lt;&gt;"",INDEX(imePrezime_id,DN282,0),IF(CR282&lt;&gt;"",CR282,""))</f>
        <v/>
      </c>
      <c r="DP282" s="47" t="s">
        <v>0</v>
      </c>
      <c r="DQ282" s="58" t="str">
        <f t="shared" si="305"/>
        <v/>
      </c>
      <c r="DR282" s="73" t="str">
        <f>IF(BW282="","",IF(AJ282="",IF(IFERROR(INDEX(imePrezime_klub,MATCH(DO282,imePrezime_id,0)),"NEMA")="","klu",""),IF(OR(AND(AK282&lt;&gt;"",AK282&lt;&gt;"NEMA"),BI282&lt;&gt;""),"klu(ali)",IF(AND(AN282&lt;&gt;"",AN282&lt;&gt;AM282),"(raz-klu)","klu"))))</f>
        <v/>
      </c>
      <c r="DS282" s="73" t="str">
        <f t="shared" si="306"/>
        <v/>
      </c>
      <c r="DT282" s="73" t="str">
        <f t="shared" si="307"/>
        <v/>
      </c>
      <c r="DU282" s="66" t="str">
        <f t="shared" si="308"/>
        <v/>
      </c>
      <c r="DV282" s="47" t="s">
        <v>0</v>
      </c>
      <c r="DW282" s="58" t="str">
        <f>IF(BW282="","",MAX(DW$10:DW281)+1)</f>
        <v/>
      </c>
      <c r="DX282" s="73" t="str">
        <f t="shared" si="309"/>
        <v/>
      </c>
      <c r="DY282" s="73" t="str">
        <f t="shared" si="310"/>
        <v/>
      </c>
      <c r="DZ282" s="73" t="str">
        <f t="shared" si="311"/>
        <v/>
      </c>
      <c r="EA282" s="73" t="str">
        <f t="shared" si="312"/>
        <v/>
      </c>
      <c r="EB282" s="73" t="str">
        <f t="shared" si="313"/>
        <v/>
      </c>
      <c r="EC282" s="73" t="str">
        <f t="shared" si="314"/>
        <v/>
      </c>
      <c r="ED282" s="73" t="str">
        <f t="shared" si="315"/>
        <v/>
      </c>
      <c r="EE282" s="73" t="str">
        <f t="shared" si="316"/>
        <v/>
      </c>
      <c r="EF282" s="73" t="str">
        <f t="shared" si="317"/>
        <v/>
      </c>
      <c r="EG282" s="53" t="str">
        <f>IF(INDEX(natjecanjeKategorije_katAliasId,MATCH(Q282,natjecanjeKategorije_katRegId,0))="","",INDEX(natjecanjeKategorije_katAliasId,MATCH(Q282,natjecanjeKategorije_katRegId,0)))</f>
        <v/>
      </c>
      <c r="EH282" s="47" t="s">
        <v>0</v>
      </c>
      <c r="EI282" s="19" t="str">
        <f t="shared" si="318"/>
        <v/>
      </c>
      <c r="EJ282" s="47" t="s">
        <v>0</v>
      </c>
      <c r="EK282" s="19" t="str">
        <f t="shared" si="319"/>
        <v/>
      </c>
      <c r="EL282" s="47" t="s">
        <v>0</v>
      </c>
      <c r="EM282" s="208" t="str">
        <f t="shared" si="320"/>
        <v/>
      </c>
      <c r="EN282" s="47" t="s">
        <v>0</v>
      </c>
    </row>
    <row r="283" spans="1:144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262"/>
        <v/>
      </c>
      <c r="P283" s="73" t="str">
        <f>IF(O283="","",IF(COUNTIF(O$10:O282,O283)=0,P282+1,P282))</f>
        <v/>
      </c>
      <c r="Q283" s="88" t="str">
        <f t="shared" si="263"/>
        <v/>
      </c>
      <c r="R283" s="89" t="str" cm="1">
        <f t="array" ref="R283">IF(S283="","",INDEX(natjecanjeStaze_naziv,MATCH(S283,natjecanjeStaze_stazaId,0)))</f>
        <v/>
      </c>
      <c r="S283" s="53" t="str">
        <f>IF(BW283="","",INDEX(natjecanjeStaze_stazaId,MATCH(O283,natjecanjeStaze_kategorija,0)))</f>
        <v/>
      </c>
      <c r="T283" s="47" t="s">
        <v>0</v>
      </c>
      <c r="U283" s="259" t="str">
        <f>IF(O283="","",INDEX(kategorija_oznaka,MATCH(Q283,kategorija_id,0)))</f>
        <v/>
      </c>
      <c r="V283" s="260" t="str">
        <f t="shared" si="264"/>
        <v/>
      </c>
      <c r="W283" s="47" t="s">
        <v>0</v>
      </c>
      <c r="X283" s="52" t="str">
        <f t="shared" si="265"/>
        <v/>
      </c>
      <c r="Y283" s="73" t="str">
        <f t="shared" si="266"/>
        <v/>
      </c>
      <c r="Z283" s="31" t="str">
        <f t="shared" si="267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268"/>
        <v/>
      </c>
      <c r="AF283" s="47" t="s">
        <v>0</v>
      </c>
      <c r="AG283" s="151" t="str">
        <f t="shared" si="269"/>
        <v/>
      </c>
      <c r="AH283" s="47" t="s">
        <v>0</v>
      </c>
      <c r="AI283" s="52" t="str">
        <f t="shared" si="270"/>
        <v/>
      </c>
      <c r="AJ283" s="31" t="str">
        <f t="shared" si="271"/>
        <v/>
      </c>
      <c r="AK283" s="73" t="str">
        <f t="shared" si="272"/>
        <v/>
      </c>
      <c r="AL283" s="73" t="str">
        <f t="shared" si="273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IFERROR(""&amp;INDEX(registarNatjecatelji,DL283,4),"")</f>
        <v/>
      </c>
      <c r="AO283" s="90" t="str">
        <f t="shared" si="274"/>
        <v/>
      </c>
      <c r="AP283" s="66" t="str">
        <f t="shared" si="275"/>
        <v/>
      </c>
      <c r="AQ283" s="47" t="s">
        <v>0</v>
      </c>
      <c r="AR283" s="52" t="str">
        <f>IF(V283&lt;&gt;"NEMA","",IF(IFERROR(MATCH(U283,U$10:U282,0),0)&lt;&gt;0,"",U283))</f>
        <v/>
      </c>
      <c r="AS283" s="73" t="str">
        <f>IF(AR283="","",IFERROR(INDEX(klubAlias_id,MATCH(AR283,klubAlias_alias,0)),"NEMA"))</f>
        <v/>
      </c>
      <c r="AT283" s="31" t="str">
        <f>IF(OR(AS283="",AS283&lt;&gt;"NEMA"),"",MAX(AT$10:AT282)+1)</f>
        <v/>
      </c>
      <c r="AU283" s="66" t="str">
        <f>IF(OR(AS283="",AS283&lt;&gt;"NEMA"),"",INDEX(klub_id,MATCH(AR283,klub_naziv,0)))</f>
        <v/>
      </c>
      <c r="AV283" s="47" t="s">
        <v>0</v>
      </c>
      <c r="AW283" s="19" t="str">
        <f t="shared" si="276"/>
        <v/>
      </c>
      <c r="AX283" s="47" t="s">
        <v>0</v>
      </c>
      <c r="AY283" s="82" t="str">
        <f>IF(AK283&lt;&gt;"NEMA","",IF(IFERROR(MATCH(AJ283,AJ$10:AJ282,0),0)&lt;&gt;0,"",AJ283))</f>
        <v/>
      </c>
      <c r="AZ283" s="47" t="s">
        <v>0</v>
      </c>
      <c r="BA283" s="130"/>
      <c r="BB283" s="47" t="s">
        <v>0</v>
      </c>
      <c r="BC283" s="58" t="str">
        <f t="shared" si="277"/>
        <v/>
      </c>
      <c r="BD283" s="31" t="str">
        <f t="shared" si="278"/>
        <v/>
      </c>
      <c r="BE283" s="31" t="str">
        <f>IF(BD283="","",MAX(BE$10:BE282)+1)</f>
        <v/>
      </c>
      <c r="BF283" s="31" t="str">
        <f t="shared" si="279"/>
        <v/>
      </c>
      <c r="BG283" s="31" t="str">
        <f t="shared" si="280"/>
        <v/>
      </c>
      <c r="BH283" s="31" t="str">
        <f>IF(BA283="","",MAX(BH$10:BH282)+1)</f>
        <v/>
      </c>
      <c r="BI283" s="31" t="str">
        <f t="shared" si="281"/>
        <v/>
      </c>
      <c r="BJ283" s="66" t="str">
        <f t="shared" si="282"/>
        <v/>
      </c>
      <c r="BK283" s="47" t="s">
        <v>0</v>
      </c>
      <c r="BL283" s="19" t="str">
        <f t="shared" si="283"/>
        <v/>
      </c>
      <c r="BM283" s="47" t="s">
        <v>0</v>
      </c>
      <c r="BN283" s="151" t="str">
        <f>IF(AP283="","",IF(BA283="",IF(IFERROR(MATCH(AP283,natjecanje_noviKluboviAliasi,0),0)&gt;0,INDEX(natjecanje_kluboviAliasi,MATCH(AP283,natjecanje_noviKluboviAliasi,0)),AP283),BA283))</f>
        <v/>
      </c>
      <c r="BO283" s="47" t="s">
        <v>0</v>
      </c>
      <c r="BP283" s="58" t="str">
        <f t="shared" si="284"/>
        <v/>
      </c>
      <c r="BQ283" s="73" t="str">
        <f t="shared" si="285"/>
        <v/>
      </c>
      <c r="BR283" s="267" t="str">
        <f t="shared" si="286"/>
        <v/>
      </c>
      <c r="BS283" s="268" t="str">
        <f t="shared" si="287"/>
        <v/>
      </c>
      <c r="BT283" s="191" t="str">
        <f t="shared" si="288"/>
        <v/>
      </c>
      <c r="BU283" s="47" t="s">
        <v>0</v>
      </c>
      <c r="BV283" s="52" t="str">
        <f t="shared" si="289"/>
        <v/>
      </c>
      <c r="BW283" s="31" t="str">
        <f t="shared" si="290"/>
        <v/>
      </c>
      <c r="BX283" s="73" t="str">
        <f>IF(BW283="","",IFERROR(INDEX(imePrezime_id,MATCH(BV283&amp;" – "&amp;BW283,imePrezime_imePrezime,0)),"NEMA"))</f>
        <v/>
      </c>
      <c r="BY283" s="73" t="str">
        <f>IF(BX283&lt;&gt;"NEMA","",IFERROR(INDEX(imePrezimeAlias_imePrezimeId,MATCH(BV283&amp;" "&amp;BW283,imePrezimeAlias_alias,0)),"NEMA"))</f>
        <v/>
      </c>
      <c r="BZ283" s="31" t="str">
        <f>IF(BW283="","",IF(OR(BY283="",BY283="NEMA"),BV283,INDEX(imePrezime_ime,MATCH(BY283,imePrezime_id,0))))</f>
        <v/>
      </c>
      <c r="CA283" s="66" t="str">
        <f>IF(BW283="","",IF(OR(BY283="",BY283="NEMA"),BW283,INDEX(imePrezime_prezime,MATCH(BY283,imePrezime_id,0))))</f>
        <v/>
      </c>
      <c r="CB283" s="47" t="s">
        <v>0</v>
      </c>
      <c r="CC283" s="82" t="str">
        <f t="shared" si="291"/>
        <v/>
      </c>
      <c r="CD283" s="47" t="s">
        <v>0</v>
      </c>
      <c r="CE283" s="19" t="str">
        <f t="shared" si="292"/>
        <v/>
      </c>
      <c r="CF283" s="47" t="s">
        <v>0</v>
      </c>
      <c r="CG283" s="130"/>
      <c r="CH283" s="47" t="s">
        <v>0</v>
      </c>
      <c r="CI283" s="52" t="str">
        <f t="shared" si="293"/>
        <v/>
      </c>
      <c r="CJ283" s="73" t="str">
        <f>IF(CG283="","",MAX(CJ$10:CJ282)+1)</f>
        <v/>
      </c>
      <c r="CK283" s="53" t="str">
        <f t="shared" si="294"/>
        <v/>
      </c>
      <c r="CL283" s="47" t="s">
        <v>0</v>
      </c>
      <c r="CM283" s="19" t="str">
        <f t="shared" si="295"/>
        <v/>
      </c>
      <c r="CN283" s="47" t="s">
        <v>0</v>
      </c>
      <c r="CO283" s="108"/>
      <c r="CP283" s="110"/>
      <c r="CQ283" s="47"/>
      <c r="CR283" s="58" t="str">
        <f>IF(AND(BX283="NEMA",BY283="NEMA",OR(CG283="",CK283="NEMA")),MAX(CR$10:CR282)+1,"")</f>
        <v/>
      </c>
      <c r="CS283" s="53" t="str">
        <f t="shared" si="296"/>
        <v/>
      </c>
      <c r="CT283" t="s">
        <v>0</v>
      </c>
      <c r="CU283" s="133" t="str">
        <f>IF(O283="","",LEFT(INDEX(kategorija_oznaka,MATCH(Q283,kategorija_id,0)),1))</f>
        <v/>
      </c>
      <c r="CV283" t="s">
        <v>0</v>
      </c>
      <c r="CW283" s="52" t="str">
        <f>IF(CR283="","",IF(M283&lt;&gt;"CRO","","INSERT INTO osoba (id,reg_broj,oib,spol_id,dat_rodjenja) VALUES ("&amp;CR283&amp;",(SELECT max(os.reg_broj)+1 FROM osoba AS os),Null,'"&amp;CU283&amp;"',Null); INSERT INTO osoba_log (id,reg_broj,oib,spol_id,dat_rodjenja,dnevnik_id) SELECT id,reg_broj,oib,spol_id,dat_rodjenja,"&amp;dnevnik_id&amp;" FROM osoba WHERE id = "&amp;CR283&amp;";"))</f>
        <v/>
      </c>
      <c r="CX283" s="66" t="str">
        <f t="shared" si="297"/>
        <v/>
      </c>
      <c r="CY283" t="s">
        <v>0</v>
      </c>
      <c r="CZ283" s="19" t="str">
        <f t="shared" si="298"/>
        <v/>
      </c>
      <c r="DA283" s="47" t="s">
        <v>0</v>
      </c>
      <c r="DB283" s="52" t="str">
        <f t="shared" si="299"/>
        <v/>
      </c>
      <c r="DC283" s="66" t="str">
        <f t="shared" si="300"/>
        <v/>
      </c>
      <c r="DD283" s="47" t="s">
        <v>0</v>
      </c>
      <c r="DE283" s="52" t="str">
        <f t="shared" si="301"/>
        <v/>
      </c>
      <c r="DF283" s="53" t="str">
        <f>IF(DE283="","",IFERROR(MATCH(DE283,registar,0),"NEMA"))</f>
        <v/>
      </c>
      <c r="DG283" s="47" t="s">
        <v>0</v>
      </c>
      <c r="DH283" s="52" t="str">
        <f t="shared" si="302"/>
        <v/>
      </c>
      <c r="DI283" s="53" t="str">
        <f>IF(DH283="","",IFERROR(MATCH(DH283,imePrezime_imePrezimeKlub,0),"NEMA"))</f>
        <v/>
      </c>
      <c r="DJ283" s="47" t="s">
        <v>0</v>
      </c>
      <c r="DK283" s="52" t="str">
        <f t="shared" si="303"/>
        <v/>
      </c>
      <c r="DL283" s="53" t="str">
        <f>IF(DK283="","",IFERROR(MATCH(DK283,imePrezime_imePrezime,0),"NEMA"))</f>
        <v/>
      </c>
      <c r="DM283" s="47" t="s">
        <v>0</v>
      </c>
      <c r="DN283" s="58" t="str">
        <f t="shared" si="304"/>
        <v/>
      </c>
      <c r="DO283" s="53" t="str" cm="1">
        <f t="array" ref="DO283">IF(DN283&lt;&gt;"",INDEX(imePrezime_id,DN283,0),IF(CR283&lt;&gt;"",CR283,""))</f>
        <v/>
      </c>
      <c r="DP283" s="47" t="s">
        <v>0</v>
      </c>
      <c r="DQ283" s="58" t="str">
        <f t="shared" si="305"/>
        <v/>
      </c>
      <c r="DR283" s="73" t="str">
        <f>IF(BW283="","",IF(AJ283="",IF(IFERROR(INDEX(imePrezime_klub,MATCH(DO283,imePrezime_id,0)),"NEMA")="","klu",""),IF(OR(AND(AK283&lt;&gt;"",AK283&lt;&gt;"NEMA"),BI283&lt;&gt;""),"klu(ali)",IF(AND(AN283&lt;&gt;"",AN283&lt;&gt;AM283),"(raz-klu)","klu"))))</f>
        <v/>
      </c>
      <c r="DS283" s="73" t="str">
        <f t="shared" si="306"/>
        <v/>
      </c>
      <c r="DT283" s="73" t="str">
        <f t="shared" si="307"/>
        <v/>
      </c>
      <c r="DU283" s="66" t="str">
        <f t="shared" si="308"/>
        <v/>
      </c>
      <c r="DV283" s="47" t="s">
        <v>0</v>
      </c>
      <c r="DW283" s="58" t="str">
        <f>IF(BW283="","",MAX(DW$10:DW282)+1)</f>
        <v/>
      </c>
      <c r="DX283" s="73" t="str">
        <f t="shared" si="309"/>
        <v/>
      </c>
      <c r="DY283" s="73" t="str">
        <f t="shared" si="310"/>
        <v/>
      </c>
      <c r="DZ283" s="73" t="str">
        <f t="shared" si="311"/>
        <v/>
      </c>
      <c r="EA283" s="73" t="str">
        <f t="shared" si="312"/>
        <v/>
      </c>
      <c r="EB283" s="73" t="str">
        <f t="shared" si="313"/>
        <v/>
      </c>
      <c r="EC283" s="73" t="str">
        <f t="shared" si="314"/>
        <v/>
      </c>
      <c r="ED283" s="73" t="str">
        <f t="shared" si="315"/>
        <v/>
      </c>
      <c r="EE283" s="73" t="str">
        <f t="shared" si="316"/>
        <v/>
      </c>
      <c r="EF283" s="73" t="str">
        <f t="shared" si="317"/>
        <v/>
      </c>
      <c r="EG283" s="53" t="str">
        <f>IF(INDEX(natjecanjeKategorije_katAliasId,MATCH(Q283,natjecanjeKategorije_katRegId,0))="","",INDEX(natjecanjeKategorije_katAliasId,MATCH(Q283,natjecanjeKategorije_katRegId,0)))</f>
        <v/>
      </c>
      <c r="EH283" s="47" t="s">
        <v>0</v>
      </c>
      <c r="EI283" s="19" t="str">
        <f t="shared" si="318"/>
        <v/>
      </c>
      <c r="EJ283" s="47" t="s">
        <v>0</v>
      </c>
      <c r="EK283" s="19" t="str">
        <f t="shared" si="319"/>
        <v/>
      </c>
      <c r="EL283" s="47" t="s">
        <v>0</v>
      </c>
      <c r="EM283" s="208" t="str">
        <f t="shared" si="320"/>
        <v/>
      </c>
      <c r="EN283" s="47" t="s">
        <v>0</v>
      </c>
    </row>
    <row r="284" spans="1:144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262"/>
        <v/>
      </c>
      <c r="P284" s="73" t="str">
        <f>IF(O284="","",IF(COUNTIF(O$10:O283,O284)=0,P283+1,P283))</f>
        <v/>
      </c>
      <c r="Q284" s="88" t="str">
        <f t="shared" si="263"/>
        <v/>
      </c>
      <c r="R284" s="89" t="str" cm="1">
        <f t="array" ref="R284">IF(S284="","",INDEX(natjecanjeStaze_naziv,MATCH(S284,natjecanjeStaze_stazaId,0)))</f>
        <v/>
      </c>
      <c r="S284" s="53" t="str">
        <f>IF(BW284="","",INDEX(natjecanjeStaze_stazaId,MATCH(O284,natjecanjeStaze_kategorija,0)))</f>
        <v/>
      </c>
      <c r="T284" s="47" t="s">
        <v>0</v>
      </c>
      <c r="U284" s="259" t="str">
        <f>IF(O284="","",INDEX(kategorija_oznaka,MATCH(Q284,kategorija_id,0)))</f>
        <v/>
      </c>
      <c r="V284" s="260" t="str">
        <f t="shared" si="264"/>
        <v/>
      </c>
      <c r="W284" s="47" t="s">
        <v>0</v>
      </c>
      <c r="X284" s="52" t="str">
        <f t="shared" si="265"/>
        <v/>
      </c>
      <c r="Y284" s="73" t="str">
        <f t="shared" si="266"/>
        <v/>
      </c>
      <c r="Z284" s="31" t="str">
        <f t="shared" si="267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268"/>
        <v/>
      </c>
      <c r="AF284" s="47" t="s">
        <v>0</v>
      </c>
      <c r="AG284" s="151" t="str">
        <f t="shared" si="269"/>
        <v/>
      </c>
      <c r="AH284" s="47" t="s">
        <v>0</v>
      </c>
      <c r="AI284" s="52" t="str">
        <f t="shared" si="270"/>
        <v/>
      </c>
      <c r="AJ284" s="31" t="str">
        <f t="shared" si="271"/>
        <v/>
      </c>
      <c r="AK284" s="73" t="str">
        <f t="shared" si="272"/>
        <v/>
      </c>
      <c r="AL284" s="73" t="str">
        <f t="shared" si="273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IFERROR(""&amp;INDEX(registarNatjecatelji,DL284,4),"")</f>
        <v/>
      </c>
      <c r="AO284" s="90" t="str">
        <f t="shared" si="274"/>
        <v/>
      </c>
      <c r="AP284" s="66" t="str">
        <f t="shared" si="275"/>
        <v/>
      </c>
      <c r="AQ284" s="47" t="s">
        <v>0</v>
      </c>
      <c r="AR284" s="52" t="str">
        <f>IF(V284&lt;&gt;"NEMA","",IF(IFERROR(MATCH(U284,U$10:U283,0),0)&lt;&gt;0,"",U284))</f>
        <v/>
      </c>
      <c r="AS284" s="73" t="str">
        <f>IF(AR284="","",IFERROR(INDEX(klubAlias_id,MATCH(AR284,klubAlias_alias,0)),"NEMA"))</f>
        <v/>
      </c>
      <c r="AT284" s="31" t="str">
        <f>IF(OR(AS284="",AS284&lt;&gt;"NEMA"),"",MAX(AT$10:AT283)+1)</f>
        <v/>
      </c>
      <c r="AU284" s="66" t="str">
        <f>IF(OR(AS284="",AS284&lt;&gt;"NEMA"),"",INDEX(klub_id,MATCH(AR284,klub_naziv,0)))</f>
        <v/>
      </c>
      <c r="AV284" s="47" t="s">
        <v>0</v>
      </c>
      <c r="AW284" s="19" t="str">
        <f t="shared" si="276"/>
        <v/>
      </c>
      <c r="AX284" s="47" t="s">
        <v>0</v>
      </c>
      <c r="AY284" s="82" t="str">
        <f>IF(AK284&lt;&gt;"NEMA","",IF(IFERROR(MATCH(AJ284,AJ$10:AJ283,0),0)&lt;&gt;0,"",AJ284))</f>
        <v/>
      </c>
      <c r="AZ284" s="47" t="s">
        <v>0</v>
      </c>
      <c r="BA284" s="130"/>
      <c r="BB284" s="47" t="s">
        <v>0</v>
      </c>
      <c r="BC284" s="58" t="str">
        <f t="shared" si="277"/>
        <v/>
      </c>
      <c r="BD284" s="31" t="str">
        <f t="shared" si="278"/>
        <v/>
      </c>
      <c r="BE284" s="31" t="str">
        <f>IF(BD284="","",MAX(BE$10:BE283)+1)</f>
        <v/>
      </c>
      <c r="BF284" s="31" t="str">
        <f t="shared" si="279"/>
        <v/>
      </c>
      <c r="BG284" s="31" t="str">
        <f t="shared" si="280"/>
        <v/>
      </c>
      <c r="BH284" s="31" t="str">
        <f>IF(BA284="","",MAX(BH$10:BH283)+1)</f>
        <v/>
      </c>
      <c r="BI284" s="31" t="str">
        <f t="shared" si="281"/>
        <v/>
      </c>
      <c r="BJ284" s="66" t="str">
        <f t="shared" si="282"/>
        <v/>
      </c>
      <c r="BK284" s="47" t="s">
        <v>0</v>
      </c>
      <c r="BL284" s="19" t="str">
        <f t="shared" si="283"/>
        <v/>
      </c>
      <c r="BM284" s="47" t="s">
        <v>0</v>
      </c>
      <c r="BN284" s="151" t="str">
        <f>IF(AP284="","",IF(BA284="",IF(IFERROR(MATCH(AP284,natjecanje_noviKluboviAliasi,0),0)&gt;0,INDEX(natjecanje_kluboviAliasi,MATCH(AP284,natjecanje_noviKluboviAliasi,0)),AP284),BA284))</f>
        <v/>
      </c>
      <c r="BO284" s="47" t="s">
        <v>0</v>
      </c>
      <c r="BP284" s="58" t="str">
        <f t="shared" si="284"/>
        <v/>
      </c>
      <c r="BQ284" s="73" t="str">
        <f t="shared" si="285"/>
        <v/>
      </c>
      <c r="BR284" s="267" t="str">
        <f t="shared" si="286"/>
        <v/>
      </c>
      <c r="BS284" s="268" t="str">
        <f t="shared" si="287"/>
        <v/>
      </c>
      <c r="BT284" s="191" t="str">
        <f t="shared" si="288"/>
        <v/>
      </c>
      <c r="BU284" s="47" t="s">
        <v>0</v>
      </c>
      <c r="BV284" s="52" t="str">
        <f t="shared" si="289"/>
        <v/>
      </c>
      <c r="BW284" s="31" t="str">
        <f t="shared" si="290"/>
        <v/>
      </c>
      <c r="BX284" s="73" t="str">
        <f>IF(BW284="","",IFERROR(INDEX(imePrezime_id,MATCH(BV284&amp;" – "&amp;BW284,imePrezime_imePrezime,0)),"NEMA"))</f>
        <v/>
      </c>
      <c r="BY284" s="73" t="str">
        <f>IF(BX284&lt;&gt;"NEMA","",IFERROR(INDEX(imePrezimeAlias_imePrezimeId,MATCH(BV284&amp;" "&amp;BW284,imePrezimeAlias_alias,0)),"NEMA"))</f>
        <v/>
      </c>
      <c r="BZ284" s="31" t="str">
        <f>IF(BW284="","",IF(OR(BY284="",BY284="NEMA"),BV284,INDEX(imePrezime_ime,MATCH(BY284,imePrezime_id,0))))</f>
        <v/>
      </c>
      <c r="CA284" s="66" t="str">
        <f>IF(BW284="","",IF(OR(BY284="",BY284="NEMA"),BW284,INDEX(imePrezime_prezime,MATCH(BY284,imePrezime_id,0))))</f>
        <v/>
      </c>
      <c r="CB284" s="47" t="s">
        <v>0</v>
      </c>
      <c r="CC284" s="82" t="str">
        <f t="shared" si="291"/>
        <v/>
      </c>
      <c r="CD284" s="47" t="s">
        <v>0</v>
      </c>
      <c r="CE284" s="19" t="str">
        <f t="shared" si="292"/>
        <v/>
      </c>
      <c r="CF284" s="47" t="s">
        <v>0</v>
      </c>
      <c r="CG284" s="130"/>
      <c r="CH284" s="47" t="s">
        <v>0</v>
      </c>
      <c r="CI284" s="52" t="str">
        <f t="shared" si="293"/>
        <v/>
      </c>
      <c r="CJ284" s="73" t="str">
        <f>IF(CG284="","",MAX(CJ$10:CJ283)+1)</f>
        <v/>
      </c>
      <c r="CK284" s="53" t="str">
        <f t="shared" si="294"/>
        <v/>
      </c>
      <c r="CL284" s="47" t="s">
        <v>0</v>
      </c>
      <c r="CM284" s="19" t="str">
        <f t="shared" si="295"/>
        <v/>
      </c>
      <c r="CN284" s="47" t="s">
        <v>0</v>
      </c>
      <c r="CO284" s="108"/>
      <c r="CP284" s="110"/>
      <c r="CQ284" s="47"/>
      <c r="CR284" s="58" t="str">
        <f>IF(AND(BX284="NEMA",BY284="NEMA",OR(CG284="",CK284="NEMA")),MAX(CR$10:CR283)+1,"")</f>
        <v/>
      </c>
      <c r="CS284" s="53" t="str">
        <f t="shared" si="296"/>
        <v/>
      </c>
      <c r="CT284" t="s">
        <v>0</v>
      </c>
      <c r="CU284" s="133" t="str">
        <f>IF(O284="","",LEFT(INDEX(kategorija_oznaka,MATCH(Q284,kategorija_id,0)),1))</f>
        <v/>
      </c>
      <c r="CV284" t="s">
        <v>0</v>
      </c>
      <c r="CW284" s="52" t="str">
        <f>IF(CR284="","",IF(M284&lt;&gt;"CRO","","INSERT INTO osoba (id,reg_broj,oib,spol_id,dat_rodjenja) VALUES ("&amp;CR284&amp;",(SELECT max(os.reg_broj)+1 FROM osoba AS os),Null,'"&amp;CU284&amp;"',Null); INSERT INTO osoba_log (id,reg_broj,oib,spol_id,dat_rodjenja,dnevnik_id) SELECT id,reg_broj,oib,spol_id,dat_rodjenja,"&amp;dnevnik_id&amp;" FROM osoba WHERE id = "&amp;CR284&amp;";"))</f>
        <v/>
      </c>
      <c r="CX284" s="66" t="str">
        <f t="shared" si="297"/>
        <v/>
      </c>
      <c r="CY284" t="s">
        <v>0</v>
      </c>
      <c r="CZ284" s="19" t="str">
        <f t="shared" si="298"/>
        <v/>
      </c>
      <c r="DA284" s="47" t="s">
        <v>0</v>
      </c>
      <c r="DB284" s="52" t="str">
        <f t="shared" si="299"/>
        <v/>
      </c>
      <c r="DC284" s="66" t="str">
        <f t="shared" si="300"/>
        <v/>
      </c>
      <c r="DD284" s="47" t="s">
        <v>0</v>
      </c>
      <c r="DE284" s="52" t="str">
        <f t="shared" si="301"/>
        <v/>
      </c>
      <c r="DF284" s="53" t="str">
        <f>IF(DE284="","",IFERROR(MATCH(DE284,registar,0),"NEMA"))</f>
        <v/>
      </c>
      <c r="DG284" s="47" t="s">
        <v>0</v>
      </c>
      <c r="DH284" s="52" t="str">
        <f t="shared" si="302"/>
        <v/>
      </c>
      <c r="DI284" s="53" t="str">
        <f>IF(DH284="","",IFERROR(MATCH(DH284,imePrezime_imePrezimeKlub,0),"NEMA"))</f>
        <v/>
      </c>
      <c r="DJ284" s="47" t="s">
        <v>0</v>
      </c>
      <c r="DK284" s="52" t="str">
        <f t="shared" si="303"/>
        <v/>
      </c>
      <c r="DL284" s="53" t="str">
        <f>IF(DK284="","",IFERROR(MATCH(DK284,imePrezime_imePrezime,0),"NEMA"))</f>
        <v/>
      </c>
      <c r="DM284" s="47" t="s">
        <v>0</v>
      </c>
      <c r="DN284" s="58" t="str">
        <f t="shared" si="304"/>
        <v/>
      </c>
      <c r="DO284" s="53" t="str" cm="1">
        <f t="array" ref="DO284">IF(DN284&lt;&gt;"",INDEX(imePrezime_id,DN284,0),IF(CR284&lt;&gt;"",CR284,""))</f>
        <v/>
      </c>
      <c r="DP284" s="47" t="s">
        <v>0</v>
      </c>
      <c r="DQ284" s="58" t="str">
        <f t="shared" si="305"/>
        <v/>
      </c>
      <c r="DR284" s="73" t="str">
        <f>IF(BW284="","",IF(AJ284="",IF(IFERROR(INDEX(imePrezime_klub,MATCH(DO284,imePrezime_id,0)),"NEMA")="","klu",""),IF(OR(AND(AK284&lt;&gt;"",AK284&lt;&gt;"NEMA"),BI284&lt;&gt;""),"klu(ali)",IF(AND(AN284&lt;&gt;"",AN284&lt;&gt;AM284),"(raz-klu)","klu"))))</f>
        <v/>
      </c>
      <c r="DS284" s="73" t="str">
        <f t="shared" si="306"/>
        <v/>
      </c>
      <c r="DT284" s="73" t="str">
        <f t="shared" si="307"/>
        <v/>
      </c>
      <c r="DU284" s="66" t="str">
        <f t="shared" si="308"/>
        <v/>
      </c>
      <c r="DV284" s="47" t="s">
        <v>0</v>
      </c>
      <c r="DW284" s="58" t="str">
        <f>IF(BW284="","",MAX(DW$10:DW283)+1)</f>
        <v/>
      </c>
      <c r="DX284" s="73" t="str">
        <f t="shared" si="309"/>
        <v/>
      </c>
      <c r="DY284" s="73" t="str">
        <f t="shared" si="310"/>
        <v/>
      </c>
      <c r="DZ284" s="73" t="str">
        <f t="shared" si="311"/>
        <v/>
      </c>
      <c r="EA284" s="73" t="str">
        <f t="shared" si="312"/>
        <v/>
      </c>
      <c r="EB284" s="73" t="str">
        <f t="shared" si="313"/>
        <v/>
      </c>
      <c r="EC284" s="73" t="str">
        <f t="shared" si="314"/>
        <v/>
      </c>
      <c r="ED284" s="73" t="str">
        <f t="shared" si="315"/>
        <v/>
      </c>
      <c r="EE284" s="73" t="str">
        <f t="shared" si="316"/>
        <v/>
      </c>
      <c r="EF284" s="73" t="str">
        <f t="shared" si="317"/>
        <v/>
      </c>
      <c r="EG284" s="53" t="str">
        <f>IF(INDEX(natjecanjeKategorije_katAliasId,MATCH(Q284,natjecanjeKategorije_katRegId,0))="","",INDEX(natjecanjeKategorije_katAliasId,MATCH(Q284,natjecanjeKategorije_katRegId,0)))</f>
        <v/>
      </c>
      <c r="EH284" s="47" t="s">
        <v>0</v>
      </c>
      <c r="EI284" s="19" t="str">
        <f t="shared" si="318"/>
        <v/>
      </c>
      <c r="EJ284" s="47" t="s">
        <v>0</v>
      </c>
      <c r="EK284" s="19" t="str">
        <f t="shared" si="319"/>
        <v/>
      </c>
      <c r="EL284" s="47" t="s">
        <v>0</v>
      </c>
      <c r="EM284" s="208" t="str">
        <f t="shared" si="320"/>
        <v/>
      </c>
      <c r="EN284" s="47" t="s">
        <v>0</v>
      </c>
    </row>
    <row r="285" spans="1:144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262"/>
        <v/>
      </c>
      <c r="P285" s="73" t="str">
        <f>IF(O285="","",IF(COUNTIF(O$10:O284,O285)=0,P284+1,P284))</f>
        <v/>
      </c>
      <c r="Q285" s="88" t="str">
        <f t="shared" si="263"/>
        <v/>
      </c>
      <c r="R285" s="89" t="str" cm="1">
        <f t="array" ref="R285">IF(S285="","",INDEX(natjecanjeStaze_naziv,MATCH(S285,natjecanjeStaze_stazaId,0)))</f>
        <v/>
      </c>
      <c r="S285" s="53" t="str">
        <f>IF(BW285="","",INDEX(natjecanjeStaze_stazaId,MATCH(O285,natjecanjeStaze_kategorija,0)))</f>
        <v/>
      </c>
      <c r="T285" s="47" t="s">
        <v>0</v>
      </c>
      <c r="U285" s="259" t="str">
        <f>IF(O285="","",INDEX(kategorija_oznaka,MATCH(Q285,kategorija_id,0)))</f>
        <v/>
      </c>
      <c r="V285" s="260" t="str">
        <f t="shared" si="264"/>
        <v/>
      </c>
      <c r="W285" s="47" t="s">
        <v>0</v>
      </c>
      <c r="X285" s="52" t="str">
        <f t="shared" si="265"/>
        <v/>
      </c>
      <c r="Y285" s="73" t="str">
        <f t="shared" si="266"/>
        <v/>
      </c>
      <c r="Z285" s="31" t="str">
        <f t="shared" si="267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268"/>
        <v/>
      </c>
      <c r="AF285" s="47" t="s">
        <v>0</v>
      </c>
      <c r="AG285" s="151" t="str">
        <f t="shared" si="269"/>
        <v/>
      </c>
      <c r="AH285" s="47" t="s">
        <v>0</v>
      </c>
      <c r="AI285" s="52" t="str">
        <f t="shared" si="270"/>
        <v/>
      </c>
      <c r="AJ285" s="31" t="str">
        <f t="shared" si="271"/>
        <v/>
      </c>
      <c r="AK285" s="73" t="str">
        <f t="shared" si="272"/>
        <v/>
      </c>
      <c r="AL285" s="73" t="str">
        <f t="shared" si="273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IFERROR(""&amp;INDEX(registarNatjecatelji,DL285,4),"")</f>
        <v/>
      </c>
      <c r="AO285" s="90" t="str">
        <f t="shared" si="274"/>
        <v/>
      </c>
      <c r="AP285" s="66" t="str">
        <f t="shared" si="275"/>
        <v/>
      </c>
      <c r="AQ285" s="47" t="s">
        <v>0</v>
      </c>
      <c r="AR285" s="52" t="str">
        <f>IF(V285&lt;&gt;"NEMA","",IF(IFERROR(MATCH(U285,U$10:U284,0),0)&lt;&gt;0,"",U285))</f>
        <v/>
      </c>
      <c r="AS285" s="73" t="str">
        <f>IF(AR285="","",IFERROR(INDEX(klubAlias_id,MATCH(AR285,klubAlias_alias,0)),"NEMA"))</f>
        <v/>
      </c>
      <c r="AT285" s="31" t="str">
        <f>IF(OR(AS285="",AS285&lt;&gt;"NEMA"),"",MAX(AT$10:AT284)+1)</f>
        <v/>
      </c>
      <c r="AU285" s="66" t="str">
        <f>IF(OR(AS285="",AS285&lt;&gt;"NEMA"),"",INDEX(klub_id,MATCH(AR285,klub_naziv,0)))</f>
        <v/>
      </c>
      <c r="AV285" s="47" t="s">
        <v>0</v>
      </c>
      <c r="AW285" s="19" t="str">
        <f t="shared" si="276"/>
        <v/>
      </c>
      <c r="AX285" s="47" t="s">
        <v>0</v>
      </c>
      <c r="AY285" s="82" t="str">
        <f>IF(AK285&lt;&gt;"NEMA","",IF(IFERROR(MATCH(AJ285,AJ$10:AJ284,0),0)&lt;&gt;0,"",AJ285))</f>
        <v/>
      </c>
      <c r="AZ285" s="47" t="s">
        <v>0</v>
      </c>
      <c r="BA285" s="130"/>
      <c r="BB285" s="47" t="s">
        <v>0</v>
      </c>
      <c r="BC285" s="58" t="str">
        <f t="shared" si="277"/>
        <v/>
      </c>
      <c r="BD285" s="31" t="str">
        <f t="shared" si="278"/>
        <v/>
      </c>
      <c r="BE285" s="31" t="str">
        <f>IF(BD285="","",MAX(BE$10:BE284)+1)</f>
        <v/>
      </c>
      <c r="BF285" s="31" t="str">
        <f t="shared" si="279"/>
        <v/>
      </c>
      <c r="BG285" s="31" t="str">
        <f t="shared" si="280"/>
        <v/>
      </c>
      <c r="BH285" s="31" t="str">
        <f>IF(BA285="","",MAX(BH$10:BH284)+1)</f>
        <v/>
      </c>
      <c r="BI285" s="31" t="str">
        <f t="shared" si="281"/>
        <v/>
      </c>
      <c r="BJ285" s="66" t="str">
        <f t="shared" si="282"/>
        <v/>
      </c>
      <c r="BK285" s="47" t="s">
        <v>0</v>
      </c>
      <c r="BL285" s="19" t="str">
        <f t="shared" si="283"/>
        <v/>
      </c>
      <c r="BM285" s="47" t="s">
        <v>0</v>
      </c>
      <c r="BN285" s="151" t="str">
        <f>IF(AP285="","",IF(BA285="",IF(IFERROR(MATCH(AP285,natjecanje_noviKluboviAliasi,0),0)&gt;0,INDEX(natjecanje_kluboviAliasi,MATCH(AP285,natjecanje_noviKluboviAliasi,0)),AP285),BA285))</f>
        <v/>
      </c>
      <c r="BO285" s="47" t="s">
        <v>0</v>
      </c>
      <c r="BP285" s="58" t="str">
        <f t="shared" si="284"/>
        <v/>
      </c>
      <c r="BQ285" s="73" t="str">
        <f t="shared" si="285"/>
        <v/>
      </c>
      <c r="BR285" s="267" t="str">
        <f t="shared" si="286"/>
        <v/>
      </c>
      <c r="BS285" s="268" t="str">
        <f t="shared" si="287"/>
        <v/>
      </c>
      <c r="BT285" s="191" t="str">
        <f t="shared" si="288"/>
        <v/>
      </c>
      <c r="BU285" s="47" t="s">
        <v>0</v>
      </c>
      <c r="BV285" s="52" t="str">
        <f t="shared" si="289"/>
        <v/>
      </c>
      <c r="BW285" s="31" t="str">
        <f t="shared" si="290"/>
        <v/>
      </c>
      <c r="BX285" s="73" t="str">
        <f>IF(BW285="","",IFERROR(INDEX(imePrezime_id,MATCH(BV285&amp;" – "&amp;BW285,imePrezime_imePrezime,0)),"NEMA"))</f>
        <v/>
      </c>
      <c r="BY285" s="73" t="str">
        <f>IF(BX285&lt;&gt;"NEMA","",IFERROR(INDEX(imePrezimeAlias_imePrezimeId,MATCH(BV285&amp;" "&amp;BW285,imePrezimeAlias_alias,0)),"NEMA"))</f>
        <v/>
      </c>
      <c r="BZ285" s="31" t="str">
        <f>IF(BW285="","",IF(OR(BY285="",BY285="NEMA"),BV285,INDEX(imePrezime_ime,MATCH(BY285,imePrezime_id,0))))</f>
        <v/>
      </c>
      <c r="CA285" s="66" t="str">
        <f>IF(BW285="","",IF(OR(BY285="",BY285="NEMA"),BW285,INDEX(imePrezime_prezime,MATCH(BY285,imePrezime_id,0))))</f>
        <v/>
      </c>
      <c r="CB285" s="47" t="s">
        <v>0</v>
      </c>
      <c r="CC285" s="82" t="str">
        <f t="shared" si="291"/>
        <v/>
      </c>
      <c r="CD285" s="47" t="s">
        <v>0</v>
      </c>
      <c r="CE285" s="19" t="str">
        <f t="shared" si="292"/>
        <v/>
      </c>
      <c r="CF285" s="47" t="s">
        <v>0</v>
      </c>
      <c r="CG285" s="130"/>
      <c r="CH285" s="47" t="s">
        <v>0</v>
      </c>
      <c r="CI285" s="52" t="str">
        <f t="shared" si="293"/>
        <v/>
      </c>
      <c r="CJ285" s="73" t="str">
        <f>IF(CG285="","",MAX(CJ$10:CJ284)+1)</f>
        <v/>
      </c>
      <c r="CK285" s="53" t="str">
        <f t="shared" si="294"/>
        <v/>
      </c>
      <c r="CL285" s="47" t="s">
        <v>0</v>
      </c>
      <c r="CM285" s="19" t="str">
        <f t="shared" si="295"/>
        <v/>
      </c>
      <c r="CN285" s="47" t="s">
        <v>0</v>
      </c>
      <c r="CO285" s="108"/>
      <c r="CP285" s="110"/>
      <c r="CQ285" s="47"/>
      <c r="CR285" s="58" t="str">
        <f>IF(AND(BX285="NEMA",BY285="NEMA",OR(CG285="",CK285="NEMA")),MAX(CR$10:CR284)+1,"")</f>
        <v/>
      </c>
      <c r="CS285" s="53" t="str">
        <f t="shared" si="296"/>
        <v/>
      </c>
      <c r="CT285" t="s">
        <v>0</v>
      </c>
      <c r="CU285" s="133" t="str">
        <f>IF(O285="","",LEFT(INDEX(kategorija_oznaka,MATCH(Q285,kategorija_id,0)),1))</f>
        <v/>
      </c>
      <c r="CV285" t="s">
        <v>0</v>
      </c>
      <c r="CW285" s="52" t="str">
        <f>IF(CR285="","",IF(M285&lt;&gt;"CRO","","INSERT INTO osoba (id,reg_broj,oib,spol_id,dat_rodjenja) VALUES ("&amp;CR285&amp;",(SELECT max(os.reg_broj)+1 FROM osoba AS os),Null,'"&amp;CU285&amp;"',Null); INSERT INTO osoba_log (id,reg_broj,oib,spol_id,dat_rodjenja,dnevnik_id) SELECT id,reg_broj,oib,spol_id,dat_rodjenja,"&amp;dnevnik_id&amp;" FROM osoba WHERE id = "&amp;CR285&amp;";"))</f>
        <v/>
      </c>
      <c r="CX285" s="66" t="str">
        <f t="shared" si="297"/>
        <v/>
      </c>
      <c r="CY285" t="s">
        <v>0</v>
      </c>
      <c r="CZ285" s="19" t="str">
        <f t="shared" si="298"/>
        <v/>
      </c>
      <c r="DA285" s="47" t="s">
        <v>0</v>
      </c>
      <c r="DB285" s="52" t="str">
        <f t="shared" si="299"/>
        <v/>
      </c>
      <c r="DC285" s="66" t="str">
        <f t="shared" si="300"/>
        <v/>
      </c>
      <c r="DD285" s="47" t="s">
        <v>0</v>
      </c>
      <c r="DE285" s="52" t="str">
        <f t="shared" si="301"/>
        <v/>
      </c>
      <c r="DF285" s="53" t="str">
        <f>IF(DE285="","",IFERROR(MATCH(DE285,registar,0),"NEMA"))</f>
        <v/>
      </c>
      <c r="DG285" s="47" t="s">
        <v>0</v>
      </c>
      <c r="DH285" s="52" t="str">
        <f t="shared" si="302"/>
        <v/>
      </c>
      <c r="DI285" s="53" t="str">
        <f>IF(DH285="","",IFERROR(MATCH(DH285,imePrezime_imePrezimeKlub,0),"NEMA"))</f>
        <v/>
      </c>
      <c r="DJ285" s="47" t="s">
        <v>0</v>
      </c>
      <c r="DK285" s="52" t="str">
        <f t="shared" si="303"/>
        <v/>
      </c>
      <c r="DL285" s="53" t="str">
        <f>IF(DK285="","",IFERROR(MATCH(DK285,imePrezime_imePrezime,0),"NEMA"))</f>
        <v/>
      </c>
      <c r="DM285" s="47" t="s">
        <v>0</v>
      </c>
      <c r="DN285" s="58" t="str">
        <f t="shared" si="304"/>
        <v/>
      </c>
      <c r="DO285" s="53" t="str" cm="1">
        <f t="array" ref="DO285">IF(DN285&lt;&gt;"",INDEX(imePrezime_id,DN285,0),IF(CR285&lt;&gt;"",CR285,""))</f>
        <v/>
      </c>
      <c r="DP285" s="47" t="s">
        <v>0</v>
      </c>
      <c r="DQ285" s="58" t="str">
        <f t="shared" si="305"/>
        <v/>
      </c>
      <c r="DR285" s="73" t="str">
        <f>IF(BW285="","",IF(AJ285="",IF(IFERROR(INDEX(imePrezime_klub,MATCH(DO285,imePrezime_id,0)),"NEMA")="","klu",""),IF(OR(AND(AK285&lt;&gt;"",AK285&lt;&gt;"NEMA"),BI285&lt;&gt;""),"klu(ali)",IF(AND(AN285&lt;&gt;"",AN285&lt;&gt;AM285),"(raz-klu)","klu"))))</f>
        <v/>
      </c>
      <c r="DS285" s="73" t="str">
        <f t="shared" si="306"/>
        <v/>
      </c>
      <c r="DT285" s="73" t="str">
        <f t="shared" si="307"/>
        <v/>
      </c>
      <c r="DU285" s="66" t="str">
        <f t="shared" si="308"/>
        <v/>
      </c>
      <c r="DV285" s="47" t="s">
        <v>0</v>
      </c>
      <c r="DW285" s="58" t="str">
        <f>IF(BW285="","",MAX(DW$10:DW284)+1)</f>
        <v/>
      </c>
      <c r="DX285" s="73" t="str">
        <f t="shared" si="309"/>
        <v/>
      </c>
      <c r="DY285" s="73" t="str">
        <f t="shared" si="310"/>
        <v/>
      </c>
      <c r="DZ285" s="73" t="str">
        <f t="shared" si="311"/>
        <v/>
      </c>
      <c r="EA285" s="73" t="str">
        <f t="shared" si="312"/>
        <v/>
      </c>
      <c r="EB285" s="73" t="str">
        <f t="shared" si="313"/>
        <v/>
      </c>
      <c r="EC285" s="73" t="str">
        <f t="shared" si="314"/>
        <v/>
      </c>
      <c r="ED285" s="73" t="str">
        <f t="shared" si="315"/>
        <v/>
      </c>
      <c r="EE285" s="73" t="str">
        <f t="shared" si="316"/>
        <v/>
      </c>
      <c r="EF285" s="73" t="str">
        <f t="shared" si="317"/>
        <v/>
      </c>
      <c r="EG285" s="53" t="str">
        <f>IF(INDEX(natjecanjeKategorije_katAliasId,MATCH(Q285,natjecanjeKategorije_katRegId,0))="","",INDEX(natjecanjeKategorije_katAliasId,MATCH(Q285,natjecanjeKategorije_katRegId,0)))</f>
        <v/>
      </c>
      <c r="EH285" s="47" t="s">
        <v>0</v>
      </c>
      <c r="EI285" s="19" t="str">
        <f t="shared" si="318"/>
        <v/>
      </c>
      <c r="EJ285" s="47" t="s">
        <v>0</v>
      </c>
      <c r="EK285" s="19" t="str">
        <f t="shared" si="319"/>
        <v/>
      </c>
      <c r="EL285" s="47" t="s">
        <v>0</v>
      </c>
      <c r="EM285" s="208" t="str">
        <f t="shared" si="320"/>
        <v/>
      </c>
      <c r="EN285" s="47" t="s">
        <v>0</v>
      </c>
    </row>
    <row r="286" spans="1:144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262"/>
        <v/>
      </c>
      <c r="P286" s="73" t="str">
        <f>IF(O286="","",IF(COUNTIF(O$10:O285,O286)=0,P285+1,P285))</f>
        <v/>
      </c>
      <c r="Q286" s="88" t="str">
        <f t="shared" si="263"/>
        <v/>
      </c>
      <c r="R286" s="89" t="str" cm="1">
        <f t="array" ref="R286">IF(S286="","",INDEX(natjecanjeStaze_naziv,MATCH(S286,natjecanjeStaze_stazaId,0)))</f>
        <v/>
      </c>
      <c r="S286" s="53" t="str">
        <f>IF(BW286="","",INDEX(natjecanjeStaze_stazaId,MATCH(O286,natjecanjeStaze_kategorija,0)))</f>
        <v/>
      </c>
      <c r="T286" s="47" t="s">
        <v>0</v>
      </c>
      <c r="U286" s="259" t="str">
        <f>IF(O286="","",INDEX(kategorija_oznaka,MATCH(Q286,kategorija_id,0)))</f>
        <v/>
      </c>
      <c r="V286" s="260" t="str">
        <f t="shared" si="264"/>
        <v/>
      </c>
      <c r="W286" s="47" t="s">
        <v>0</v>
      </c>
      <c r="X286" s="52" t="str">
        <f t="shared" si="265"/>
        <v/>
      </c>
      <c r="Y286" s="73" t="str">
        <f t="shared" si="266"/>
        <v/>
      </c>
      <c r="Z286" s="31" t="str">
        <f t="shared" si="267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268"/>
        <v/>
      </c>
      <c r="AF286" s="47" t="s">
        <v>0</v>
      </c>
      <c r="AG286" s="151" t="str">
        <f t="shared" si="269"/>
        <v/>
      </c>
      <c r="AH286" s="47" t="s">
        <v>0</v>
      </c>
      <c r="AI286" s="52" t="str">
        <f t="shared" si="270"/>
        <v/>
      </c>
      <c r="AJ286" s="31" t="str">
        <f t="shared" si="271"/>
        <v/>
      </c>
      <c r="AK286" s="73" t="str">
        <f t="shared" si="272"/>
        <v/>
      </c>
      <c r="AL286" s="73" t="str">
        <f t="shared" si="273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IFERROR(""&amp;INDEX(registarNatjecatelji,DL286,4),"")</f>
        <v/>
      </c>
      <c r="AO286" s="90" t="str">
        <f t="shared" si="274"/>
        <v/>
      </c>
      <c r="AP286" s="66" t="str">
        <f t="shared" si="275"/>
        <v/>
      </c>
      <c r="AQ286" s="47" t="s">
        <v>0</v>
      </c>
      <c r="AR286" s="52" t="str">
        <f>IF(V286&lt;&gt;"NEMA","",IF(IFERROR(MATCH(U286,U$10:U285,0),0)&lt;&gt;0,"",U286))</f>
        <v/>
      </c>
      <c r="AS286" s="73" t="str">
        <f>IF(AR286="","",IFERROR(INDEX(klubAlias_id,MATCH(AR286,klubAlias_alias,0)),"NEMA"))</f>
        <v/>
      </c>
      <c r="AT286" s="31" t="str">
        <f>IF(OR(AS286="",AS286&lt;&gt;"NEMA"),"",MAX(AT$10:AT285)+1)</f>
        <v/>
      </c>
      <c r="AU286" s="66" t="str">
        <f>IF(OR(AS286="",AS286&lt;&gt;"NEMA"),"",INDEX(klub_id,MATCH(AR286,klub_naziv,0)))</f>
        <v/>
      </c>
      <c r="AV286" s="47" t="s">
        <v>0</v>
      </c>
      <c r="AW286" s="19" t="str">
        <f t="shared" si="276"/>
        <v/>
      </c>
      <c r="AX286" s="47" t="s">
        <v>0</v>
      </c>
      <c r="AY286" s="82" t="str">
        <f>IF(AK286&lt;&gt;"NEMA","",IF(IFERROR(MATCH(AJ286,AJ$10:AJ285,0),0)&lt;&gt;0,"",AJ286))</f>
        <v/>
      </c>
      <c r="AZ286" s="47" t="s">
        <v>0</v>
      </c>
      <c r="BA286" s="130"/>
      <c r="BB286" s="47" t="s">
        <v>0</v>
      </c>
      <c r="BC286" s="58" t="str">
        <f t="shared" si="277"/>
        <v/>
      </c>
      <c r="BD286" s="31" t="str">
        <f t="shared" si="278"/>
        <v/>
      </c>
      <c r="BE286" s="31" t="str">
        <f>IF(BD286="","",MAX(BE$10:BE285)+1)</f>
        <v/>
      </c>
      <c r="BF286" s="31" t="str">
        <f t="shared" si="279"/>
        <v/>
      </c>
      <c r="BG286" s="31" t="str">
        <f t="shared" si="280"/>
        <v/>
      </c>
      <c r="BH286" s="31" t="str">
        <f>IF(BA286="","",MAX(BH$10:BH285)+1)</f>
        <v/>
      </c>
      <c r="BI286" s="31" t="str">
        <f t="shared" si="281"/>
        <v/>
      </c>
      <c r="BJ286" s="66" t="str">
        <f t="shared" si="282"/>
        <v/>
      </c>
      <c r="BK286" s="47" t="s">
        <v>0</v>
      </c>
      <c r="BL286" s="19" t="str">
        <f t="shared" si="283"/>
        <v/>
      </c>
      <c r="BM286" s="47" t="s">
        <v>0</v>
      </c>
      <c r="BN286" s="151" t="str">
        <f>IF(AP286="","",IF(BA286="",IF(IFERROR(MATCH(AP286,natjecanje_noviKluboviAliasi,0),0)&gt;0,INDEX(natjecanje_kluboviAliasi,MATCH(AP286,natjecanje_noviKluboviAliasi,0)),AP286),BA286))</f>
        <v/>
      </c>
      <c r="BO286" s="47" t="s">
        <v>0</v>
      </c>
      <c r="BP286" s="58" t="str">
        <f t="shared" si="284"/>
        <v/>
      </c>
      <c r="BQ286" s="73" t="str">
        <f t="shared" si="285"/>
        <v/>
      </c>
      <c r="BR286" s="267" t="str">
        <f t="shared" si="286"/>
        <v/>
      </c>
      <c r="BS286" s="268" t="str">
        <f t="shared" si="287"/>
        <v/>
      </c>
      <c r="BT286" s="191" t="str">
        <f t="shared" si="288"/>
        <v/>
      </c>
      <c r="BU286" s="47" t="s">
        <v>0</v>
      </c>
      <c r="BV286" s="52" t="str">
        <f t="shared" si="289"/>
        <v/>
      </c>
      <c r="BW286" s="31" t="str">
        <f t="shared" si="290"/>
        <v/>
      </c>
      <c r="BX286" s="73" t="str">
        <f>IF(BW286="","",IFERROR(INDEX(imePrezime_id,MATCH(BV286&amp;" – "&amp;BW286,imePrezime_imePrezime,0)),"NEMA"))</f>
        <v/>
      </c>
      <c r="BY286" s="73" t="str">
        <f>IF(BX286&lt;&gt;"NEMA","",IFERROR(INDEX(imePrezimeAlias_imePrezimeId,MATCH(BV286&amp;" "&amp;BW286,imePrezimeAlias_alias,0)),"NEMA"))</f>
        <v/>
      </c>
      <c r="BZ286" s="31" t="str">
        <f>IF(BW286="","",IF(OR(BY286="",BY286="NEMA"),BV286,INDEX(imePrezime_ime,MATCH(BY286,imePrezime_id,0))))</f>
        <v/>
      </c>
      <c r="CA286" s="66" t="str">
        <f>IF(BW286="","",IF(OR(BY286="",BY286="NEMA"),BW286,INDEX(imePrezime_prezime,MATCH(BY286,imePrezime_id,0))))</f>
        <v/>
      </c>
      <c r="CB286" s="47" t="s">
        <v>0</v>
      </c>
      <c r="CC286" s="82" t="str">
        <f t="shared" si="291"/>
        <v/>
      </c>
      <c r="CD286" s="47" t="s">
        <v>0</v>
      </c>
      <c r="CE286" s="19" t="str">
        <f t="shared" si="292"/>
        <v/>
      </c>
      <c r="CF286" s="47" t="s">
        <v>0</v>
      </c>
      <c r="CG286" s="130"/>
      <c r="CH286" s="47" t="s">
        <v>0</v>
      </c>
      <c r="CI286" s="52" t="str">
        <f t="shared" si="293"/>
        <v/>
      </c>
      <c r="CJ286" s="73" t="str">
        <f>IF(CG286="","",MAX(CJ$10:CJ285)+1)</f>
        <v/>
      </c>
      <c r="CK286" s="53" t="str">
        <f t="shared" si="294"/>
        <v/>
      </c>
      <c r="CL286" s="47" t="s">
        <v>0</v>
      </c>
      <c r="CM286" s="19" t="str">
        <f t="shared" si="295"/>
        <v/>
      </c>
      <c r="CN286" s="47" t="s">
        <v>0</v>
      </c>
      <c r="CO286" s="108"/>
      <c r="CP286" s="110"/>
      <c r="CQ286" s="47"/>
      <c r="CR286" s="58" t="str">
        <f>IF(AND(BX286="NEMA",BY286="NEMA",OR(CG286="",CK286="NEMA")),MAX(CR$10:CR285)+1,"")</f>
        <v/>
      </c>
      <c r="CS286" s="53" t="str">
        <f t="shared" si="296"/>
        <v/>
      </c>
      <c r="CT286" t="s">
        <v>0</v>
      </c>
      <c r="CU286" s="133" t="str">
        <f>IF(O286="","",LEFT(INDEX(kategorija_oznaka,MATCH(Q286,kategorija_id,0)),1))</f>
        <v/>
      </c>
      <c r="CV286" t="s">
        <v>0</v>
      </c>
      <c r="CW286" s="52" t="str">
        <f>IF(CR286="","",IF(M286&lt;&gt;"CRO","","INSERT INTO osoba (id,reg_broj,oib,spol_id,dat_rodjenja) VALUES ("&amp;CR286&amp;",(SELECT max(os.reg_broj)+1 FROM osoba AS os),Null,'"&amp;CU286&amp;"',Null); INSERT INTO osoba_log (id,reg_broj,oib,spol_id,dat_rodjenja,dnevnik_id) SELECT id,reg_broj,oib,spol_id,dat_rodjenja,"&amp;dnevnik_id&amp;" FROM osoba WHERE id = "&amp;CR286&amp;";"))</f>
        <v/>
      </c>
      <c r="CX286" s="66" t="str">
        <f t="shared" si="297"/>
        <v/>
      </c>
      <c r="CY286" t="s">
        <v>0</v>
      </c>
      <c r="CZ286" s="19" t="str">
        <f t="shared" si="298"/>
        <v/>
      </c>
      <c r="DA286" s="47" t="s">
        <v>0</v>
      </c>
      <c r="DB286" s="52" t="str">
        <f t="shared" si="299"/>
        <v/>
      </c>
      <c r="DC286" s="66" t="str">
        <f t="shared" si="300"/>
        <v/>
      </c>
      <c r="DD286" s="47" t="s">
        <v>0</v>
      </c>
      <c r="DE286" s="52" t="str">
        <f t="shared" si="301"/>
        <v/>
      </c>
      <c r="DF286" s="53" t="str">
        <f>IF(DE286="","",IFERROR(MATCH(DE286,registar,0),"NEMA"))</f>
        <v/>
      </c>
      <c r="DG286" s="47" t="s">
        <v>0</v>
      </c>
      <c r="DH286" s="52" t="str">
        <f t="shared" si="302"/>
        <v/>
      </c>
      <c r="DI286" s="53" t="str">
        <f>IF(DH286="","",IFERROR(MATCH(DH286,imePrezime_imePrezimeKlub,0),"NEMA"))</f>
        <v/>
      </c>
      <c r="DJ286" s="47" t="s">
        <v>0</v>
      </c>
      <c r="DK286" s="52" t="str">
        <f t="shared" si="303"/>
        <v/>
      </c>
      <c r="DL286" s="53" t="str">
        <f>IF(DK286="","",IFERROR(MATCH(DK286,imePrezime_imePrezime,0),"NEMA"))</f>
        <v/>
      </c>
      <c r="DM286" s="47" t="s">
        <v>0</v>
      </c>
      <c r="DN286" s="58" t="str">
        <f t="shared" si="304"/>
        <v/>
      </c>
      <c r="DO286" s="53" t="str" cm="1">
        <f t="array" ref="DO286">IF(DN286&lt;&gt;"",INDEX(imePrezime_id,DN286,0),IF(CR286&lt;&gt;"",CR286,""))</f>
        <v/>
      </c>
      <c r="DP286" s="47" t="s">
        <v>0</v>
      </c>
      <c r="DQ286" s="58" t="str">
        <f t="shared" si="305"/>
        <v/>
      </c>
      <c r="DR286" s="73" t="str">
        <f>IF(BW286="","",IF(AJ286="",IF(IFERROR(INDEX(imePrezime_klub,MATCH(DO286,imePrezime_id,0)),"NEMA")="","klu",""),IF(OR(AND(AK286&lt;&gt;"",AK286&lt;&gt;"NEMA"),BI286&lt;&gt;""),"klu(ali)",IF(AND(AN286&lt;&gt;"",AN286&lt;&gt;AM286),"(raz-klu)","klu"))))</f>
        <v/>
      </c>
      <c r="DS286" s="73" t="str">
        <f t="shared" si="306"/>
        <v/>
      </c>
      <c r="DT286" s="73" t="str">
        <f t="shared" si="307"/>
        <v/>
      </c>
      <c r="DU286" s="66" t="str">
        <f t="shared" si="308"/>
        <v/>
      </c>
      <c r="DV286" s="47" t="s">
        <v>0</v>
      </c>
      <c r="DW286" s="58" t="str">
        <f>IF(BW286="","",MAX(DW$10:DW285)+1)</f>
        <v/>
      </c>
      <c r="DX286" s="73" t="str">
        <f t="shared" si="309"/>
        <v/>
      </c>
      <c r="DY286" s="73" t="str">
        <f t="shared" si="310"/>
        <v/>
      </c>
      <c r="DZ286" s="73" t="str">
        <f t="shared" si="311"/>
        <v/>
      </c>
      <c r="EA286" s="73" t="str">
        <f t="shared" si="312"/>
        <v/>
      </c>
      <c r="EB286" s="73" t="str">
        <f t="shared" si="313"/>
        <v/>
      </c>
      <c r="EC286" s="73" t="str">
        <f t="shared" si="314"/>
        <v/>
      </c>
      <c r="ED286" s="73" t="str">
        <f t="shared" si="315"/>
        <v/>
      </c>
      <c r="EE286" s="73" t="str">
        <f t="shared" si="316"/>
        <v/>
      </c>
      <c r="EF286" s="73" t="str">
        <f t="shared" si="317"/>
        <v/>
      </c>
      <c r="EG286" s="53" t="str">
        <f>IF(INDEX(natjecanjeKategorije_katAliasId,MATCH(Q286,natjecanjeKategorije_katRegId,0))="","",INDEX(natjecanjeKategorije_katAliasId,MATCH(Q286,natjecanjeKategorije_katRegId,0)))</f>
        <v/>
      </c>
      <c r="EH286" s="47" t="s">
        <v>0</v>
      </c>
      <c r="EI286" s="19" t="str">
        <f t="shared" si="318"/>
        <v/>
      </c>
      <c r="EJ286" s="47" t="s">
        <v>0</v>
      </c>
      <c r="EK286" s="19" t="str">
        <f t="shared" si="319"/>
        <v/>
      </c>
      <c r="EL286" s="47" t="s">
        <v>0</v>
      </c>
      <c r="EM286" s="208" t="str">
        <f t="shared" si="320"/>
        <v/>
      </c>
      <c r="EN286" s="47" t="s">
        <v>0</v>
      </c>
    </row>
    <row r="287" spans="1:144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262"/>
        <v/>
      </c>
      <c r="P287" s="73" t="str">
        <f>IF(O287="","",IF(COUNTIF(O$10:O286,O287)=0,P286+1,P286))</f>
        <v/>
      </c>
      <c r="Q287" s="88" t="str">
        <f t="shared" si="263"/>
        <v/>
      </c>
      <c r="R287" s="89" t="str" cm="1">
        <f t="array" ref="R287">IF(S287="","",INDEX(natjecanjeStaze_naziv,MATCH(S287,natjecanjeStaze_stazaId,0)))</f>
        <v/>
      </c>
      <c r="S287" s="53" t="str">
        <f>IF(BW287="","",INDEX(natjecanjeStaze_stazaId,MATCH(O287,natjecanjeStaze_kategorija,0)))</f>
        <v/>
      </c>
      <c r="T287" s="47" t="s">
        <v>0</v>
      </c>
      <c r="U287" s="259" t="str">
        <f>IF(O287="","",INDEX(kategorija_oznaka,MATCH(Q287,kategorija_id,0)))</f>
        <v/>
      </c>
      <c r="V287" s="260" t="str">
        <f t="shared" si="264"/>
        <v/>
      </c>
      <c r="W287" s="47" t="s">
        <v>0</v>
      </c>
      <c r="X287" s="52" t="str">
        <f t="shared" si="265"/>
        <v/>
      </c>
      <c r="Y287" s="73" t="str">
        <f t="shared" si="266"/>
        <v/>
      </c>
      <c r="Z287" s="31" t="str">
        <f t="shared" si="267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268"/>
        <v/>
      </c>
      <c r="AF287" s="47" t="s">
        <v>0</v>
      </c>
      <c r="AG287" s="151" t="str">
        <f t="shared" si="269"/>
        <v/>
      </c>
      <c r="AH287" s="47" t="s">
        <v>0</v>
      </c>
      <c r="AI287" s="52" t="str">
        <f t="shared" si="270"/>
        <v/>
      </c>
      <c r="AJ287" s="31" t="str">
        <f t="shared" si="271"/>
        <v/>
      </c>
      <c r="AK287" s="73" t="str">
        <f t="shared" si="272"/>
        <v/>
      </c>
      <c r="AL287" s="73" t="str">
        <f t="shared" si="273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IFERROR(""&amp;INDEX(registarNatjecatelji,DL287,4),"")</f>
        <v/>
      </c>
      <c r="AO287" s="90" t="str">
        <f t="shared" si="274"/>
        <v/>
      </c>
      <c r="AP287" s="66" t="str">
        <f t="shared" si="275"/>
        <v/>
      </c>
      <c r="AQ287" s="47" t="s">
        <v>0</v>
      </c>
      <c r="AR287" s="52" t="str">
        <f>IF(V287&lt;&gt;"NEMA","",IF(IFERROR(MATCH(U287,U$10:U286,0),0)&lt;&gt;0,"",U287))</f>
        <v/>
      </c>
      <c r="AS287" s="73" t="str">
        <f>IF(AR287="","",IFERROR(INDEX(klubAlias_id,MATCH(AR287,klubAlias_alias,0)),"NEMA"))</f>
        <v/>
      </c>
      <c r="AT287" s="31" t="str">
        <f>IF(OR(AS287="",AS287&lt;&gt;"NEMA"),"",MAX(AT$10:AT286)+1)</f>
        <v/>
      </c>
      <c r="AU287" s="66" t="str">
        <f>IF(OR(AS287="",AS287&lt;&gt;"NEMA"),"",INDEX(klub_id,MATCH(AR287,klub_naziv,0)))</f>
        <v/>
      </c>
      <c r="AV287" s="47" t="s">
        <v>0</v>
      </c>
      <c r="AW287" s="19" t="str">
        <f t="shared" si="276"/>
        <v/>
      </c>
      <c r="AX287" s="47" t="s">
        <v>0</v>
      </c>
      <c r="AY287" s="82" t="str">
        <f>IF(AK287&lt;&gt;"NEMA","",IF(IFERROR(MATCH(AJ287,AJ$10:AJ286,0),0)&lt;&gt;0,"",AJ287))</f>
        <v/>
      </c>
      <c r="AZ287" s="47" t="s">
        <v>0</v>
      </c>
      <c r="BA287" s="130"/>
      <c r="BB287" s="47" t="s">
        <v>0</v>
      </c>
      <c r="BC287" s="58" t="str">
        <f t="shared" si="277"/>
        <v/>
      </c>
      <c r="BD287" s="31" t="str">
        <f t="shared" si="278"/>
        <v/>
      </c>
      <c r="BE287" s="31" t="str">
        <f>IF(BD287="","",MAX(BE$10:BE286)+1)</f>
        <v/>
      </c>
      <c r="BF287" s="31" t="str">
        <f t="shared" si="279"/>
        <v/>
      </c>
      <c r="BG287" s="31" t="str">
        <f t="shared" si="280"/>
        <v/>
      </c>
      <c r="BH287" s="31" t="str">
        <f>IF(BA287="","",MAX(BH$10:BH286)+1)</f>
        <v/>
      </c>
      <c r="BI287" s="31" t="str">
        <f t="shared" si="281"/>
        <v/>
      </c>
      <c r="BJ287" s="66" t="str">
        <f t="shared" si="282"/>
        <v/>
      </c>
      <c r="BK287" s="47" t="s">
        <v>0</v>
      </c>
      <c r="BL287" s="19" t="str">
        <f t="shared" si="283"/>
        <v/>
      </c>
      <c r="BM287" s="47" t="s">
        <v>0</v>
      </c>
      <c r="BN287" s="151" t="str">
        <f>IF(AP287="","",IF(BA287="",IF(IFERROR(MATCH(AP287,natjecanje_noviKluboviAliasi,0),0)&gt;0,INDEX(natjecanje_kluboviAliasi,MATCH(AP287,natjecanje_noviKluboviAliasi,0)),AP287),BA287))</f>
        <v/>
      </c>
      <c r="BO287" s="47" t="s">
        <v>0</v>
      </c>
      <c r="BP287" s="58" t="str">
        <f t="shared" si="284"/>
        <v/>
      </c>
      <c r="BQ287" s="73" t="str">
        <f t="shared" si="285"/>
        <v/>
      </c>
      <c r="BR287" s="267" t="str">
        <f t="shared" si="286"/>
        <v/>
      </c>
      <c r="BS287" s="268" t="str">
        <f t="shared" si="287"/>
        <v/>
      </c>
      <c r="BT287" s="191" t="str">
        <f t="shared" si="288"/>
        <v/>
      </c>
      <c r="BU287" s="47" t="s">
        <v>0</v>
      </c>
      <c r="BV287" s="52" t="str">
        <f t="shared" si="289"/>
        <v/>
      </c>
      <c r="BW287" s="31" t="str">
        <f t="shared" si="290"/>
        <v/>
      </c>
      <c r="BX287" s="73" t="str">
        <f>IF(BW287="","",IFERROR(INDEX(imePrezime_id,MATCH(BV287&amp;" – "&amp;BW287,imePrezime_imePrezime,0)),"NEMA"))</f>
        <v/>
      </c>
      <c r="BY287" s="73" t="str">
        <f>IF(BX287&lt;&gt;"NEMA","",IFERROR(INDEX(imePrezimeAlias_imePrezimeId,MATCH(BV287&amp;" "&amp;BW287,imePrezimeAlias_alias,0)),"NEMA"))</f>
        <v/>
      </c>
      <c r="BZ287" s="31" t="str">
        <f>IF(BW287="","",IF(OR(BY287="",BY287="NEMA"),BV287,INDEX(imePrezime_ime,MATCH(BY287,imePrezime_id,0))))</f>
        <v/>
      </c>
      <c r="CA287" s="66" t="str">
        <f>IF(BW287="","",IF(OR(BY287="",BY287="NEMA"),BW287,INDEX(imePrezime_prezime,MATCH(BY287,imePrezime_id,0))))</f>
        <v/>
      </c>
      <c r="CB287" s="47" t="s">
        <v>0</v>
      </c>
      <c r="CC287" s="82" t="str">
        <f t="shared" si="291"/>
        <v/>
      </c>
      <c r="CD287" s="47" t="s">
        <v>0</v>
      </c>
      <c r="CE287" s="19" t="str">
        <f t="shared" si="292"/>
        <v/>
      </c>
      <c r="CF287" s="47" t="s">
        <v>0</v>
      </c>
      <c r="CG287" s="130"/>
      <c r="CH287" s="47" t="s">
        <v>0</v>
      </c>
      <c r="CI287" s="52" t="str">
        <f t="shared" si="293"/>
        <v/>
      </c>
      <c r="CJ287" s="73" t="str">
        <f>IF(CG287="","",MAX(CJ$10:CJ286)+1)</f>
        <v/>
      </c>
      <c r="CK287" s="53" t="str">
        <f t="shared" si="294"/>
        <v/>
      </c>
      <c r="CL287" s="47" t="s">
        <v>0</v>
      </c>
      <c r="CM287" s="19" t="str">
        <f t="shared" si="295"/>
        <v/>
      </c>
      <c r="CN287" s="47" t="s">
        <v>0</v>
      </c>
      <c r="CO287" s="108"/>
      <c r="CP287" s="110"/>
      <c r="CQ287" s="47"/>
      <c r="CR287" s="58" t="str">
        <f>IF(AND(BX287="NEMA",BY287="NEMA",OR(CG287="",CK287="NEMA")),MAX(CR$10:CR286)+1,"")</f>
        <v/>
      </c>
      <c r="CS287" s="53" t="str">
        <f t="shared" si="296"/>
        <v/>
      </c>
      <c r="CT287" t="s">
        <v>0</v>
      </c>
      <c r="CU287" s="133" t="str">
        <f>IF(O287="","",LEFT(INDEX(kategorija_oznaka,MATCH(Q287,kategorija_id,0)),1))</f>
        <v/>
      </c>
      <c r="CV287" t="s">
        <v>0</v>
      </c>
      <c r="CW287" s="52" t="str">
        <f>IF(CR287="","",IF(M287&lt;&gt;"CRO","","INSERT INTO osoba (id,reg_broj,oib,spol_id,dat_rodjenja) VALUES ("&amp;CR287&amp;",(SELECT max(os.reg_broj)+1 FROM osoba AS os),Null,'"&amp;CU287&amp;"',Null); INSERT INTO osoba_log (id,reg_broj,oib,spol_id,dat_rodjenja,dnevnik_id) SELECT id,reg_broj,oib,spol_id,dat_rodjenja,"&amp;dnevnik_id&amp;" FROM osoba WHERE id = "&amp;CR287&amp;";"))</f>
        <v/>
      </c>
      <c r="CX287" s="66" t="str">
        <f t="shared" si="297"/>
        <v/>
      </c>
      <c r="CY287" t="s">
        <v>0</v>
      </c>
      <c r="CZ287" s="19" t="str">
        <f t="shared" si="298"/>
        <v/>
      </c>
      <c r="DA287" s="47" t="s">
        <v>0</v>
      </c>
      <c r="DB287" s="52" t="str">
        <f t="shared" si="299"/>
        <v/>
      </c>
      <c r="DC287" s="66" t="str">
        <f t="shared" si="300"/>
        <v/>
      </c>
      <c r="DD287" s="47" t="s">
        <v>0</v>
      </c>
      <c r="DE287" s="52" t="str">
        <f t="shared" si="301"/>
        <v/>
      </c>
      <c r="DF287" s="53" t="str">
        <f>IF(DE287="","",IFERROR(MATCH(DE287,registar,0),"NEMA"))</f>
        <v/>
      </c>
      <c r="DG287" s="47" t="s">
        <v>0</v>
      </c>
      <c r="DH287" s="52" t="str">
        <f t="shared" si="302"/>
        <v/>
      </c>
      <c r="DI287" s="53" t="str">
        <f>IF(DH287="","",IFERROR(MATCH(DH287,imePrezime_imePrezimeKlub,0),"NEMA"))</f>
        <v/>
      </c>
      <c r="DJ287" s="47" t="s">
        <v>0</v>
      </c>
      <c r="DK287" s="52" t="str">
        <f t="shared" si="303"/>
        <v/>
      </c>
      <c r="DL287" s="53" t="str">
        <f>IF(DK287="","",IFERROR(MATCH(DK287,imePrezime_imePrezime,0),"NEMA"))</f>
        <v/>
      </c>
      <c r="DM287" s="47" t="s">
        <v>0</v>
      </c>
      <c r="DN287" s="58" t="str">
        <f t="shared" si="304"/>
        <v/>
      </c>
      <c r="DO287" s="53" t="str" cm="1">
        <f t="array" ref="DO287">IF(DN287&lt;&gt;"",INDEX(imePrezime_id,DN287,0),IF(CR287&lt;&gt;"",CR287,""))</f>
        <v/>
      </c>
      <c r="DP287" s="47" t="s">
        <v>0</v>
      </c>
      <c r="DQ287" s="58" t="str">
        <f t="shared" si="305"/>
        <v/>
      </c>
      <c r="DR287" s="73" t="str">
        <f>IF(BW287="","",IF(AJ287="",IF(IFERROR(INDEX(imePrezime_klub,MATCH(DO287,imePrezime_id,0)),"NEMA")="","klu",""),IF(OR(AND(AK287&lt;&gt;"",AK287&lt;&gt;"NEMA"),BI287&lt;&gt;""),"klu(ali)",IF(AND(AN287&lt;&gt;"",AN287&lt;&gt;AM287),"(raz-klu)","klu"))))</f>
        <v/>
      </c>
      <c r="DS287" s="73" t="str">
        <f t="shared" si="306"/>
        <v/>
      </c>
      <c r="DT287" s="73" t="str">
        <f t="shared" si="307"/>
        <v/>
      </c>
      <c r="DU287" s="66" t="str">
        <f t="shared" si="308"/>
        <v/>
      </c>
      <c r="DV287" s="47" t="s">
        <v>0</v>
      </c>
      <c r="DW287" s="58" t="str">
        <f>IF(BW287="","",MAX(DW$10:DW286)+1)</f>
        <v/>
      </c>
      <c r="DX287" s="73" t="str">
        <f t="shared" si="309"/>
        <v/>
      </c>
      <c r="DY287" s="73" t="str">
        <f t="shared" si="310"/>
        <v/>
      </c>
      <c r="DZ287" s="73" t="str">
        <f t="shared" si="311"/>
        <v/>
      </c>
      <c r="EA287" s="73" t="str">
        <f t="shared" si="312"/>
        <v/>
      </c>
      <c r="EB287" s="73" t="str">
        <f t="shared" si="313"/>
        <v/>
      </c>
      <c r="EC287" s="73" t="str">
        <f t="shared" si="314"/>
        <v/>
      </c>
      <c r="ED287" s="73" t="str">
        <f t="shared" si="315"/>
        <v/>
      </c>
      <c r="EE287" s="73" t="str">
        <f t="shared" si="316"/>
        <v/>
      </c>
      <c r="EF287" s="73" t="str">
        <f t="shared" si="317"/>
        <v/>
      </c>
      <c r="EG287" s="53" t="str">
        <f>IF(INDEX(natjecanjeKategorije_katAliasId,MATCH(Q287,natjecanjeKategorije_katRegId,0))="","",INDEX(natjecanjeKategorije_katAliasId,MATCH(Q287,natjecanjeKategorije_katRegId,0)))</f>
        <v/>
      </c>
      <c r="EH287" s="47" t="s">
        <v>0</v>
      </c>
      <c r="EI287" s="19" t="str">
        <f t="shared" si="318"/>
        <v/>
      </c>
      <c r="EJ287" s="47" t="s">
        <v>0</v>
      </c>
      <c r="EK287" s="19" t="str">
        <f t="shared" si="319"/>
        <v/>
      </c>
      <c r="EL287" s="47" t="s">
        <v>0</v>
      </c>
      <c r="EM287" s="208" t="str">
        <f t="shared" si="320"/>
        <v/>
      </c>
      <c r="EN287" s="47" t="s">
        <v>0</v>
      </c>
    </row>
    <row r="288" spans="1:144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262"/>
        <v/>
      </c>
      <c r="P288" s="73" t="str">
        <f>IF(O288="","",IF(COUNTIF(O$10:O287,O288)=0,P287+1,P287))</f>
        <v/>
      </c>
      <c r="Q288" s="88" t="str">
        <f t="shared" si="263"/>
        <v/>
      </c>
      <c r="R288" s="89" t="str" cm="1">
        <f t="array" ref="R288">IF(S288="","",INDEX(natjecanjeStaze_naziv,MATCH(S288,natjecanjeStaze_stazaId,0)))</f>
        <v/>
      </c>
      <c r="S288" s="53" t="str">
        <f>IF(BW288="","",INDEX(natjecanjeStaze_stazaId,MATCH(O288,natjecanjeStaze_kategorija,0)))</f>
        <v/>
      </c>
      <c r="T288" s="47" t="s">
        <v>0</v>
      </c>
      <c r="U288" s="259" t="str">
        <f>IF(O288="","",INDEX(kategorija_oznaka,MATCH(Q288,kategorija_id,0)))</f>
        <v/>
      </c>
      <c r="V288" s="260" t="str">
        <f t="shared" si="264"/>
        <v/>
      </c>
      <c r="W288" s="47" t="s">
        <v>0</v>
      </c>
      <c r="X288" s="52" t="str">
        <f t="shared" si="265"/>
        <v/>
      </c>
      <c r="Y288" s="73" t="str">
        <f t="shared" si="266"/>
        <v/>
      </c>
      <c r="Z288" s="31" t="str">
        <f t="shared" si="267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268"/>
        <v/>
      </c>
      <c r="AF288" s="47" t="s">
        <v>0</v>
      </c>
      <c r="AG288" s="151" t="str">
        <f t="shared" si="269"/>
        <v/>
      </c>
      <c r="AH288" s="47" t="s">
        <v>0</v>
      </c>
      <c r="AI288" s="52" t="str">
        <f t="shared" si="270"/>
        <v/>
      </c>
      <c r="AJ288" s="31" t="str">
        <f t="shared" si="271"/>
        <v/>
      </c>
      <c r="AK288" s="73" t="str">
        <f t="shared" si="272"/>
        <v/>
      </c>
      <c r="AL288" s="73" t="str">
        <f t="shared" si="273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IFERROR(""&amp;INDEX(registarNatjecatelji,DL288,4),"")</f>
        <v/>
      </c>
      <c r="AO288" s="90" t="str">
        <f t="shared" si="274"/>
        <v/>
      </c>
      <c r="AP288" s="66" t="str">
        <f t="shared" si="275"/>
        <v/>
      </c>
      <c r="AQ288" s="47" t="s">
        <v>0</v>
      </c>
      <c r="AR288" s="52" t="str">
        <f>IF(V288&lt;&gt;"NEMA","",IF(IFERROR(MATCH(U288,U$10:U287,0),0)&lt;&gt;0,"",U288))</f>
        <v/>
      </c>
      <c r="AS288" s="73" t="str">
        <f>IF(AR288="","",IFERROR(INDEX(klubAlias_id,MATCH(AR288,klubAlias_alias,0)),"NEMA"))</f>
        <v/>
      </c>
      <c r="AT288" s="31" t="str">
        <f>IF(OR(AS288="",AS288&lt;&gt;"NEMA"),"",MAX(AT$10:AT287)+1)</f>
        <v/>
      </c>
      <c r="AU288" s="66" t="str">
        <f>IF(OR(AS288="",AS288&lt;&gt;"NEMA"),"",INDEX(klub_id,MATCH(AR288,klub_naziv,0)))</f>
        <v/>
      </c>
      <c r="AV288" s="47" t="s">
        <v>0</v>
      </c>
      <c r="AW288" s="19" t="str">
        <f t="shared" si="276"/>
        <v/>
      </c>
      <c r="AX288" s="47" t="s">
        <v>0</v>
      </c>
      <c r="AY288" s="82" t="str">
        <f>IF(AK288&lt;&gt;"NEMA","",IF(IFERROR(MATCH(AJ288,AJ$10:AJ287,0),0)&lt;&gt;0,"",AJ288))</f>
        <v/>
      </c>
      <c r="AZ288" s="47" t="s">
        <v>0</v>
      </c>
      <c r="BA288" s="130"/>
      <c r="BB288" s="47" t="s">
        <v>0</v>
      </c>
      <c r="BC288" s="58" t="str">
        <f t="shared" si="277"/>
        <v/>
      </c>
      <c r="BD288" s="31" t="str">
        <f t="shared" si="278"/>
        <v/>
      </c>
      <c r="BE288" s="31" t="str">
        <f>IF(BD288="","",MAX(BE$10:BE287)+1)</f>
        <v/>
      </c>
      <c r="BF288" s="31" t="str">
        <f t="shared" si="279"/>
        <v/>
      </c>
      <c r="BG288" s="31" t="str">
        <f t="shared" si="280"/>
        <v/>
      </c>
      <c r="BH288" s="31" t="str">
        <f>IF(BA288="","",MAX(BH$10:BH287)+1)</f>
        <v/>
      </c>
      <c r="BI288" s="31" t="str">
        <f t="shared" si="281"/>
        <v/>
      </c>
      <c r="BJ288" s="66" t="str">
        <f t="shared" si="282"/>
        <v/>
      </c>
      <c r="BK288" s="47" t="s">
        <v>0</v>
      </c>
      <c r="BL288" s="19" t="str">
        <f t="shared" si="283"/>
        <v/>
      </c>
      <c r="BM288" s="47" t="s">
        <v>0</v>
      </c>
      <c r="BN288" s="151" t="str">
        <f>IF(AP288="","",IF(BA288="",IF(IFERROR(MATCH(AP288,natjecanje_noviKluboviAliasi,0),0)&gt;0,INDEX(natjecanje_kluboviAliasi,MATCH(AP288,natjecanje_noviKluboviAliasi,0)),AP288),BA288))</f>
        <v/>
      </c>
      <c r="BO288" s="47" t="s">
        <v>0</v>
      </c>
      <c r="BP288" s="58" t="str">
        <f t="shared" si="284"/>
        <v/>
      </c>
      <c r="BQ288" s="73" t="str">
        <f t="shared" si="285"/>
        <v/>
      </c>
      <c r="BR288" s="267" t="str">
        <f t="shared" si="286"/>
        <v/>
      </c>
      <c r="BS288" s="268" t="str">
        <f t="shared" si="287"/>
        <v/>
      </c>
      <c r="BT288" s="191" t="str">
        <f t="shared" si="288"/>
        <v/>
      </c>
      <c r="BU288" s="47" t="s">
        <v>0</v>
      </c>
      <c r="BV288" s="52" t="str">
        <f t="shared" si="289"/>
        <v/>
      </c>
      <c r="BW288" s="31" t="str">
        <f t="shared" si="290"/>
        <v/>
      </c>
      <c r="BX288" s="73" t="str">
        <f>IF(BW288="","",IFERROR(INDEX(imePrezime_id,MATCH(BV288&amp;" – "&amp;BW288,imePrezime_imePrezime,0)),"NEMA"))</f>
        <v/>
      </c>
      <c r="BY288" s="73" t="str">
        <f>IF(BX288&lt;&gt;"NEMA","",IFERROR(INDEX(imePrezimeAlias_imePrezimeId,MATCH(BV288&amp;" "&amp;BW288,imePrezimeAlias_alias,0)),"NEMA"))</f>
        <v/>
      </c>
      <c r="BZ288" s="31" t="str">
        <f>IF(BW288="","",IF(OR(BY288="",BY288="NEMA"),BV288,INDEX(imePrezime_ime,MATCH(BY288,imePrezime_id,0))))</f>
        <v/>
      </c>
      <c r="CA288" s="66" t="str">
        <f>IF(BW288="","",IF(OR(BY288="",BY288="NEMA"),BW288,INDEX(imePrezime_prezime,MATCH(BY288,imePrezime_id,0))))</f>
        <v/>
      </c>
      <c r="CB288" s="47" t="s">
        <v>0</v>
      </c>
      <c r="CC288" s="82" t="str">
        <f t="shared" si="291"/>
        <v/>
      </c>
      <c r="CD288" s="47" t="s">
        <v>0</v>
      </c>
      <c r="CE288" s="19" t="str">
        <f t="shared" si="292"/>
        <v/>
      </c>
      <c r="CF288" s="47" t="s">
        <v>0</v>
      </c>
      <c r="CG288" s="130"/>
      <c r="CH288" s="47" t="s">
        <v>0</v>
      </c>
      <c r="CI288" s="52" t="str">
        <f t="shared" si="293"/>
        <v/>
      </c>
      <c r="CJ288" s="73" t="str">
        <f>IF(CG288="","",MAX(CJ$10:CJ287)+1)</f>
        <v/>
      </c>
      <c r="CK288" s="53" t="str">
        <f t="shared" si="294"/>
        <v/>
      </c>
      <c r="CL288" s="47" t="s">
        <v>0</v>
      </c>
      <c r="CM288" s="19" t="str">
        <f t="shared" si="295"/>
        <v/>
      </c>
      <c r="CN288" s="47" t="s">
        <v>0</v>
      </c>
      <c r="CO288" s="108"/>
      <c r="CP288" s="110"/>
      <c r="CQ288" s="47"/>
      <c r="CR288" s="58" t="str">
        <f>IF(AND(BX288="NEMA",BY288="NEMA",OR(CG288="",CK288="NEMA")),MAX(CR$10:CR287)+1,"")</f>
        <v/>
      </c>
      <c r="CS288" s="53" t="str">
        <f t="shared" si="296"/>
        <v/>
      </c>
      <c r="CT288" t="s">
        <v>0</v>
      </c>
      <c r="CU288" s="133" t="str">
        <f>IF(O288="","",LEFT(INDEX(kategorija_oznaka,MATCH(Q288,kategorija_id,0)),1))</f>
        <v/>
      </c>
      <c r="CV288" t="s">
        <v>0</v>
      </c>
      <c r="CW288" s="52" t="str">
        <f>IF(CR288="","",IF(M288&lt;&gt;"CRO","","INSERT INTO osoba (id,reg_broj,oib,spol_id,dat_rodjenja) VALUES ("&amp;CR288&amp;",(SELECT max(os.reg_broj)+1 FROM osoba AS os),Null,'"&amp;CU288&amp;"',Null); INSERT INTO osoba_log (id,reg_broj,oib,spol_id,dat_rodjenja,dnevnik_id) SELECT id,reg_broj,oib,spol_id,dat_rodjenja,"&amp;dnevnik_id&amp;" FROM osoba WHERE id = "&amp;CR288&amp;";"))</f>
        <v/>
      </c>
      <c r="CX288" s="66" t="str">
        <f t="shared" si="297"/>
        <v/>
      </c>
      <c r="CY288" t="s">
        <v>0</v>
      </c>
      <c r="CZ288" s="19" t="str">
        <f t="shared" si="298"/>
        <v/>
      </c>
      <c r="DA288" s="47" t="s">
        <v>0</v>
      </c>
      <c r="DB288" s="52" t="str">
        <f t="shared" si="299"/>
        <v/>
      </c>
      <c r="DC288" s="66" t="str">
        <f t="shared" si="300"/>
        <v/>
      </c>
      <c r="DD288" s="47" t="s">
        <v>0</v>
      </c>
      <c r="DE288" s="52" t="str">
        <f t="shared" si="301"/>
        <v/>
      </c>
      <c r="DF288" s="53" t="str">
        <f>IF(DE288="","",IFERROR(MATCH(DE288,registar,0),"NEMA"))</f>
        <v/>
      </c>
      <c r="DG288" s="47" t="s">
        <v>0</v>
      </c>
      <c r="DH288" s="52" t="str">
        <f t="shared" si="302"/>
        <v/>
      </c>
      <c r="DI288" s="53" t="str">
        <f>IF(DH288="","",IFERROR(MATCH(DH288,imePrezime_imePrezimeKlub,0),"NEMA"))</f>
        <v/>
      </c>
      <c r="DJ288" s="47" t="s">
        <v>0</v>
      </c>
      <c r="DK288" s="52" t="str">
        <f t="shared" si="303"/>
        <v/>
      </c>
      <c r="DL288" s="53" t="str">
        <f>IF(DK288="","",IFERROR(MATCH(DK288,imePrezime_imePrezime,0),"NEMA"))</f>
        <v/>
      </c>
      <c r="DM288" s="47" t="s">
        <v>0</v>
      </c>
      <c r="DN288" s="58" t="str">
        <f t="shared" si="304"/>
        <v/>
      </c>
      <c r="DO288" s="53" t="str" cm="1">
        <f t="array" ref="DO288">IF(DN288&lt;&gt;"",INDEX(imePrezime_id,DN288,0),IF(CR288&lt;&gt;"",CR288,""))</f>
        <v/>
      </c>
      <c r="DP288" s="47" t="s">
        <v>0</v>
      </c>
      <c r="DQ288" s="58" t="str">
        <f t="shared" si="305"/>
        <v/>
      </c>
      <c r="DR288" s="73" t="str">
        <f>IF(BW288="","",IF(AJ288="",IF(IFERROR(INDEX(imePrezime_klub,MATCH(DO288,imePrezime_id,0)),"NEMA")="","klu",""),IF(OR(AND(AK288&lt;&gt;"",AK288&lt;&gt;"NEMA"),BI288&lt;&gt;""),"klu(ali)",IF(AND(AN288&lt;&gt;"",AN288&lt;&gt;AM288),"(raz-klu)","klu"))))</f>
        <v/>
      </c>
      <c r="DS288" s="73" t="str">
        <f t="shared" si="306"/>
        <v/>
      </c>
      <c r="DT288" s="73" t="str">
        <f t="shared" si="307"/>
        <v/>
      </c>
      <c r="DU288" s="66" t="str">
        <f t="shared" si="308"/>
        <v/>
      </c>
      <c r="DV288" s="47" t="s">
        <v>0</v>
      </c>
      <c r="DW288" s="58" t="str">
        <f>IF(BW288="","",MAX(DW$10:DW287)+1)</f>
        <v/>
      </c>
      <c r="DX288" s="73" t="str">
        <f t="shared" si="309"/>
        <v/>
      </c>
      <c r="DY288" s="73" t="str">
        <f t="shared" si="310"/>
        <v/>
      </c>
      <c r="DZ288" s="73" t="str">
        <f t="shared" si="311"/>
        <v/>
      </c>
      <c r="EA288" s="73" t="str">
        <f t="shared" si="312"/>
        <v/>
      </c>
      <c r="EB288" s="73" t="str">
        <f t="shared" si="313"/>
        <v/>
      </c>
      <c r="EC288" s="73" t="str">
        <f t="shared" si="314"/>
        <v/>
      </c>
      <c r="ED288" s="73" t="str">
        <f t="shared" si="315"/>
        <v/>
      </c>
      <c r="EE288" s="73" t="str">
        <f t="shared" si="316"/>
        <v/>
      </c>
      <c r="EF288" s="73" t="str">
        <f t="shared" si="317"/>
        <v/>
      </c>
      <c r="EG288" s="53" t="str">
        <f>IF(INDEX(natjecanjeKategorije_katAliasId,MATCH(Q288,natjecanjeKategorije_katRegId,0))="","",INDEX(natjecanjeKategorije_katAliasId,MATCH(Q288,natjecanjeKategorije_katRegId,0)))</f>
        <v/>
      </c>
      <c r="EH288" s="47" t="s">
        <v>0</v>
      </c>
      <c r="EI288" s="19" t="str">
        <f t="shared" si="318"/>
        <v/>
      </c>
      <c r="EJ288" s="47" t="s">
        <v>0</v>
      </c>
      <c r="EK288" s="19" t="str">
        <f t="shared" si="319"/>
        <v/>
      </c>
      <c r="EL288" s="47" t="s">
        <v>0</v>
      </c>
      <c r="EM288" s="208" t="str">
        <f t="shared" si="320"/>
        <v/>
      </c>
      <c r="EN288" s="47" t="s">
        <v>0</v>
      </c>
    </row>
    <row r="289" spans="1:144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262"/>
        <v/>
      </c>
      <c r="P289" s="73" t="str">
        <f>IF(O289="","",IF(COUNTIF(O$10:O288,O289)=0,P288+1,P288))</f>
        <v/>
      </c>
      <c r="Q289" s="88" t="str">
        <f t="shared" si="263"/>
        <v/>
      </c>
      <c r="R289" s="89" t="str" cm="1">
        <f t="array" ref="R289">IF(S289="","",INDEX(natjecanjeStaze_naziv,MATCH(S289,natjecanjeStaze_stazaId,0)))</f>
        <v/>
      </c>
      <c r="S289" s="53" t="str">
        <f>IF(BW289="","",INDEX(natjecanjeStaze_stazaId,MATCH(O289,natjecanjeStaze_kategorija,0)))</f>
        <v/>
      </c>
      <c r="T289" s="47" t="s">
        <v>0</v>
      </c>
      <c r="U289" s="259" t="str">
        <f>IF(O289="","",INDEX(kategorija_oznaka,MATCH(Q289,kategorija_id,0)))</f>
        <v/>
      </c>
      <c r="V289" s="260" t="str">
        <f t="shared" si="264"/>
        <v/>
      </c>
      <c r="W289" s="47" t="s">
        <v>0</v>
      </c>
      <c r="X289" s="52" t="str">
        <f t="shared" si="265"/>
        <v/>
      </c>
      <c r="Y289" s="73" t="str">
        <f t="shared" si="266"/>
        <v/>
      </c>
      <c r="Z289" s="31" t="str">
        <f t="shared" si="267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268"/>
        <v/>
      </c>
      <c r="AF289" s="47" t="s">
        <v>0</v>
      </c>
      <c r="AG289" s="151" t="str">
        <f t="shared" si="269"/>
        <v/>
      </c>
      <c r="AH289" s="47" t="s">
        <v>0</v>
      </c>
      <c r="AI289" s="52" t="str">
        <f t="shared" si="270"/>
        <v/>
      </c>
      <c r="AJ289" s="31" t="str">
        <f t="shared" si="271"/>
        <v/>
      </c>
      <c r="AK289" s="73" t="str">
        <f t="shared" si="272"/>
        <v/>
      </c>
      <c r="AL289" s="73" t="str">
        <f t="shared" si="273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IFERROR(""&amp;INDEX(registarNatjecatelji,DL289,4),"")</f>
        <v/>
      </c>
      <c r="AO289" s="90" t="str">
        <f t="shared" si="274"/>
        <v/>
      </c>
      <c r="AP289" s="66" t="str">
        <f t="shared" si="275"/>
        <v/>
      </c>
      <c r="AQ289" s="47" t="s">
        <v>0</v>
      </c>
      <c r="AR289" s="52" t="str">
        <f>IF(V289&lt;&gt;"NEMA","",IF(IFERROR(MATCH(U289,U$10:U288,0),0)&lt;&gt;0,"",U289))</f>
        <v/>
      </c>
      <c r="AS289" s="73" t="str">
        <f>IF(AR289="","",IFERROR(INDEX(klubAlias_id,MATCH(AR289,klubAlias_alias,0)),"NEMA"))</f>
        <v/>
      </c>
      <c r="AT289" s="31" t="str">
        <f>IF(OR(AS289="",AS289&lt;&gt;"NEMA"),"",MAX(AT$10:AT288)+1)</f>
        <v/>
      </c>
      <c r="AU289" s="66" t="str">
        <f>IF(OR(AS289="",AS289&lt;&gt;"NEMA"),"",INDEX(klub_id,MATCH(AR289,klub_naziv,0)))</f>
        <v/>
      </c>
      <c r="AV289" s="47" t="s">
        <v>0</v>
      </c>
      <c r="AW289" s="19" t="str">
        <f t="shared" si="276"/>
        <v/>
      </c>
      <c r="AX289" s="47" t="s">
        <v>0</v>
      </c>
      <c r="AY289" s="82" t="str">
        <f>IF(AK289&lt;&gt;"NEMA","",IF(IFERROR(MATCH(AJ289,AJ$10:AJ288,0),0)&lt;&gt;0,"",AJ289))</f>
        <v/>
      </c>
      <c r="AZ289" s="47" t="s">
        <v>0</v>
      </c>
      <c r="BA289" s="130"/>
      <c r="BB289" s="47" t="s">
        <v>0</v>
      </c>
      <c r="BC289" s="58" t="str">
        <f t="shared" si="277"/>
        <v/>
      </c>
      <c r="BD289" s="31" t="str">
        <f t="shared" si="278"/>
        <v/>
      </c>
      <c r="BE289" s="31" t="str">
        <f>IF(BD289="","",MAX(BE$10:BE288)+1)</f>
        <v/>
      </c>
      <c r="BF289" s="31" t="str">
        <f t="shared" si="279"/>
        <v/>
      </c>
      <c r="BG289" s="31" t="str">
        <f t="shared" si="280"/>
        <v/>
      </c>
      <c r="BH289" s="31" t="str">
        <f>IF(BA289="","",MAX(BH$10:BH288)+1)</f>
        <v/>
      </c>
      <c r="BI289" s="31" t="str">
        <f t="shared" si="281"/>
        <v/>
      </c>
      <c r="BJ289" s="66" t="str">
        <f t="shared" si="282"/>
        <v/>
      </c>
      <c r="BK289" s="47" t="s">
        <v>0</v>
      </c>
      <c r="BL289" s="19" t="str">
        <f t="shared" si="283"/>
        <v/>
      </c>
      <c r="BM289" s="47" t="s">
        <v>0</v>
      </c>
      <c r="BN289" s="151" t="str">
        <f>IF(AP289="","",IF(BA289="",IF(IFERROR(MATCH(AP289,natjecanje_noviKluboviAliasi,0),0)&gt;0,INDEX(natjecanje_kluboviAliasi,MATCH(AP289,natjecanje_noviKluboviAliasi,0)),AP289),BA289))</f>
        <v/>
      </c>
      <c r="BO289" s="47" t="s">
        <v>0</v>
      </c>
      <c r="BP289" s="58" t="str">
        <f t="shared" si="284"/>
        <v/>
      </c>
      <c r="BQ289" s="73" t="str">
        <f t="shared" si="285"/>
        <v/>
      </c>
      <c r="BR289" s="267" t="str">
        <f t="shared" si="286"/>
        <v/>
      </c>
      <c r="BS289" s="268" t="str">
        <f t="shared" si="287"/>
        <v/>
      </c>
      <c r="BT289" s="191" t="str">
        <f t="shared" si="288"/>
        <v/>
      </c>
      <c r="BU289" s="47" t="s">
        <v>0</v>
      </c>
      <c r="BV289" s="52" t="str">
        <f t="shared" si="289"/>
        <v/>
      </c>
      <c r="BW289" s="31" t="str">
        <f t="shared" si="290"/>
        <v/>
      </c>
      <c r="BX289" s="73" t="str">
        <f>IF(BW289="","",IFERROR(INDEX(imePrezime_id,MATCH(BV289&amp;" – "&amp;BW289,imePrezime_imePrezime,0)),"NEMA"))</f>
        <v/>
      </c>
      <c r="BY289" s="73" t="str">
        <f>IF(BX289&lt;&gt;"NEMA","",IFERROR(INDEX(imePrezimeAlias_imePrezimeId,MATCH(BV289&amp;" "&amp;BW289,imePrezimeAlias_alias,0)),"NEMA"))</f>
        <v/>
      </c>
      <c r="BZ289" s="31" t="str">
        <f>IF(BW289="","",IF(OR(BY289="",BY289="NEMA"),BV289,INDEX(imePrezime_ime,MATCH(BY289,imePrezime_id,0))))</f>
        <v/>
      </c>
      <c r="CA289" s="66" t="str">
        <f>IF(BW289="","",IF(OR(BY289="",BY289="NEMA"),BW289,INDEX(imePrezime_prezime,MATCH(BY289,imePrezime_id,0))))</f>
        <v/>
      </c>
      <c r="CB289" s="47" t="s">
        <v>0</v>
      </c>
      <c r="CC289" s="82" t="str">
        <f t="shared" si="291"/>
        <v/>
      </c>
      <c r="CD289" s="47" t="s">
        <v>0</v>
      </c>
      <c r="CE289" s="19" t="str">
        <f t="shared" si="292"/>
        <v/>
      </c>
      <c r="CF289" s="47" t="s">
        <v>0</v>
      </c>
      <c r="CG289" s="130"/>
      <c r="CH289" s="47" t="s">
        <v>0</v>
      </c>
      <c r="CI289" s="52" t="str">
        <f t="shared" si="293"/>
        <v/>
      </c>
      <c r="CJ289" s="73" t="str">
        <f>IF(CG289="","",MAX(CJ$10:CJ288)+1)</f>
        <v/>
      </c>
      <c r="CK289" s="53" t="str">
        <f t="shared" si="294"/>
        <v/>
      </c>
      <c r="CL289" s="47" t="s">
        <v>0</v>
      </c>
      <c r="CM289" s="19" t="str">
        <f t="shared" si="295"/>
        <v/>
      </c>
      <c r="CN289" s="47" t="s">
        <v>0</v>
      </c>
      <c r="CO289" s="108"/>
      <c r="CP289" s="110"/>
      <c r="CQ289" s="47"/>
      <c r="CR289" s="58" t="str">
        <f>IF(AND(BX289="NEMA",BY289="NEMA",OR(CG289="",CK289="NEMA")),MAX(CR$10:CR288)+1,"")</f>
        <v/>
      </c>
      <c r="CS289" s="53" t="str">
        <f t="shared" si="296"/>
        <v/>
      </c>
      <c r="CT289" t="s">
        <v>0</v>
      </c>
      <c r="CU289" s="133" t="str">
        <f>IF(O289="","",LEFT(INDEX(kategorija_oznaka,MATCH(Q289,kategorija_id,0)),1))</f>
        <v/>
      </c>
      <c r="CV289" t="s">
        <v>0</v>
      </c>
      <c r="CW289" s="52" t="str">
        <f>IF(CR289="","",IF(M289&lt;&gt;"CRO","","INSERT INTO osoba (id,reg_broj,oib,spol_id,dat_rodjenja) VALUES ("&amp;CR289&amp;",(SELECT max(os.reg_broj)+1 FROM osoba AS os),Null,'"&amp;CU289&amp;"',Null); INSERT INTO osoba_log (id,reg_broj,oib,spol_id,dat_rodjenja,dnevnik_id) SELECT id,reg_broj,oib,spol_id,dat_rodjenja,"&amp;dnevnik_id&amp;" FROM osoba WHERE id = "&amp;CR289&amp;";"))</f>
        <v/>
      </c>
      <c r="CX289" s="66" t="str">
        <f t="shared" si="297"/>
        <v/>
      </c>
      <c r="CY289" t="s">
        <v>0</v>
      </c>
      <c r="CZ289" s="19" t="str">
        <f t="shared" si="298"/>
        <v/>
      </c>
      <c r="DA289" s="47" t="s">
        <v>0</v>
      </c>
      <c r="DB289" s="52" t="str">
        <f t="shared" si="299"/>
        <v/>
      </c>
      <c r="DC289" s="66" t="str">
        <f t="shared" si="300"/>
        <v/>
      </c>
      <c r="DD289" s="47" t="s">
        <v>0</v>
      </c>
      <c r="DE289" s="52" t="str">
        <f t="shared" si="301"/>
        <v/>
      </c>
      <c r="DF289" s="53" t="str">
        <f>IF(DE289="","",IFERROR(MATCH(DE289,registar,0),"NEMA"))</f>
        <v/>
      </c>
      <c r="DG289" s="47" t="s">
        <v>0</v>
      </c>
      <c r="DH289" s="52" t="str">
        <f t="shared" si="302"/>
        <v/>
      </c>
      <c r="DI289" s="53" t="str">
        <f>IF(DH289="","",IFERROR(MATCH(DH289,imePrezime_imePrezimeKlub,0),"NEMA"))</f>
        <v/>
      </c>
      <c r="DJ289" s="47" t="s">
        <v>0</v>
      </c>
      <c r="DK289" s="52" t="str">
        <f t="shared" si="303"/>
        <v/>
      </c>
      <c r="DL289" s="53" t="str">
        <f>IF(DK289="","",IFERROR(MATCH(DK289,imePrezime_imePrezime,0),"NEMA"))</f>
        <v/>
      </c>
      <c r="DM289" s="47" t="s">
        <v>0</v>
      </c>
      <c r="DN289" s="58" t="str">
        <f t="shared" si="304"/>
        <v/>
      </c>
      <c r="DO289" s="53" t="str" cm="1">
        <f t="array" ref="DO289">IF(DN289&lt;&gt;"",INDEX(imePrezime_id,DN289,0),IF(CR289&lt;&gt;"",CR289,""))</f>
        <v/>
      </c>
      <c r="DP289" s="47" t="s">
        <v>0</v>
      </c>
      <c r="DQ289" s="58" t="str">
        <f t="shared" si="305"/>
        <v/>
      </c>
      <c r="DR289" s="73" t="str">
        <f>IF(BW289="","",IF(AJ289="",IF(IFERROR(INDEX(imePrezime_klub,MATCH(DO289,imePrezime_id,0)),"NEMA")="","klu",""),IF(OR(AND(AK289&lt;&gt;"",AK289&lt;&gt;"NEMA"),BI289&lt;&gt;""),"klu(ali)",IF(AND(AN289&lt;&gt;"",AN289&lt;&gt;AM289),"(raz-klu)","klu"))))</f>
        <v/>
      </c>
      <c r="DS289" s="73" t="str">
        <f t="shared" si="306"/>
        <v/>
      </c>
      <c r="DT289" s="73" t="str">
        <f t="shared" si="307"/>
        <v/>
      </c>
      <c r="DU289" s="66" t="str">
        <f t="shared" si="308"/>
        <v/>
      </c>
      <c r="DV289" s="47" t="s">
        <v>0</v>
      </c>
      <c r="DW289" s="58" t="str">
        <f>IF(BW289="","",MAX(DW$10:DW288)+1)</f>
        <v/>
      </c>
      <c r="DX289" s="73" t="str">
        <f t="shared" si="309"/>
        <v/>
      </c>
      <c r="DY289" s="73" t="str">
        <f t="shared" si="310"/>
        <v/>
      </c>
      <c r="DZ289" s="73" t="str">
        <f t="shared" si="311"/>
        <v/>
      </c>
      <c r="EA289" s="73" t="str">
        <f t="shared" si="312"/>
        <v/>
      </c>
      <c r="EB289" s="73" t="str">
        <f t="shared" si="313"/>
        <v/>
      </c>
      <c r="EC289" s="73" t="str">
        <f t="shared" si="314"/>
        <v/>
      </c>
      <c r="ED289" s="73" t="str">
        <f t="shared" si="315"/>
        <v/>
      </c>
      <c r="EE289" s="73" t="str">
        <f t="shared" si="316"/>
        <v/>
      </c>
      <c r="EF289" s="73" t="str">
        <f t="shared" si="317"/>
        <v/>
      </c>
      <c r="EG289" s="53" t="str">
        <f>IF(INDEX(natjecanjeKategorije_katAliasId,MATCH(Q289,natjecanjeKategorije_katRegId,0))="","",INDEX(natjecanjeKategorije_katAliasId,MATCH(Q289,natjecanjeKategorije_katRegId,0)))</f>
        <v/>
      </c>
      <c r="EH289" s="47" t="s">
        <v>0</v>
      </c>
      <c r="EI289" s="19" t="str">
        <f t="shared" si="318"/>
        <v/>
      </c>
      <c r="EJ289" s="47" t="s">
        <v>0</v>
      </c>
      <c r="EK289" s="19" t="str">
        <f t="shared" si="319"/>
        <v/>
      </c>
      <c r="EL289" s="47" t="s">
        <v>0</v>
      </c>
      <c r="EM289" s="208" t="str">
        <f t="shared" si="320"/>
        <v/>
      </c>
      <c r="EN289" s="47" t="s">
        <v>0</v>
      </c>
    </row>
    <row r="290" spans="1:144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262"/>
        <v/>
      </c>
      <c r="P290" s="73" t="str">
        <f>IF(O290="","",IF(COUNTIF(O$10:O289,O290)=0,P289+1,P289))</f>
        <v/>
      </c>
      <c r="Q290" s="88" t="str">
        <f t="shared" si="263"/>
        <v/>
      </c>
      <c r="R290" s="89" t="str" cm="1">
        <f t="array" ref="R290">IF(S290="","",INDEX(natjecanjeStaze_naziv,MATCH(S290,natjecanjeStaze_stazaId,0)))</f>
        <v/>
      </c>
      <c r="S290" s="53" t="str">
        <f>IF(BW290="","",INDEX(natjecanjeStaze_stazaId,MATCH(O290,natjecanjeStaze_kategorija,0)))</f>
        <v/>
      </c>
      <c r="T290" s="47" t="s">
        <v>0</v>
      </c>
      <c r="U290" s="259" t="str">
        <f>IF(O290="","",INDEX(kategorija_oznaka,MATCH(Q290,kategorija_id,0)))</f>
        <v/>
      </c>
      <c r="V290" s="260" t="str">
        <f t="shared" si="264"/>
        <v/>
      </c>
      <c r="W290" s="47" t="s">
        <v>0</v>
      </c>
      <c r="X290" s="52" t="str">
        <f t="shared" si="265"/>
        <v/>
      </c>
      <c r="Y290" s="73" t="str">
        <f t="shared" si="266"/>
        <v/>
      </c>
      <c r="Z290" s="31" t="str">
        <f t="shared" si="267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268"/>
        <v/>
      </c>
      <c r="AF290" s="47" t="s">
        <v>0</v>
      </c>
      <c r="AG290" s="151" t="str">
        <f t="shared" si="269"/>
        <v/>
      </c>
      <c r="AH290" s="47" t="s">
        <v>0</v>
      </c>
      <c r="AI290" s="52" t="str">
        <f t="shared" si="270"/>
        <v/>
      </c>
      <c r="AJ290" s="31" t="str">
        <f t="shared" si="271"/>
        <v/>
      </c>
      <c r="AK290" s="73" t="str">
        <f t="shared" si="272"/>
        <v/>
      </c>
      <c r="AL290" s="73" t="str">
        <f t="shared" si="273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IFERROR(""&amp;INDEX(registarNatjecatelji,DL290,4),"")</f>
        <v/>
      </c>
      <c r="AO290" s="90" t="str">
        <f t="shared" si="274"/>
        <v/>
      </c>
      <c r="AP290" s="66" t="str">
        <f t="shared" si="275"/>
        <v/>
      </c>
      <c r="AQ290" s="47" t="s">
        <v>0</v>
      </c>
      <c r="AR290" s="52" t="str">
        <f>IF(V290&lt;&gt;"NEMA","",IF(IFERROR(MATCH(U290,U$10:U289,0),0)&lt;&gt;0,"",U290))</f>
        <v/>
      </c>
      <c r="AS290" s="73" t="str">
        <f>IF(AR290="","",IFERROR(INDEX(klubAlias_id,MATCH(AR290,klubAlias_alias,0)),"NEMA"))</f>
        <v/>
      </c>
      <c r="AT290" s="31" t="str">
        <f>IF(OR(AS290="",AS290&lt;&gt;"NEMA"),"",MAX(AT$10:AT289)+1)</f>
        <v/>
      </c>
      <c r="AU290" s="66" t="str">
        <f>IF(OR(AS290="",AS290&lt;&gt;"NEMA"),"",INDEX(klub_id,MATCH(AR290,klub_naziv,0)))</f>
        <v/>
      </c>
      <c r="AV290" s="47" t="s">
        <v>0</v>
      </c>
      <c r="AW290" s="19" t="str">
        <f t="shared" si="276"/>
        <v/>
      </c>
      <c r="AX290" s="47" t="s">
        <v>0</v>
      </c>
      <c r="AY290" s="82" t="str">
        <f>IF(AK290&lt;&gt;"NEMA","",IF(IFERROR(MATCH(AJ290,AJ$10:AJ289,0),0)&lt;&gt;0,"",AJ290))</f>
        <v/>
      </c>
      <c r="AZ290" s="47" t="s">
        <v>0</v>
      </c>
      <c r="BA290" s="130"/>
      <c r="BB290" s="47" t="s">
        <v>0</v>
      </c>
      <c r="BC290" s="58" t="str">
        <f t="shared" si="277"/>
        <v/>
      </c>
      <c r="BD290" s="31" t="str">
        <f t="shared" si="278"/>
        <v/>
      </c>
      <c r="BE290" s="31" t="str">
        <f>IF(BD290="","",MAX(BE$10:BE289)+1)</f>
        <v/>
      </c>
      <c r="BF290" s="31" t="str">
        <f t="shared" si="279"/>
        <v/>
      </c>
      <c r="BG290" s="31" t="str">
        <f t="shared" si="280"/>
        <v/>
      </c>
      <c r="BH290" s="31" t="str">
        <f>IF(BA290="","",MAX(BH$10:BH289)+1)</f>
        <v/>
      </c>
      <c r="BI290" s="31" t="str">
        <f t="shared" si="281"/>
        <v/>
      </c>
      <c r="BJ290" s="66" t="str">
        <f t="shared" si="282"/>
        <v/>
      </c>
      <c r="BK290" s="47" t="s">
        <v>0</v>
      </c>
      <c r="BL290" s="19" t="str">
        <f t="shared" si="283"/>
        <v/>
      </c>
      <c r="BM290" s="47" t="s">
        <v>0</v>
      </c>
      <c r="BN290" s="151" t="str">
        <f>IF(AP290="","",IF(BA290="",IF(IFERROR(MATCH(AP290,natjecanje_noviKluboviAliasi,0),0)&gt;0,INDEX(natjecanje_kluboviAliasi,MATCH(AP290,natjecanje_noviKluboviAliasi,0)),AP290),BA290))</f>
        <v/>
      </c>
      <c r="BO290" s="47" t="s">
        <v>0</v>
      </c>
      <c r="BP290" s="58" t="str">
        <f t="shared" si="284"/>
        <v/>
      </c>
      <c r="BQ290" s="73" t="str">
        <f t="shared" si="285"/>
        <v/>
      </c>
      <c r="BR290" s="267" t="str">
        <f t="shared" si="286"/>
        <v/>
      </c>
      <c r="BS290" s="268" t="str">
        <f t="shared" si="287"/>
        <v/>
      </c>
      <c r="BT290" s="191" t="str">
        <f t="shared" si="288"/>
        <v/>
      </c>
      <c r="BU290" s="47" t="s">
        <v>0</v>
      </c>
      <c r="BV290" s="52" t="str">
        <f t="shared" si="289"/>
        <v/>
      </c>
      <c r="BW290" s="31" t="str">
        <f t="shared" si="290"/>
        <v/>
      </c>
      <c r="BX290" s="73" t="str">
        <f>IF(BW290="","",IFERROR(INDEX(imePrezime_id,MATCH(BV290&amp;" – "&amp;BW290,imePrezime_imePrezime,0)),"NEMA"))</f>
        <v/>
      </c>
      <c r="BY290" s="73" t="str">
        <f>IF(BX290&lt;&gt;"NEMA","",IFERROR(INDEX(imePrezimeAlias_imePrezimeId,MATCH(BV290&amp;" "&amp;BW290,imePrezimeAlias_alias,0)),"NEMA"))</f>
        <v/>
      </c>
      <c r="BZ290" s="31" t="str">
        <f>IF(BW290="","",IF(OR(BY290="",BY290="NEMA"),BV290,INDEX(imePrezime_ime,MATCH(BY290,imePrezime_id,0))))</f>
        <v/>
      </c>
      <c r="CA290" s="66" t="str">
        <f>IF(BW290="","",IF(OR(BY290="",BY290="NEMA"),BW290,INDEX(imePrezime_prezime,MATCH(BY290,imePrezime_id,0))))</f>
        <v/>
      </c>
      <c r="CB290" s="47" t="s">
        <v>0</v>
      </c>
      <c r="CC290" s="82" t="str">
        <f t="shared" si="291"/>
        <v/>
      </c>
      <c r="CD290" s="47" t="s">
        <v>0</v>
      </c>
      <c r="CE290" s="19" t="str">
        <f t="shared" si="292"/>
        <v/>
      </c>
      <c r="CF290" s="47" t="s">
        <v>0</v>
      </c>
      <c r="CG290" s="130"/>
      <c r="CH290" s="47" t="s">
        <v>0</v>
      </c>
      <c r="CI290" s="52" t="str">
        <f t="shared" si="293"/>
        <v/>
      </c>
      <c r="CJ290" s="73" t="str">
        <f>IF(CG290="","",MAX(CJ$10:CJ289)+1)</f>
        <v/>
      </c>
      <c r="CK290" s="53" t="str">
        <f t="shared" si="294"/>
        <v/>
      </c>
      <c r="CL290" s="47" t="s">
        <v>0</v>
      </c>
      <c r="CM290" s="19" t="str">
        <f t="shared" si="295"/>
        <v/>
      </c>
      <c r="CN290" s="47" t="s">
        <v>0</v>
      </c>
      <c r="CO290" s="108"/>
      <c r="CP290" s="110"/>
      <c r="CQ290" s="47"/>
      <c r="CR290" s="58" t="str">
        <f>IF(AND(BX290="NEMA",BY290="NEMA",OR(CG290="",CK290="NEMA")),MAX(CR$10:CR289)+1,"")</f>
        <v/>
      </c>
      <c r="CS290" s="53" t="str">
        <f t="shared" si="296"/>
        <v/>
      </c>
      <c r="CT290" t="s">
        <v>0</v>
      </c>
      <c r="CU290" s="133" t="str">
        <f>IF(O290="","",LEFT(INDEX(kategorija_oznaka,MATCH(Q290,kategorija_id,0)),1))</f>
        <v/>
      </c>
      <c r="CV290" t="s">
        <v>0</v>
      </c>
      <c r="CW290" s="52" t="str">
        <f>IF(CR290="","",IF(M290&lt;&gt;"CRO","","INSERT INTO osoba (id,reg_broj,oib,spol_id,dat_rodjenja) VALUES ("&amp;CR290&amp;",(SELECT max(os.reg_broj)+1 FROM osoba AS os),Null,'"&amp;CU290&amp;"',Null); INSERT INTO osoba_log (id,reg_broj,oib,spol_id,dat_rodjenja,dnevnik_id) SELECT id,reg_broj,oib,spol_id,dat_rodjenja,"&amp;dnevnik_id&amp;" FROM osoba WHERE id = "&amp;CR290&amp;";"))</f>
        <v/>
      </c>
      <c r="CX290" s="66" t="str">
        <f t="shared" si="297"/>
        <v/>
      </c>
      <c r="CY290" t="s">
        <v>0</v>
      </c>
      <c r="CZ290" s="19" t="str">
        <f t="shared" si="298"/>
        <v/>
      </c>
      <c r="DA290" s="47" t="s">
        <v>0</v>
      </c>
      <c r="DB290" s="52" t="str">
        <f t="shared" si="299"/>
        <v/>
      </c>
      <c r="DC290" s="66" t="str">
        <f t="shared" si="300"/>
        <v/>
      </c>
      <c r="DD290" s="47" t="s">
        <v>0</v>
      </c>
      <c r="DE290" s="52" t="str">
        <f t="shared" si="301"/>
        <v/>
      </c>
      <c r="DF290" s="53" t="str">
        <f>IF(DE290="","",IFERROR(MATCH(DE290,registar,0),"NEMA"))</f>
        <v/>
      </c>
      <c r="DG290" s="47" t="s">
        <v>0</v>
      </c>
      <c r="DH290" s="52" t="str">
        <f t="shared" si="302"/>
        <v/>
      </c>
      <c r="DI290" s="53" t="str">
        <f>IF(DH290="","",IFERROR(MATCH(DH290,imePrezime_imePrezimeKlub,0),"NEMA"))</f>
        <v/>
      </c>
      <c r="DJ290" s="47" t="s">
        <v>0</v>
      </c>
      <c r="DK290" s="52" t="str">
        <f t="shared" si="303"/>
        <v/>
      </c>
      <c r="DL290" s="53" t="str">
        <f>IF(DK290="","",IFERROR(MATCH(DK290,imePrezime_imePrezime,0),"NEMA"))</f>
        <v/>
      </c>
      <c r="DM290" s="47" t="s">
        <v>0</v>
      </c>
      <c r="DN290" s="58" t="str">
        <f t="shared" si="304"/>
        <v/>
      </c>
      <c r="DO290" s="53" t="str" cm="1">
        <f t="array" ref="DO290">IF(DN290&lt;&gt;"",INDEX(imePrezime_id,DN290,0),IF(CR290&lt;&gt;"",CR290,""))</f>
        <v/>
      </c>
      <c r="DP290" s="47" t="s">
        <v>0</v>
      </c>
      <c r="DQ290" s="58" t="str">
        <f t="shared" si="305"/>
        <v/>
      </c>
      <c r="DR290" s="73" t="str">
        <f>IF(BW290="","",IF(AJ290="",IF(IFERROR(INDEX(imePrezime_klub,MATCH(DO290,imePrezime_id,0)),"NEMA")="","klu",""),IF(OR(AND(AK290&lt;&gt;"",AK290&lt;&gt;"NEMA"),BI290&lt;&gt;""),"klu(ali)",IF(AND(AN290&lt;&gt;"",AN290&lt;&gt;AM290),"(raz-klu)","klu"))))</f>
        <v/>
      </c>
      <c r="DS290" s="73" t="str">
        <f t="shared" si="306"/>
        <v/>
      </c>
      <c r="DT290" s="73" t="str">
        <f t="shared" si="307"/>
        <v/>
      </c>
      <c r="DU290" s="66" t="str">
        <f t="shared" si="308"/>
        <v/>
      </c>
      <c r="DV290" s="47" t="s">
        <v>0</v>
      </c>
      <c r="DW290" s="58" t="str">
        <f>IF(BW290="","",MAX(DW$10:DW289)+1)</f>
        <v/>
      </c>
      <c r="DX290" s="73" t="str">
        <f t="shared" si="309"/>
        <v/>
      </c>
      <c r="DY290" s="73" t="str">
        <f t="shared" si="310"/>
        <v/>
      </c>
      <c r="DZ290" s="73" t="str">
        <f t="shared" si="311"/>
        <v/>
      </c>
      <c r="EA290" s="73" t="str">
        <f t="shared" si="312"/>
        <v/>
      </c>
      <c r="EB290" s="73" t="str">
        <f t="shared" si="313"/>
        <v/>
      </c>
      <c r="EC290" s="73" t="str">
        <f t="shared" si="314"/>
        <v/>
      </c>
      <c r="ED290" s="73" t="str">
        <f t="shared" si="315"/>
        <v/>
      </c>
      <c r="EE290" s="73" t="str">
        <f t="shared" si="316"/>
        <v/>
      </c>
      <c r="EF290" s="73" t="str">
        <f t="shared" si="317"/>
        <v/>
      </c>
      <c r="EG290" s="53" t="str">
        <f>IF(INDEX(natjecanjeKategorije_katAliasId,MATCH(Q290,natjecanjeKategorije_katRegId,0))="","",INDEX(natjecanjeKategorije_katAliasId,MATCH(Q290,natjecanjeKategorije_katRegId,0)))</f>
        <v/>
      </c>
      <c r="EH290" s="47" t="s">
        <v>0</v>
      </c>
      <c r="EI290" s="19" t="str">
        <f t="shared" si="318"/>
        <v/>
      </c>
      <c r="EJ290" s="47" t="s">
        <v>0</v>
      </c>
      <c r="EK290" s="19" t="str">
        <f t="shared" si="319"/>
        <v/>
      </c>
      <c r="EL290" s="47" t="s">
        <v>0</v>
      </c>
      <c r="EM290" s="208" t="str">
        <f t="shared" si="320"/>
        <v/>
      </c>
      <c r="EN290" s="47" t="s">
        <v>0</v>
      </c>
    </row>
    <row r="291" spans="1:144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262"/>
        <v/>
      </c>
      <c r="P291" s="73" t="str">
        <f>IF(O291="","",IF(COUNTIF(O$10:O290,O291)=0,P290+1,P290))</f>
        <v/>
      </c>
      <c r="Q291" s="88" t="str">
        <f t="shared" si="263"/>
        <v/>
      </c>
      <c r="R291" s="89" t="str" cm="1">
        <f t="array" ref="R291">IF(S291="","",INDEX(natjecanjeStaze_naziv,MATCH(S291,natjecanjeStaze_stazaId,0)))</f>
        <v/>
      </c>
      <c r="S291" s="53" t="str">
        <f>IF(BW291="","",INDEX(natjecanjeStaze_stazaId,MATCH(O291,natjecanjeStaze_kategorija,0)))</f>
        <v/>
      </c>
      <c r="T291" s="47" t="s">
        <v>0</v>
      </c>
      <c r="U291" s="259" t="str">
        <f>IF(O291="","",INDEX(kategorija_oznaka,MATCH(Q291,kategorija_id,0)))</f>
        <v/>
      </c>
      <c r="V291" s="260" t="str">
        <f t="shared" si="264"/>
        <v/>
      </c>
      <c r="W291" s="47" t="s">
        <v>0</v>
      </c>
      <c r="X291" s="52" t="str">
        <f t="shared" si="265"/>
        <v/>
      </c>
      <c r="Y291" s="73" t="str">
        <f t="shared" si="266"/>
        <v/>
      </c>
      <c r="Z291" s="31" t="str">
        <f t="shared" si="267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268"/>
        <v/>
      </c>
      <c r="AF291" s="47" t="s">
        <v>0</v>
      </c>
      <c r="AG291" s="151" t="str">
        <f t="shared" si="269"/>
        <v/>
      </c>
      <c r="AH291" s="47" t="s">
        <v>0</v>
      </c>
      <c r="AI291" s="52" t="str">
        <f t="shared" si="270"/>
        <v/>
      </c>
      <c r="AJ291" s="31" t="str">
        <f t="shared" si="271"/>
        <v/>
      </c>
      <c r="AK291" s="73" t="str">
        <f t="shared" si="272"/>
        <v/>
      </c>
      <c r="AL291" s="73" t="str">
        <f t="shared" si="273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IFERROR(""&amp;INDEX(registarNatjecatelji,DL291,4),"")</f>
        <v/>
      </c>
      <c r="AO291" s="90" t="str">
        <f t="shared" si="274"/>
        <v/>
      </c>
      <c r="AP291" s="66" t="str">
        <f t="shared" si="275"/>
        <v/>
      </c>
      <c r="AQ291" s="47" t="s">
        <v>0</v>
      </c>
      <c r="AR291" s="52" t="str">
        <f>IF(V291&lt;&gt;"NEMA","",IF(IFERROR(MATCH(U291,U$10:U290,0),0)&lt;&gt;0,"",U291))</f>
        <v/>
      </c>
      <c r="AS291" s="73" t="str">
        <f>IF(AR291="","",IFERROR(INDEX(klubAlias_id,MATCH(AR291,klubAlias_alias,0)),"NEMA"))</f>
        <v/>
      </c>
      <c r="AT291" s="31" t="str">
        <f>IF(OR(AS291="",AS291&lt;&gt;"NEMA"),"",MAX(AT$10:AT290)+1)</f>
        <v/>
      </c>
      <c r="AU291" s="66" t="str">
        <f>IF(OR(AS291="",AS291&lt;&gt;"NEMA"),"",INDEX(klub_id,MATCH(AR291,klub_naziv,0)))</f>
        <v/>
      </c>
      <c r="AV291" s="47" t="s">
        <v>0</v>
      </c>
      <c r="AW291" s="19" t="str">
        <f t="shared" si="276"/>
        <v/>
      </c>
      <c r="AX291" s="47" t="s">
        <v>0</v>
      </c>
      <c r="AY291" s="82" t="str">
        <f>IF(AK291&lt;&gt;"NEMA","",IF(IFERROR(MATCH(AJ291,AJ$10:AJ290,0),0)&lt;&gt;0,"",AJ291))</f>
        <v/>
      </c>
      <c r="AZ291" s="47" t="s">
        <v>0</v>
      </c>
      <c r="BA291" s="130"/>
      <c r="BB291" s="47" t="s">
        <v>0</v>
      </c>
      <c r="BC291" s="58" t="str">
        <f t="shared" si="277"/>
        <v/>
      </c>
      <c r="BD291" s="31" t="str">
        <f t="shared" si="278"/>
        <v/>
      </c>
      <c r="BE291" s="31" t="str">
        <f>IF(BD291="","",MAX(BE$10:BE290)+1)</f>
        <v/>
      </c>
      <c r="BF291" s="31" t="str">
        <f t="shared" si="279"/>
        <v/>
      </c>
      <c r="BG291" s="31" t="str">
        <f t="shared" si="280"/>
        <v/>
      </c>
      <c r="BH291" s="31" t="str">
        <f>IF(BA291="","",MAX(BH$10:BH290)+1)</f>
        <v/>
      </c>
      <c r="BI291" s="31" t="str">
        <f t="shared" si="281"/>
        <v/>
      </c>
      <c r="BJ291" s="66" t="str">
        <f t="shared" si="282"/>
        <v/>
      </c>
      <c r="BK291" s="47" t="s">
        <v>0</v>
      </c>
      <c r="BL291" s="19" t="str">
        <f t="shared" si="283"/>
        <v/>
      </c>
      <c r="BM291" s="47" t="s">
        <v>0</v>
      </c>
      <c r="BN291" s="151" t="str">
        <f>IF(AP291="","",IF(BA291="",IF(IFERROR(MATCH(AP291,natjecanje_noviKluboviAliasi,0),0)&gt;0,INDEX(natjecanje_kluboviAliasi,MATCH(AP291,natjecanje_noviKluboviAliasi,0)),AP291),BA291))</f>
        <v/>
      </c>
      <c r="BO291" s="47" t="s">
        <v>0</v>
      </c>
      <c r="BP291" s="58" t="str">
        <f t="shared" si="284"/>
        <v/>
      </c>
      <c r="BQ291" s="73" t="str">
        <f t="shared" si="285"/>
        <v/>
      </c>
      <c r="BR291" s="267" t="str">
        <f t="shared" si="286"/>
        <v/>
      </c>
      <c r="BS291" s="268" t="str">
        <f t="shared" si="287"/>
        <v/>
      </c>
      <c r="BT291" s="191" t="str">
        <f t="shared" si="288"/>
        <v/>
      </c>
      <c r="BU291" s="47" t="s">
        <v>0</v>
      </c>
      <c r="BV291" s="52" t="str">
        <f t="shared" si="289"/>
        <v/>
      </c>
      <c r="BW291" s="31" t="str">
        <f t="shared" si="290"/>
        <v/>
      </c>
      <c r="BX291" s="73" t="str">
        <f>IF(BW291="","",IFERROR(INDEX(imePrezime_id,MATCH(BV291&amp;" – "&amp;BW291,imePrezime_imePrezime,0)),"NEMA"))</f>
        <v/>
      </c>
      <c r="BY291" s="73" t="str">
        <f>IF(BX291&lt;&gt;"NEMA","",IFERROR(INDEX(imePrezimeAlias_imePrezimeId,MATCH(BV291&amp;" "&amp;BW291,imePrezimeAlias_alias,0)),"NEMA"))</f>
        <v/>
      </c>
      <c r="BZ291" s="31" t="str">
        <f>IF(BW291="","",IF(OR(BY291="",BY291="NEMA"),BV291,INDEX(imePrezime_ime,MATCH(BY291,imePrezime_id,0))))</f>
        <v/>
      </c>
      <c r="CA291" s="66" t="str">
        <f>IF(BW291="","",IF(OR(BY291="",BY291="NEMA"),BW291,INDEX(imePrezime_prezime,MATCH(BY291,imePrezime_id,0))))</f>
        <v/>
      </c>
      <c r="CB291" s="47" t="s">
        <v>0</v>
      </c>
      <c r="CC291" s="82" t="str">
        <f t="shared" si="291"/>
        <v/>
      </c>
      <c r="CD291" s="47" t="s">
        <v>0</v>
      </c>
      <c r="CE291" s="19" t="str">
        <f t="shared" si="292"/>
        <v/>
      </c>
      <c r="CF291" s="47" t="s">
        <v>0</v>
      </c>
      <c r="CG291" s="130"/>
      <c r="CH291" s="47" t="s">
        <v>0</v>
      </c>
      <c r="CI291" s="52" t="str">
        <f t="shared" si="293"/>
        <v/>
      </c>
      <c r="CJ291" s="73" t="str">
        <f>IF(CG291="","",MAX(CJ$10:CJ290)+1)</f>
        <v/>
      </c>
      <c r="CK291" s="53" t="str">
        <f t="shared" si="294"/>
        <v/>
      </c>
      <c r="CL291" s="47" t="s">
        <v>0</v>
      </c>
      <c r="CM291" s="19" t="str">
        <f t="shared" si="295"/>
        <v/>
      </c>
      <c r="CN291" s="47" t="s">
        <v>0</v>
      </c>
      <c r="CO291" s="108"/>
      <c r="CP291" s="110"/>
      <c r="CQ291" s="47"/>
      <c r="CR291" s="58" t="str">
        <f>IF(AND(BX291="NEMA",BY291="NEMA",OR(CG291="",CK291="NEMA")),MAX(CR$10:CR290)+1,"")</f>
        <v/>
      </c>
      <c r="CS291" s="53" t="str">
        <f t="shared" si="296"/>
        <v/>
      </c>
      <c r="CT291" t="s">
        <v>0</v>
      </c>
      <c r="CU291" s="133" t="str">
        <f>IF(O291="","",LEFT(INDEX(kategorija_oznaka,MATCH(Q291,kategorija_id,0)),1))</f>
        <v/>
      </c>
      <c r="CV291" t="s">
        <v>0</v>
      </c>
      <c r="CW291" s="52" t="str">
        <f>IF(CR291="","",IF(M291&lt;&gt;"CRO","","INSERT INTO osoba (id,reg_broj,oib,spol_id,dat_rodjenja) VALUES ("&amp;CR291&amp;",(SELECT max(os.reg_broj)+1 FROM osoba AS os),Null,'"&amp;CU291&amp;"',Null); INSERT INTO osoba_log (id,reg_broj,oib,spol_id,dat_rodjenja,dnevnik_id) SELECT id,reg_broj,oib,spol_id,dat_rodjenja,"&amp;dnevnik_id&amp;" FROM osoba WHERE id = "&amp;CR291&amp;";"))</f>
        <v/>
      </c>
      <c r="CX291" s="66" t="str">
        <f t="shared" si="297"/>
        <v/>
      </c>
      <c r="CY291" t="s">
        <v>0</v>
      </c>
      <c r="CZ291" s="19" t="str">
        <f t="shared" si="298"/>
        <v/>
      </c>
      <c r="DA291" s="47" t="s">
        <v>0</v>
      </c>
      <c r="DB291" s="52" t="str">
        <f t="shared" si="299"/>
        <v/>
      </c>
      <c r="DC291" s="66" t="str">
        <f t="shared" si="300"/>
        <v/>
      </c>
      <c r="DD291" s="47" t="s">
        <v>0</v>
      </c>
      <c r="DE291" s="52" t="str">
        <f t="shared" si="301"/>
        <v/>
      </c>
      <c r="DF291" s="53" t="str">
        <f>IF(DE291="","",IFERROR(MATCH(DE291,registar,0),"NEMA"))</f>
        <v/>
      </c>
      <c r="DG291" s="47" t="s">
        <v>0</v>
      </c>
      <c r="DH291" s="52" t="str">
        <f t="shared" si="302"/>
        <v/>
      </c>
      <c r="DI291" s="53" t="str">
        <f>IF(DH291="","",IFERROR(MATCH(DH291,imePrezime_imePrezimeKlub,0),"NEMA"))</f>
        <v/>
      </c>
      <c r="DJ291" s="47" t="s">
        <v>0</v>
      </c>
      <c r="DK291" s="52" t="str">
        <f t="shared" si="303"/>
        <v/>
      </c>
      <c r="DL291" s="53" t="str">
        <f>IF(DK291="","",IFERROR(MATCH(DK291,imePrezime_imePrezime,0),"NEMA"))</f>
        <v/>
      </c>
      <c r="DM291" s="47" t="s">
        <v>0</v>
      </c>
      <c r="DN291" s="58" t="str">
        <f t="shared" si="304"/>
        <v/>
      </c>
      <c r="DO291" s="53" t="str" cm="1">
        <f t="array" ref="DO291">IF(DN291&lt;&gt;"",INDEX(imePrezime_id,DN291,0),IF(CR291&lt;&gt;"",CR291,""))</f>
        <v/>
      </c>
      <c r="DP291" s="47" t="s">
        <v>0</v>
      </c>
      <c r="DQ291" s="58" t="str">
        <f t="shared" si="305"/>
        <v/>
      </c>
      <c r="DR291" s="73" t="str">
        <f>IF(BW291="","",IF(AJ291="",IF(IFERROR(INDEX(imePrezime_klub,MATCH(DO291,imePrezime_id,0)),"NEMA")="","klu",""),IF(OR(AND(AK291&lt;&gt;"",AK291&lt;&gt;"NEMA"),BI291&lt;&gt;""),"klu(ali)",IF(AND(AN291&lt;&gt;"",AN291&lt;&gt;AM291),"(raz-klu)","klu"))))</f>
        <v/>
      </c>
      <c r="DS291" s="73" t="str">
        <f t="shared" si="306"/>
        <v/>
      </c>
      <c r="DT291" s="73" t="str">
        <f t="shared" si="307"/>
        <v/>
      </c>
      <c r="DU291" s="66" t="str">
        <f t="shared" si="308"/>
        <v/>
      </c>
      <c r="DV291" s="47" t="s">
        <v>0</v>
      </c>
      <c r="DW291" s="58" t="str">
        <f>IF(BW291="","",MAX(DW$10:DW290)+1)</f>
        <v/>
      </c>
      <c r="DX291" s="73" t="str">
        <f t="shared" si="309"/>
        <v/>
      </c>
      <c r="DY291" s="73" t="str">
        <f t="shared" si="310"/>
        <v/>
      </c>
      <c r="DZ291" s="73" t="str">
        <f t="shared" si="311"/>
        <v/>
      </c>
      <c r="EA291" s="73" t="str">
        <f t="shared" si="312"/>
        <v/>
      </c>
      <c r="EB291" s="73" t="str">
        <f t="shared" si="313"/>
        <v/>
      </c>
      <c r="EC291" s="73" t="str">
        <f t="shared" si="314"/>
        <v/>
      </c>
      <c r="ED291" s="73" t="str">
        <f t="shared" si="315"/>
        <v/>
      </c>
      <c r="EE291" s="73" t="str">
        <f t="shared" si="316"/>
        <v/>
      </c>
      <c r="EF291" s="73" t="str">
        <f t="shared" si="317"/>
        <v/>
      </c>
      <c r="EG291" s="53" t="str">
        <f>IF(INDEX(natjecanjeKategorije_katAliasId,MATCH(Q291,natjecanjeKategorije_katRegId,0))="","",INDEX(natjecanjeKategorije_katAliasId,MATCH(Q291,natjecanjeKategorije_katRegId,0)))</f>
        <v/>
      </c>
      <c r="EH291" s="47" t="s">
        <v>0</v>
      </c>
      <c r="EI291" s="19" t="str">
        <f t="shared" si="318"/>
        <v/>
      </c>
      <c r="EJ291" s="47" t="s">
        <v>0</v>
      </c>
      <c r="EK291" s="19" t="str">
        <f t="shared" si="319"/>
        <v/>
      </c>
      <c r="EL291" s="47" t="s">
        <v>0</v>
      </c>
      <c r="EM291" s="208" t="str">
        <f t="shared" si="320"/>
        <v/>
      </c>
      <c r="EN291" s="47" t="s">
        <v>0</v>
      </c>
    </row>
    <row r="292" spans="1:144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262"/>
        <v/>
      </c>
      <c r="P292" s="73" t="str">
        <f>IF(O292="","",IF(COUNTIF(O$10:O291,O292)=0,P291+1,P291))</f>
        <v/>
      </c>
      <c r="Q292" s="88" t="str">
        <f t="shared" si="263"/>
        <v/>
      </c>
      <c r="R292" s="89" t="str" cm="1">
        <f t="array" ref="R292">IF(S292="","",INDEX(natjecanjeStaze_naziv,MATCH(S292,natjecanjeStaze_stazaId,0)))</f>
        <v/>
      </c>
      <c r="S292" s="53" t="str">
        <f>IF(BW292="","",INDEX(natjecanjeStaze_stazaId,MATCH(O292,natjecanjeStaze_kategorija,0)))</f>
        <v/>
      </c>
      <c r="T292" s="47" t="s">
        <v>0</v>
      </c>
      <c r="U292" s="259" t="str">
        <f>IF(O292="","",INDEX(kategorija_oznaka,MATCH(Q292,kategorija_id,0)))</f>
        <v/>
      </c>
      <c r="V292" s="260" t="str">
        <f t="shared" si="264"/>
        <v/>
      </c>
      <c r="W292" s="47" t="s">
        <v>0</v>
      </c>
      <c r="X292" s="52" t="str">
        <f t="shared" si="265"/>
        <v/>
      </c>
      <c r="Y292" s="73" t="str">
        <f t="shared" si="266"/>
        <v/>
      </c>
      <c r="Z292" s="31" t="str">
        <f t="shared" si="267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268"/>
        <v/>
      </c>
      <c r="AF292" s="47" t="s">
        <v>0</v>
      </c>
      <c r="AG292" s="151" t="str">
        <f t="shared" si="269"/>
        <v/>
      </c>
      <c r="AH292" s="47" t="s">
        <v>0</v>
      </c>
      <c r="AI292" s="52" t="str">
        <f t="shared" si="270"/>
        <v/>
      </c>
      <c r="AJ292" s="31" t="str">
        <f t="shared" si="271"/>
        <v/>
      </c>
      <c r="AK292" s="73" t="str">
        <f t="shared" si="272"/>
        <v/>
      </c>
      <c r="AL292" s="73" t="str">
        <f t="shared" si="273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IFERROR(""&amp;INDEX(registarNatjecatelji,DL292,4),"")</f>
        <v/>
      </c>
      <c r="AO292" s="90" t="str">
        <f t="shared" si="274"/>
        <v/>
      </c>
      <c r="AP292" s="66" t="str">
        <f t="shared" si="275"/>
        <v/>
      </c>
      <c r="AQ292" s="47" t="s">
        <v>0</v>
      </c>
      <c r="AR292" s="52" t="str">
        <f>IF(V292&lt;&gt;"NEMA","",IF(IFERROR(MATCH(U292,U$10:U291,0),0)&lt;&gt;0,"",U292))</f>
        <v/>
      </c>
      <c r="AS292" s="73" t="str">
        <f>IF(AR292="","",IFERROR(INDEX(klubAlias_id,MATCH(AR292,klubAlias_alias,0)),"NEMA"))</f>
        <v/>
      </c>
      <c r="AT292" s="31" t="str">
        <f>IF(OR(AS292="",AS292&lt;&gt;"NEMA"),"",MAX(AT$10:AT291)+1)</f>
        <v/>
      </c>
      <c r="AU292" s="66" t="str">
        <f>IF(OR(AS292="",AS292&lt;&gt;"NEMA"),"",INDEX(klub_id,MATCH(AR292,klub_naziv,0)))</f>
        <v/>
      </c>
      <c r="AV292" s="47" t="s">
        <v>0</v>
      </c>
      <c r="AW292" s="19" t="str">
        <f t="shared" si="276"/>
        <v/>
      </c>
      <c r="AX292" s="47" t="s">
        <v>0</v>
      </c>
      <c r="AY292" s="82" t="str">
        <f>IF(AK292&lt;&gt;"NEMA","",IF(IFERROR(MATCH(AJ292,AJ$10:AJ291,0),0)&lt;&gt;0,"",AJ292))</f>
        <v/>
      </c>
      <c r="AZ292" s="47" t="s">
        <v>0</v>
      </c>
      <c r="BA292" s="130"/>
      <c r="BB292" s="47" t="s">
        <v>0</v>
      </c>
      <c r="BC292" s="58" t="str">
        <f t="shared" si="277"/>
        <v/>
      </c>
      <c r="BD292" s="31" t="str">
        <f t="shared" si="278"/>
        <v/>
      </c>
      <c r="BE292" s="31" t="str">
        <f>IF(BD292="","",MAX(BE$10:BE291)+1)</f>
        <v/>
      </c>
      <c r="BF292" s="31" t="str">
        <f t="shared" si="279"/>
        <v/>
      </c>
      <c r="BG292" s="31" t="str">
        <f t="shared" si="280"/>
        <v/>
      </c>
      <c r="BH292" s="31" t="str">
        <f>IF(BA292="","",MAX(BH$10:BH291)+1)</f>
        <v/>
      </c>
      <c r="BI292" s="31" t="str">
        <f t="shared" si="281"/>
        <v/>
      </c>
      <c r="BJ292" s="66" t="str">
        <f t="shared" si="282"/>
        <v/>
      </c>
      <c r="BK292" s="47" t="s">
        <v>0</v>
      </c>
      <c r="BL292" s="19" t="str">
        <f t="shared" si="283"/>
        <v/>
      </c>
      <c r="BM292" s="47" t="s">
        <v>0</v>
      </c>
      <c r="BN292" s="151" t="str">
        <f>IF(AP292="","",IF(BA292="",IF(IFERROR(MATCH(AP292,natjecanje_noviKluboviAliasi,0),0)&gt;0,INDEX(natjecanje_kluboviAliasi,MATCH(AP292,natjecanje_noviKluboviAliasi,0)),AP292),BA292))</f>
        <v/>
      </c>
      <c r="BO292" s="47" t="s">
        <v>0</v>
      </c>
      <c r="BP292" s="58" t="str">
        <f t="shared" si="284"/>
        <v/>
      </c>
      <c r="BQ292" s="73" t="str">
        <f t="shared" si="285"/>
        <v/>
      </c>
      <c r="BR292" s="267" t="str">
        <f t="shared" si="286"/>
        <v/>
      </c>
      <c r="BS292" s="268" t="str">
        <f t="shared" si="287"/>
        <v/>
      </c>
      <c r="BT292" s="191" t="str">
        <f t="shared" si="288"/>
        <v/>
      </c>
      <c r="BU292" s="47" t="s">
        <v>0</v>
      </c>
      <c r="BV292" s="52" t="str">
        <f t="shared" si="289"/>
        <v/>
      </c>
      <c r="BW292" s="31" t="str">
        <f t="shared" si="290"/>
        <v/>
      </c>
      <c r="BX292" s="73" t="str">
        <f>IF(BW292="","",IFERROR(INDEX(imePrezime_id,MATCH(BV292&amp;" – "&amp;BW292,imePrezime_imePrezime,0)),"NEMA"))</f>
        <v/>
      </c>
      <c r="BY292" s="73" t="str">
        <f>IF(BX292&lt;&gt;"NEMA","",IFERROR(INDEX(imePrezimeAlias_imePrezimeId,MATCH(BV292&amp;" "&amp;BW292,imePrezimeAlias_alias,0)),"NEMA"))</f>
        <v/>
      </c>
      <c r="BZ292" s="31" t="str">
        <f>IF(BW292="","",IF(OR(BY292="",BY292="NEMA"),BV292,INDEX(imePrezime_ime,MATCH(BY292,imePrezime_id,0))))</f>
        <v/>
      </c>
      <c r="CA292" s="66" t="str">
        <f>IF(BW292="","",IF(OR(BY292="",BY292="NEMA"),BW292,INDEX(imePrezime_prezime,MATCH(BY292,imePrezime_id,0))))</f>
        <v/>
      </c>
      <c r="CB292" s="47" t="s">
        <v>0</v>
      </c>
      <c r="CC292" s="82" t="str">
        <f t="shared" si="291"/>
        <v/>
      </c>
      <c r="CD292" s="47" t="s">
        <v>0</v>
      </c>
      <c r="CE292" s="19" t="str">
        <f t="shared" si="292"/>
        <v/>
      </c>
      <c r="CF292" s="47" t="s">
        <v>0</v>
      </c>
      <c r="CG292" s="130"/>
      <c r="CH292" s="47" t="s">
        <v>0</v>
      </c>
      <c r="CI292" s="52" t="str">
        <f t="shared" si="293"/>
        <v/>
      </c>
      <c r="CJ292" s="73" t="str">
        <f>IF(CG292="","",MAX(CJ$10:CJ291)+1)</f>
        <v/>
      </c>
      <c r="CK292" s="53" t="str">
        <f t="shared" si="294"/>
        <v/>
      </c>
      <c r="CL292" s="47" t="s">
        <v>0</v>
      </c>
      <c r="CM292" s="19" t="str">
        <f t="shared" si="295"/>
        <v/>
      </c>
      <c r="CN292" s="47" t="s">
        <v>0</v>
      </c>
      <c r="CO292" s="108"/>
      <c r="CP292" s="110"/>
      <c r="CQ292" s="47"/>
      <c r="CR292" s="58" t="str">
        <f>IF(AND(BX292="NEMA",BY292="NEMA",OR(CG292="",CK292="NEMA")),MAX(CR$10:CR291)+1,"")</f>
        <v/>
      </c>
      <c r="CS292" s="53" t="str">
        <f t="shared" si="296"/>
        <v/>
      </c>
      <c r="CT292" t="s">
        <v>0</v>
      </c>
      <c r="CU292" s="133" t="str">
        <f>IF(O292="","",LEFT(INDEX(kategorija_oznaka,MATCH(Q292,kategorija_id,0)),1))</f>
        <v/>
      </c>
      <c r="CV292" t="s">
        <v>0</v>
      </c>
      <c r="CW292" s="52" t="str">
        <f>IF(CR292="","",IF(M292&lt;&gt;"CRO","","INSERT INTO osoba (id,reg_broj,oib,spol_id,dat_rodjenja) VALUES ("&amp;CR292&amp;",(SELECT max(os.reg_broj)+1 FROM osoba AS os),Null,'"&amp;CU292&amp;"',Null); INSERT INTO osoba_log (id,reg_broj,oib,spol_id,dat_rodjenja,dnevnik_id) SELECT id,reg_broj,oib,spol_id,dat_rodjenja,"&amp;dnevnik_id&amp;" FROM osoba WHERE id = "&amp;CR292&amp;";"))</f>
        <v/>
      </c>
      <c r="CX292" s="66" t="str">
        <f t="shared" si="297"/>
        <v/>
      </c>
      <c r="CY292" t="s">
        <v>0</v>
      </c>
      <c r="CZ292" s="19" t="str">
        <f t="shared" si="298"/>
        <v/>
      </c>
      <c r="DA292" s="47" t="s">
        <v>0</v>
      </c>
      <c r="DB292" s="52" t="str">
        <f t="shared" si="299"/>
        <v/>
      </c>
      <c r="DC292" s="66" t="str">
        <f t="shared" si="300"/>
        <v/>
      </c>
      <c r="DD292" s="47" t="s">
        <v>0</v>
      </c>
      <c r="DE292" s="52" t="str">
        <f t="shared" si="301"/>
        <v/>
      </c>
      <c r="DF292" s="53" t="str">
        <f>IF(DE292="","",IFERROR(MATCH(DE292,registar,0),"NEMA"))</f>
        <v/>
      </c>
      <c r="DG292" s="47" t="s">
        <v>0</v>
      </c>
      <c r="DH292" s="52" t="str">
        <f t="shared" si="302"/>
        <v/>
      </c>
      <c r="DI292" s="53" t="str">
        <f>IF(DH292="","",IFERROR(MATCH(DH292,imePrezime_imePrezimeKlub,0),"NEMA"))</f>
        <v/>
      </c>
      <c r="DJ292" s="47" t="s">
        <v>0</v>
      </c>
      <c r="DK292" s="52" t="str">
        <f t="shared" si="303"/>
        <v/>
      </c>
      <c r="DL292" s="53" t="str">
        <f>IF(DK292="","",IFERROR(MATCH(DK292,imePrezime_imePrezime,0),"NEMA"))</f>
        <v/>
      </c>
      <c r="DM292" s="47" t="s">
        <v>0</v>
      </c>
      <c r="DN292" s="58" t="str">
        <f t="shared" si="304"/>
        <v/>
      </c>
      <c r="DO292" s="53" t="str" cm="1">
        <f t="array" ref="DO292">IF(DN292&lt;&gt;"",INDEX(imePrezime_id,DN292,0),IF(CR292&lt;&gt;"",CR292,""))</f>
        <v/>
      </c>
      <c r="DP292" s="47" t="s">
        <v>0</v>
      </c>
      <c r="DQ292" s="58" t="str">
        <f t="shared" si="305"/>
        <v/>
      </c>
      <c r="DR292" s="73" t="str">
        <f>IF(BW292="","",IF(AJ292="",IF(IFERROR(INDEX(imePrezime_klub,MATCH(DO292,imePrezime_id,0)),"NEMA")="","klu",""),IF(OR(AND(AK292&lt;&gt;"",AK292&lt;&gt;"NEMA"),BI292&lt;&gt;""),"klu(ali)",IF(AND(AN292&lt;&gt;"",AN292&lt;&gt;AM292),"(raz-klu)","klu"))))</f>
        <v/>
      </c>
      <c r="DS292" s="73" t="str">
        <f t="shared" si="306"/>
        <v/>
      </c>
      <c r="DT292" s="73" t="str">
        <f t="shared" si="307"/>
        <v/>
      </c>
      <c r="DU292" s="66" t="str">
        <f t="shared" si="308"/>
        <v/>
      </c>
      <c r="DV292" s="47" t="s">
        <v>0</v>
      </c>
      <c r="DW292" s="58" t="str">
        <f>IF(BW292="","",MAX(DW$10:DW291)+1)</f>
        <v/>
      </c>
      <c r="DX292" s="73" t="str">
        <f t="shared" si="309"/>
        <v/>
      </c>
      <c r="DY292" s="73" t="str">
        <f t="shared" si="310"/>
        <v/>
      </c>
      <c r="DZ292" s="73" t="str">
        <f t="shared" si="311"/>
        <v/>
      </c>
      <c r="EA292" s="73" t="str">
        <f t="shared" si="312"/>
        <v/>
      </c>
      <c r="EB292" s="73" t="str">
        <f t="shared" si="313"/>
        <v/>
      </c>
      <c r="EC292" s="73" t="str">
        <f t="shared" si="314"/>
        <v/>
      </c>
      <c r="ED292" s="73" t="str">
        <f t="shared" si="315"/>
        <v/>
      </c>
      <c r="EE292" s="73" t="str">
        <f t="shared" si="316"/>
        <v/>
      </c>
      <c r="EF292" s="73" t="str">
        <f t="shared" si="317"/>
        <v/>
      </c>
      <c r="EG292" s="53" t="str">
        <f>IF(INDEX(natjecanjeKategorije_katAliasId,MATCH(Q292,natjecanjeKategorije_katRegId,0))="","",INDEX(natjecanjeKategorije_katAliasId,MATCH(Q292,natjecanjeKategorije_katRegId,0)))</f>
        <v/>
      </c>
      <c r="EH292" s="47" t="s">
        <v>0</v>
      </c>
      <c r="EI292" s="19" t="str">
        <f t="shared" si="318"/>
        <v/>
      </c>
      <c r="EJ292" s="47" t="s">
        <v>0</v>
      </c>
      <c r="EK292" s="19" t="str">
        <f t="shared" si="319"/>
        <v/>
      </c>
      <c r="EL292" s="47" t="s">
        <v>0</v>
      </c>
      <c r="EM292" s="208" t="str">
        <f t="shared" si="320"/>
        <v/>
      </c>
      <c r="EN292" s="47" t="s">
        <v>0</v>
      </c>
    </row>
    <row r="293" spans="1:144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262"/>
        <v/>
      </c>
      <c r="P293" s="73" t="str">
        <f>IF(O293="","",IF(COUNTIF(O$10:O292,O293)=0,P292+1,P292))</f>
        <v/>
      </c>
      <c r="Q293" s="88" t="str">
        <f t="shared" si="263"/>
        <v/>
      </c>
      <c r="R293" s="89" t="str" cm="1">
        <f t="array" ref="R293">IF(S293="","",INDEX(natjecanjeStaze_naziv,MATCH(S293,natjecanjeStaze_stazaId,0)))</f>
        <v/>
      </c>
      <c r="S293" s="53" t="str">
        <f>IF(BW293="","",INDEX(natjecanjeStaze_stazaId,MATCH(O293,natjecanjeStaze_kategorija,0)))</f>
        <v/>
      </c>
      <c r="T293" s="47" t="s">
        <v>0</v>
      </c>
      <c r="U293" s="259" t="str">
        <f>IF(O293="","",INDEX(kategorija_oznaka,MATCH(Q293,kategorija_id,0)))</f>
        <v/>
      </c>
      <c r="V293" s="260" t="str">
        <f t="shared" si="264"/>
        <v/>
      </c>
      <c r="W293" s="47" t="s">
        <v>0</v>
      </c>
      <c r="X293" s="52" t="str">
        <f t="shared" si="265"/>
        <v/>
      </c>
      <c r="Y293" s="73" t="str">
        <f t="shared" si="266"/>
        <v/>
      </c>
      <c r="Z293" s="31" t="str">
        <f t="shared" si="267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268"/>
        <v/>
      </c>
      <c r="AF293" s="47" t="s">
        <v>0</v>
      </c>
      <c r="AG293" s="151" t="str">
        <f t="shared" si="269"/>
        <v/>
      </c>
      <c r="AH293" s="47" t="s">
        <v>0</v>
      </c>
      <c r="AI293" s="52" t="str">
        <f t="shared" si="270"/>
        <v/>
      </c>
      <c r="AJ293" s="31" t="str">
        <f t="shared" si="271"/>
        <v/>
      </c>
      <c r="AK293" s="73" t="str">
        <f t="shared" si="272"/>
        <v/>
      </c>
      <c r="AL293" s="73" t="str">
        <f t="shared" si="273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IFERROR(""&amp;INDEX(registarNatjecatelji,DL293,4),"")</f>
        <v/>
      </c>
      <c r="AO293" s="90" t="str">
        <f t="shared" si="274"/>
        <v/>
      </c>
      <c r="AP293" s="66" t="str">
        <f t="shared" si="275"/>
        <v/>
      </c>
      <c r="AQ293" s="47" t="s">
        <v>0</v>
      </c>
      <c r="AR293" s="52" t="str">
        <f>IF(V293&lt;&gt;"NEMA","",IF(IFERROR(MATCH(U293,U$10:U292,0),0)&lt;&gt;0,"",U293))</f>
        <v/>
      </c>
      <c r="AS293" s="73" t="str">
        <f>IF(AR293="","",IFERROR(INDEX(klubAlias_id,MATCH(AR293,klubAlias_alias,0)),"NEMA"))</f>
        <v/>
      </c>
      <c r="AT293" s="31" t="str">
        <f>IF(OR(AS293="",AS293&lt;&gt;"NEMA"),"",MAX(AT$10:AT292)+1)</f>
        <v/>
      </c>
      <c r="AU293" s="66" t="str">
        <f>IF(OR(AS293="",AS293&lt;&gt;"NEMA"),"",INDEX(klub_id,MATCH(AR293,klub_naziv,0)))</f>
        <v/>
      </c>
      <c r="AV293" s="47" t="s">
        <v>0</v>
      </c>
      <c r="AW293" s="19" t="str">
        <f t="shared" si="276"/>
        <v/>
      </c>
      <c r="AX293" s="47" t="s">
        <v>0</v>
      </c>
      <c r="AY293" s="82" t="str">
        <f>IF(AK293&lt;&gt;"NEMA","",IF(IFERROR(MATCH(AJ293,AJ$10:AJ292,0),0)&lt;&gt;0,"",AJ293))</f>
        <v/>
      </c>
      <c r="AZ293" s="47" t="s">
        <v>0</v>
      </c>
      <c r="BA293" s="130"/>
      <c r="BB293" s="47" t="s">
        <v>0</v>
      </c>
      <c r="BC293" s="58" t="str">
        <f t="shared" si="277"/>
        <v/>
      </c>
      <c r="BD293" s="31" t="str">
        <f t="shared" si="278"/>
        <v/>
      </c>
      <c r="BE293" s="31" t="str">
        <f>IF(BD293="","",MAX(BE$10:BE292)+1)</f>
        <v/>
      </c>
      <c r="BF293" s="31" t="str">
        <f t="shared" si="279"/>
        <v/>
      </c>
      <c r="BG293" s="31" t="str">
        <f t="shared" si="280"/>
        <v/>
      </c>
      <c r="BH293" s="31" t="str">
        <f>IF(BA293="","",MAX(BH$10:BH292)+1)</f>
        <v/>
      </c>
      <c r="BI293" s="31" t="str">
        <f t="shared" si="281"/>
        <v/>
      </c>
      <c r="BJ293" s="66" t="str">
        <f t="shared" si="282"/>
        <v/>
      </c>
      <c r="BK293" s="47" t="s">
        <v>0</v>
      </c>
      <c r="BL293" s="19" t="str">
        <f t="shared" si="283"/>
        <v/>
      </c>
      <c r="BM293" s="47" t="s">
        <v>0</v>
      </c>
      <c r="BN293" s="151" t="str">
        <f>IF(AP293="","",IF(BA293="",IF(IFERROR(MATCH(AP293,natjecanje_noviKluboviAliasi,0),0)&gt;0,INDEX(natjecanje_kluboviAliasi,MATCH(AP293,natjecanje_noviKluboviAliasi,0)),AP293),BA293))</f>
        <v/>
      </c>
      <c r="BO293" s="47" t="s">
        <v>0</v>
      </c>
      <c r="BP293" s="58" t="str">
        <f t="shared" si="284"/>
        <v/>
      </c>
      <c r="BQ293" s="73" t="str">
        <f t="shared" si="285"/>
        <v/>
      </c>
      <c r="BR293" s="267" t="str">
        <f t="shared" si="286"/>
        <v/>
      </c>
      <c r="BS293" s="268" t="str">
        <f t="shared" si="287"/>
        <v/>
      </c>
      <c r="BT293" s="191" t="str">
        <f t="shared" si="288"/>
        <v/>
      </c>
      <c r="BU293" s="47" t="s">
        <v>0</v>
      </c>
      <c r="BV293" s="52" t="str">
        <f t="shared" si="289"/>
        <v/>
      </c>
      <c r="BW293" s="31" t="str">
        <f t="shared" si="290"/>
        <v/>
      </c>
      <c r="BX293" s="73" t="str">
        <f>IF(BW293="","",IFERROR(INDEX(imePrezime_id,MATCH(BV293&amp;" – "&amp;BW293,imePrezime_imePrezime,0)),"NEMA"))</f>
        <v/>
      </c>
      <c r="BY293" s="73" t="str">
        <f>IF(BX293&lt;&gt;"NEMA","",IFERROR(INDEX(imePrezimeAlias_imePrezimeId,MATCH(BV293&amp;" "&amp;BW293,imePrezimeAlias_alias,0)),"NEMA"))</f>
        <v/>
      </c>
      <c r="BZ293" s="31" t="str">
        <f>IF(BW293="","",IF(OR(BY293="",BY293="NEMA"),BV293,INDEX(imePrezime_ime,MATCH(BY293,imePrezime_id,0))))</f>
        <v/>
      </c>
      <c r="CA293" s="66" t="str">
        <f>IF(BW293="","",IF(OR(BY293="",BY293="NEMA"),BW293,INDEX(imePrezime_prezime,MATCH(BY293,imePrezime_id,0))))</f>
        <v/>
      </c>
      <c r="CB293" s="47" t="s">
        <v>0</v>
      </c>
      <c r="CC293" s="82" t="str">
        <f t="shared" si="291"/>
        <v/>
      </c>
      <c r="CD293" s="47" t="s">
        <v>0</v>
      </c>
      <c r="CE293" s="19" t="str">
        <f t="shared" si="292"/>
        <v/>
      </c>
      <c r="CF293" s="47" t="s">
        <v>0</v>
      </c>
      <c r="CG293" s="130"/>
      <c r="CH293" s="47" t="s">
        <v>0</v>
      </c>
      <c r="CI293" s="52" t="str">
        <f t="shared" si="293"/>
        <v/>
      </c>
      <c r="CJ293" s="73" t="str">
        <f>IF(CG293="","",MAX(CJ$10:CJ292)+1)</f>
        <v/>
      </c>
      <c r="CK293" s="53" t="str">
        <f t="shared" si="294"/>
        <v/>
      </c>
      <c r="CL293" s="47" t="s">
        <v>0</v>
      </c>
      <c r="CM293" s="19" t="str">
        <f t="shared" si="295"/>
        <v/>
      </c>
      <c r="CN293" s="47" t="s">
        <v>0</v>
      </c>
      <c r="CO293" s="108"/>
      <c r="CP293" s="110"/>
      <c r="CQ293" s="47"/>
      <c r="CR293" s="58" t="str">
        <f>IF(AND(BX293="NEMA",BY293="NEMA",OR(CG293="",CK293="NEMA")),MAX(CR$10:CR292)+1,"")</f>
        <v/>
      </c>
      <c r="CS293" s="53" t="str">
        <f t="shared" si="296"/>
        <v/>
      </c>
      <c r="CT293" t="s">
        <v>0</v>
      </c>
      <c r="CU293" s="133" t="str">
        <f>IF(O293="","",LEFT(INDEX(kategorija_oznaka,MATCH(Q293,kategorija_id,0)),1))</f>
        <v/>
      </c>
      <c r="CV293" t="s">
        <v>0</v>
      </c>
      <c r="CW293" s="52" t="str">
        <f>IF(CR293="","",IF(M293&lt;&gt;"CRO","","INSERT INTO osoba (id,reg_broj,oib,spol_id,dat_rodjenja) VALUES ("&amp;CR293&amp;",(SELECT max(os.reg_broj)+1 FROM osoba AS os),Null,'"&amp;CU293&amp;"',Null); INSERT INTO osoba_log (id,reg_broj,oib,spol_id,dat_rodjenja,dnevnik_id) SELECT id,reg_broj,oib,spol_id,dat_rodjenja,"&amp;dnevnik_id&amp;" FROM osoba WHERE id = "&amp;CR293&amp;";"))</f>
        <v/>
      </c>
      <c r="CX293" s="66" t="str">
        <f t="shared" si="297"/>
        <v/>
      </c>
      <c r="CY293" t="s">
        <v>0</v>
      </c>
      <c r="CZ293" s="19" t="str">
        <f t="shared" si="298"/>
        <v/>
      </c>
      <c r="DA293" s="47" t="s">
        <v>0</v>
      </c>
      <c r="DB293" s="52" t="str">
        <f t="shared" si="299"/>
        <v/>
      </c>
      <c r="DC293" s="66" t="str">
        <f t="shared" si="300"/>
        <v/>
      </c>
      <c r="DD293" s="47" t="s">
        <v>0</v>
      </c>
      <c r="DE293" s="52" t="str">
        <f t="shared" si="301"/>
        <v/>
      </c>
      <c r="DF293" s="53" t="str">
        <f>IF(DE293="","",IFERROR(MATCH(DE293,registar,0),"NEMA"))</f>
        <v/>
      </c>
      <c r="DG293" s="47" t="s">
        <v>0</v>
      </c>
      <c r="DH293" s="52" t="str">
        <f t="shared" si="302"/>
        <v/>
      </c>
      <c r="DI293" s="53" t="str">
        <f>IF(DH293="","",IFERROR(MATCH(DH293,imePrezime_imePrezimeKlub,0),"NEMA"))</f>
        <v/>
      </c>
      <c r="DJ293" s="47" t="s">
        <v>0</v>
      </c>
      <c r="DK293" s="52" t="str">
        <f t="shared" si="303"/>
        <v/>
      </c>
      <c r="DL293" s="53" t="str">
        <f>IF(DK293="","",IFERROR(MATCH(DK293,imePrezime_imePrezime,0),"NEMA"))</f>
        <v/>
      </c>
      <c r="DM293" s="47" t="s">
        <v>0</v>
      </c>
      <c r="DN293" s="58" t="str">
        <f t="shared" si="304"/>
        <v/>
      </c>
      <c r="DO293" s="53" t="str" cm="1">
        <f t="array" ref="DO293">IF(DN293&lt;&gt;"",INDEX(imePrezime_id,DN293,0),IF(CR293&lt;&gt;"",CR293,""))</f>
        <v/>
      </c>
      <c r="DP293" s="47" t="s">
        <v>0</v>
      </c>
      <c r="DQ293" s="58" t="str">
        <f t="shared" si="305"/>
        <v/>
      </c>
      <c r="DR293" s="73" t="str">
        <f>IF(BW293="","",IF(AJ293="",IF(IFERROR(INDEX(imePrezime_klub,MATCH(DO293,imePrezime_id,0)),"NEMA")="","klu",""),IF(OR(AND(AK293&lt;&gt;"",AK293&lt;&gt;"NEMA"),BI293&lt;&gt;""),"klu(ali)",IF(AND(AN293&lt;&gt;"",AN293&lt;&gt;AM293),"(raz-klu)","klu"))))</f>
        <v/>
      </c>
      <c r="DS293" s="73" t="str">
        <f t="shared" si="306"/>
        <v/>
      </c>
      <c r="DT293" s="73" t="str">
        <f t="shared" si="307"/>
        <v/>
      </c>
      <c r="DU293" s="66" t="str">
        <f t="shared" si="308"/>
        <v/>
      </c>
      <c r="DV293" s="47" t="s">
        <v>0</v>
      </c>
      <c r="DW293" s="58" t="str">
        <f>IF(BW293="","",MAX(DW$10:DW292)+1)</f>
        <v/>
      </c>
      <c r="DX293" s="73" t="str">
        <f t="shared" si="309"/>
        <v/>
      </c>
      <c r="DY293" s="73" t="str">
        <f t="shared" si="310"/>
        <v/>
      </c>
      <c r="DZ293" s="73" t="str">
        <f t="shared" si="311"/>
        <v/>
      </c>
      <c r="EA293" s="73" t="str">
        <f t="shared" si="312"/>
        <v/>
      </c>
      <c r="EB293" s="73" t="str">
        <f t="shared" si="313"/>
        <v/>
      </c>
      <c r="EC293" s="73" t="str">
        <f t="shared" si="314"/>
        <v/>
      </c>
      <c r="ED293" s="73" t="str">
        <f t="shared" si="315"/>
        <v/>
      </c>
      <c r="EE293" s="73" t="str">
        <f t="shared" si="316"/>
        <v/>
      </c>
      <c r="EF293" s="73" t="str">
        <f t="shared" si="317"/>
        <v/>
      </c>
      <c r="EG293" s="53" t="str">
        <f>IF(INDEX(natjecanjeKategorije_katAliasId,MATCH(Q293,natjecanjeKategorije_katRegId,0))="","",INDEX(natjecanjeKategorije_katAliasId,MATCH(Q293,natjecanjeKategorije_katRegId,0)))</f>
        <v/>
      </c>
      <c r="EH293" s="47" t="s">
        <v>0</v>
      </c>
      <c r="EI293" s="19" t="str">
        <f t="shared" si="318"/>
        <v/>
      </c>
      <c r="EJ293" s="47" t="s">
        <v>0</v>
      </c>
      <c r="EK293" s="19" t="str">
        <f t="shared" si="319"/>
        <v/>
      </c>
      <c r="EL293" s="47" t="s">
        <v>0</v>
      </c>
      <c r="EM293" s="208" t="str">
        <f t="shared" si="320"/>
        <v/>
      </c>
      <c r="EN293" s="47" t="s">
        <v>0</v>
      </c>
    </row>
    <row r="294" spans="1:144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262"/>
        <v/>
      </c>
      <c r="P294" s="73" t="str">
        <f>IF(O294="","",IF(COUNTIF(O$10:O293,O294)=0,P293+1,P293))</f>
        <v/>
      </c>
      <c r="Q294" s="88" t="str">
        <f t="shared" si="263"/>
        <v/>
      </c>
      <c r="R294" s="89" t="str" cm="1">
        <f t="array" ref="R294">IF(S294="","",INDEX(natjecanjeStaze_naziv,MATCH(S294,natjecanjeStaze_stazaId,0)))</f>
        <v/>
      </c>
      <c r="S294" s="53" t="str">
        <f>IF(BW294="","",INDEX(natjecanjeStaze_stazaId,MATCH(O294,natjecanjeStaze_kategorija,0)))</f>
        <v/>
      </c>
      <c r="T294" s="47" t="s">
        <v>0</v>
      </c>
      <c r="U294" s="259" t="str">
        <f>IF(O294="","",INDEX(kategorija_oznaka,MATCH(Q294,kategorija_id,0)))</f>
        <v/>
      </c>
      <c r="V294" s="260" t="str">
        <f t="shared" si="264"/>
        <v/>
      </c>
      <c r="W294" s="47" t="s">
        <v>0</v>
      </c>
      <c r="X294" s="52" t="str">
        <f t="shared" si="265"/>
        <v/>
      </c>
      <c r="Y294" s="73" t="str">
        <f t="shared" si="266"/>
        <v/>
      </c>
      <c r="Z294" s="31" t="str">
        <f t="shared" si="267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268"/>
        <v/>
      </c>
      <c r="AF294" s="47" t="s">
        <v>0</v>
      </c>
      <c r="AG294" s="151" t="str">
        <f t="shared" si="269"/>
        <v/>
      </c>
      <c r="AH294" s="47" t="s">
        <v>0</v>
      </c>
      <c r="AI294" s="52" t="str">
        <f t="shared" si="270"/>
        <v/>
      </c>
      <c r="AJ294" s="31" t="str">
        <f t="shared" si="271"/>
        <v/>
      </c>
      <c r="AK294" s="73" t="str">
        <f t="shared" si="272"/>
        <v/>
      </c>
      <c r="AL294" s="73" t="str">
        <f t="shared" si="273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IFERROR(""&amp;INDEX(registarNatjecatelji,DL294,4),"")</f>
        <v/>
      </c>
      <c r="AO294" s="90" t="str">
        <f t="shared" si="274"/>
        <v/>
      </c>
      <c r="AP294" s="66" t="str">
        <f t="shared" si="275"/>
        <v/>
      </c>
      <c r="AQ294" s="47" t="s">
        <v>0</v>
      </c>
      <c r="AR294" s="52" t="str">
        <f>IF(V294&lt;&gt;"NEMA","",IF(IFERROR(MATCH(U294,U$10:U293,0),0)&lt;&gt;0,"",U294))</f>
        <v/>
      </c>
      <c r="AS294" s="73" t="str">
        <f>IF(AR294="","",IFERROR(INDEX(klubAlias_id,MATCH(AR294,klubAlias_alias,0)),"NEMA"))</f>
        <v/>
      </c>
      <c r="AT294" s="31" t="str">
        <f>IF(OR(AS294="",AS294&lt;&gt;"NEMA"),"",MAX(AT$10:AT293)+1)</f>
        <v/>
      </c>
      <c r="AU294" s="66" t="str">
        <f>IF(OR(AS294="",AS294&lt;&gt;"NEMA"),"",INDEX(klub_id,MATCH(AR294,klub_naziv,0)))</f>
        <v/>
      </c>
      <c r="AV294" s="47" t="s">
        <v>0</v>
      </c>
      <c r="AW294" s="19" t="str">
        <f t="shared" si="276"/>
        <v/>
      </c>
      <c r="AX294" s="47" t="s">
        <v>0</v>
      </c>
      <c r="AY294" s="82" t="str">
        <f>IF(AK294&lt;&gt;"NEMA","",IF(IFERROR(MATCH(AJ294,AJ$10:AJ293,0),0)&lt;&gt;0,"",AJ294))</f>
        <v/>
      </c>
      <c r="AZ294" s="47" t="s">
        <v>0</v>
      </c>
      <c r="BA294" s="130"/>
      <c r="BB294" s="47" t="s">
        <v>0</v>
      </c>
      <c r="BC294" s="58" t="str">
        <f t="shared" si="277"/>
        <v/>
      </c>
      <c r="BD294" s="31" t="str">
        <f t="shared" si="278"/>
        <v/>
      </c>
      <c r="BE294" s="31" t="str">
        <f>IF(BD294="","",MAX(BE$10:BE293)+1)</f>
        <v/>
      </c>
      <c r="BF294" s="31" t="str">
        <f t="shared" si="279"/>
        <v/>
      </c>
      <c r="BG294" s="31" t="str">
        <f t="shared" si="280"/>
        <v/>
      </c>
      <c r="BH294" s="31" t="str">
        <f>IF(BA294="","",MAX(BH$10:BH293)+1)</f>
        <v/>
      </c>
      <c r="BI294" s="31" t="str">
        <f t="shared" si="281"/>
        <v/>
      </c>
      <c r="BJ294" s="66" t="str">
        <f t="shared" si="282"/>
        <v/>
      </c>
      <c r="BK294" s="47" t="s">
        <v>0</v>
      </c>
      <c r="BL294" s="19" t="str">
        <f t="shared" si="283"/>
        <v/>
      </c>
      <c r="BM294" s="47" t="s">
        <v>0</v>
      </c>
      <c r="BN294" s="151" t="str">
        <f>IF(AP294="","",IF(BA294="",IF(IFERROR(MATCH(AP294,natjecanje_noviKluboviAliasi,0),0)&gt;0,INDEX(natjecanje_kluboviAliasi,MATCH(AP294,natjecanje_noviKluboviAliasi,0)),AP294),BA294))</f>
        <v/>
      </c>
      <c r="BO294" s="47" t="s">
        <v>0</v>
      </c>
      <c r="BP294" s="58" t="str">
        <f t="shared" si="284"/>
        <v/>
      </c>
      <c r="BQ294" s="73" t="str">
        <f t="shared" si="285"/>
        <v/>
      </c>
      <c r="BR294" s="267" t="str">
        <f t="shared" si="286"/>
        <v/>
      </c>
      <c r="BS294" s="268" t="str">
        <f t="shared" si="287"/>
        <v/>
      </c>
      <c r="BT294" s="191" t="str">
        <f t="shared" si="288"/>
        <v/>
      </c>
      <c r="BU294" s="47" t="s">
        <v>0</v>
      </c>
      <c r="BV294" s="52" t="str">
        <f t="shared" si="289"/>
        <v/>
      </c>
      <c r="BW294" s="31" t="str">
        <f t="shared" si="290"/>
        <v/>
      </c>
      <c r="BX294" s="73" t="str">
        <f>IF(BW294="","",IFERROR(INDEX(imePrezime_id,MATCH(BV294&amp;" – "&amp;BW294,imePrezime_imePrezime,0)),"NEMA"))</f>
        <v/>
      </c>
      <c r="BY294" s="73" t="str">
        <f>IF(BX294&lt;&gt;"NEMA","",IFERROR(INDEX(imePrezimeAlias_imePrezimeId,MATCH(BV294&amp;" "&amp;BW294,imePrezimeAlias_alias,0)),"NEMA"))</f>
        <v/>
      </c>
      <c r="BZ294" s="31" t="str">
        <f>IF(BW294="","",IF(OR(BY294="",BY294="NEMA"),BV294,INDEX(imePrezime_ime,MATCH(BY294,imePrezime_id,0))))</f>
        <v/>
      </c>
      <c r="CA294" s="66" t="str">
        <f>IF(BW294="","",IF(OR(BY294="",BY294="NEMA"),BW294,INDEX(imePrezime_prezime,MATCH(BY294,imePrezime_id,0))))</f>
        <v/>
      </c>
      <c r="CB294" s="47" t="s">
        <v>0</v>
      </c>
      <c r="CC294" s="82" t="str">
        <f t="shared" si="291"/>
        <v/>
      </c>
      <c r="CD294" s="47" t="s">
        <v>0</v>
      </c>
      <c r="CE294" s="19" t="str">
        <f t="shared" si="292"/>
        <v/>
      </c>
      <c r="CF294" s="47" t="s">
        <v>0</v>
      </c>
      <c r="CG294" s="130"/>
      <c r="CH294" s="47" t="s">
        <v>0</v>
      </c>
      <c r="CI294" s="52" t="str">
        <f t="shared" si="293"/>
        <v/>
      </c>
      <c r="CJ294" s="73" t="str">
        <f>IF(CG294="","",MAX(CJ$10:CJ293)+1)</f>
        <v/>
      </c>
      <c r="CK294" s="53" t="str">
        <f t="shared" si="294"/>
        <v/>
      </c>
      <c r="CL294" s="47" t="s">
        <v>0</v>
      </c>
      <c r="CM294" s="19" t="str">
        <f t="shared" si="295"/>
        <v/>
      </c>
      <c r="CN294" s="47" t="s">
        <v>0</v>
      </c>
      <c r="CO294" s="108"/>
      <c r="CP294" s="110"/>
      <c r="CQ294" s="47"/>
      <c r="CR294" s="58" t="str">
        <f>IF(AND(BX294="NEMA",BY294="NEMA",OR(CG294="",CK294="NEMA")),MAX(CR$10:CR293)+1,"")</f>
        <v/>
      </c>
      <c r="CS294" s="53" t="str">
        <f t="shared" si="296"/>
        <v/>
      </c>
      <c r="CT294" t="s">
        <v>0</v>
      </c>
      <c r="CU294" s="133" t="str">
        <f>IF(O294="","",LEFT(INDEX(kategorija_oznaka,MATCH(Q294,kategorija_id,0)),1))</f>
        <v/>
      </c>
      <c r="CV294" t="s">
        <v>0</v>
      </c>
      <c r="CW294" s="52" t="str">
        <f>IF(CR294="","",IF(M294&lt;&gt;"CRO","","INSERT INTO osoba (id,reg_broj,oib,spol_id,dat_rodjenja) VALUES ("&amp;CR294&amp;",(SELECT max(os.reg_broj)+1 FROM osoba AS os),Null,'"&amp;CU294&amp;"',Null); INSERT INTO osoba_log (id,reg_broj,oib,spol_id,dat_rodjenja,dnevnik_id) SELECT id,reg_broj,oib,spol_id,dat_rodjenja,"&amp;dnevnik_id&amp;" FROM osoba WHERE id = "&amp;CR294&amp;";"))</f>
        <v/>
      </c>
      <c r="CX294" s="66" t="str">
        <f t="shared" si="297"/>
        <v/>
      </c>
      <c r="CY294" t="s">
        <v>0</v>
      </c>
      <c r="CZ294" s="19" t="str">
        <f t="shared" si="298"/>
        <v/>
      </c>
      <c r="DA294" s="47" t="s">
        <v>0</v>
      </c>
      <c r="DB294" s="52" t="str">
        <f t="shared" si="299"/>
        <v/>
      </c>
      <c r="DC294" s="66" t="str">
        <f t="shared" si="300"/>
        <v/>
      </c>
      <c r="DD294" s="47" t="s">
        <v>0</v>
      </c>
      <c r="DE294" s="52" t="str">
        <f t="shared" si="301"/>
        <v/>
      </c>
      <c r="DF294" s="53" t="str">
        <f>IF(DE294="","",IFERROR(MATCH(DE294,registar,0),"NEMA"))</f>
        <v/>
      </c>
      <c r="DG294" s="47" t="s">
        <v>0</v>
      </c>
      <c r="DH294" s="52" t="str">
        <f t="shared" si="302"/>
        <v/>
      </c>
      <c r="DI294" s="53" t="str">
        <f>IF(DH294="","",IFERROR(MATCH(DH294,imePrezime_imePrezimeKlub,0),"NEMA"))</f>
        <v/>
      </c>
      <c r="DJ294" s="47" t="s">
        <v>0</v>
      </c>
      <c r="DK294" s="52" t="str">
        <f t="shared" si="303"/>
        <v/>
      </c>
      <c r="DL294" s="53" t="str">
        <f>IF(DK294="","",IFERROR(MATCH(DK294,imePrezime_imePrezime,0),"NEMA"))</f>
        <v/>
      </c>
      <c r="DM294" s="47" t="s">
        <v>0</v>
      </c>
      <c r="DN294" s="58" t="str">
        <f t="shared" si="304"/>
        <v/>
      </c>
      <c r="DO294" s="53" t="str" cm="1">
        <f t="array" ref="DO294">IF(DN294&lt;&gt;"",INDEX(imePrezime_id,DN294,0),IF(CR294&lt;&gt;"",CR294,""))</f>
        <v/>
      </c>
      <c r="DP294" s="47" t="s">
        <v>0</v>
      </c>
      <c r="DQ294" s="58" t="str">
        <f t="shared" si="305"/>
        <v/>
      </c>
      <c r="DR294" s="73" t="str">
        <f>IF(BW294="","",IF(AJ294="",IF(IFERROR(INDEX(imePrezime_klub,MATCH(DO294,imePrezime_id,0)),"NEMA")="","klu",""),IF(OR(AND(AK294&lt;&gt;"",AK294&lt;&gt;"NEMA"),BI294&lt;&gt;""),"klu(ali)",IF(AND(AN294&lt;&gt;"",AN294&lt;&gt;AM294),"(raz-klu)","klu"))))</f>
        <v/>
      </c>
      <c r="DS294" s="73" t="str">
        <f t="shared" si="306"/>
        <v/>
      </c>
      <c r="DT294" s="73" t="str">
        <f t="shared" si="307"/>
        <v/>
      </c>
      <c r="DU294" s="66" t="str">
        <f t="shared" si="308"/>
        <v/>
      </c>
      <c r="DV294" s="47" t="s">
        <v>0</v>
      </c>
      <c r="DW294" s="58" t="str">
        <f>IF(BW294="","",MAX(DW$10:DW293)+1)</f>
        <v/>
      </c>
      <c r="DX294" s="73" t="str">
        <f t="shared" si="309"/>
        <v/>
      </c>
      <c r="DY294" s="73" t="str">
        <f t="shared" si="310"/>
        <v/>
      </c>
      <c r="DZ294" s="73" t="str">
        <f t="shared" si="311"/>
        <v/>
      </c>
      <c r="EA294" s="73" t="str">
        <f t="shared" si="312"/>
        <v/>
      </c>
      <c r="EB294" s="73" t="str">
        <f t="shared" si="313"/>
        <v/>
      </c>
      <c r="EC294" s="73" t="str">
        <f t="shared" si="314"/>
        <v/>
      </c>
      <c r="ED294" s="73" t="str">
        <f t="shared" si="315"/>
        <v/>
      </c>
      <c r="EE294" s="73" t="str">
        <f t="shared" si="316"/>
        <v/>
      </c>
      <c r="EF294" s="73" t="str">
        <f t="shared" si="317"/>
        <v/>
      </c>
      <c r="EG294" s="53" t="str">
        <f>IF(INDEX(natjecanjeKategorije_katAliasId,MATCH(Q294,natjecanjeKategorije_katRegId,0))="","",INDEX(natjecanjeKategorije_katAliasId,MATCH(Q294,natjecanjeKategorije_katRegId,0)))</f>
        <v/>
      </c>
      <c r="EH294" s="47" t="s">
        <v>0</v>
      </c>
      <c r="EI294" s="19" t="str">
        <f t="shared" si="318"/>
        <v/>
      </c>
      <c r="EJ294" s="47" t="s">
        <v>0</v>
      </c>
      <c r="EK294" s="19" t="str">
        <f t="shared" si="319"/>
        <v/>
      </c>
      <c r="EL294" s="47" t="s">
        <v>0</v>
      </c>
      <c r="EM294" s="208" t="str">
        <f t="shared" si="320"/>
        <v/>
      </c>
      <c r="EN294" s="47" t="s">
        <v>0</v>
      </c>
    </row>
    <row r="295" spans="1:144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262"/>
        <v/>
      </c>
      <c r="P295" s="73" t="str">
        <f>IF(O295="","",IF(COUNTIF(O$10:O294,O295)=0,P294+1,P294))</f>
        <v/>
      </c>
      <c r="Q295" s="88" t="str">
        <f t="shared" si="263"/>
        <v/>
      </c>
      <c r="R295" s="89" t="str" cm="1">
        <f t="array" ref="R295">IF(S295="","",INDEX(natjecanjeStaze_naziv,MATCH(S295,natjecanjeStaze_stazaId,0)))</f>
        <v/>
      </c>
      <c r="S295" s="53" t="str">
        <f>IF(BW295="","",INDEX(natjecanjeStaze_stazaId,MATCH(O295,natjecanjeStaze_kategorija,0)))</f>
        <v/>
      </c>
      <c r="T295" s="47" t="s">
        <v>0</v>
      </c>
      <c r="U295" s="259" t="str">
        <f>IF(O295="","",INDEX(kategorija_oznaka,MATCH(Q295,kategorija_id,0)))</f>
        <v/>
      </c>
      <c r="V295" s="260" t="str">
        <f t="shared" si="264"/>
        <v/>
      </c>
      <c r="W295" s="47" t="s">
        <v>0</v>
      </c>
      <c r="X295" s="52" t="str">
        <f t="shared" si="265"/>
        <v/>
      </c>
      <c r="Y295" s="73" t="str">
        <f t="shared" si="266"/>
        <v/>
      </c>
      <c r="Z295" s="31" t="str">
        <f t="shared" si="267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268"/>
        <v/>
      </c>
      <c r="AF295" s="47" t="s">
        <v>0</v>
      </c>
      <c r="AG295" s="151" t="str">
        <f t="shared" si="269"/>
        <v/>
      </c>
      <c r="AH295" s="47" t="s">
        <v>0</v>
      </c>
      <c r="AI295" s="52" t="str">
        <f t="shared" si="270"/>
        <v/>
      </c>
      <c r="AJ295" s="31" t="str">
        <f t="shared" si="271"/>
        <v/>
      </c>
      <c r="AK295" s="73" t="str">
        <f t="shared" si="272"/>
        <v/>
      </c>
      <c r="AL295" s="73" t="str">
        <f t="shared" si="273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IFERROR(""&amp;INDEX(registarNatjecatelji,DL295,4),"")</f>
        <v/>
      </c>
      <c r="AO295" s="90" t="str">
        <f t="shared" si="274"/>
        <v/>
      </c>
      <c r="AP295" s="66" t="str">
        <f t="shared" si="275"/>
        <v/>
      </c>
      <c r="AQ295" s="47" t="s">
        <v>0</v>
      </c>
      <c r="AR295" s="52" t="str">
        <f>IF(V295&lt;&gt;"NEMA","",IF(IFERROR(MATCH(U295,U$10:U294,0),0)&lt;&gt;0,"",U295))</f>
        <v/>
      </c>
      <c r="AS295" s="73" t="str">
        <f>IF(AR295="","",IFERROR(INDEX(klubAlias_id,MATCH(AR295,klubAlias_alias,0)),"NEMA"))</f>
        <v/>
      </c>
      <c r="AT295" s="31" t="str">
        <f>IF(OR(AS295="",AS295&lt;&gt;"NEMA"),"",MAX(AT$10:AT294)+1)</f>
        <v/>
      </c>
      <c r="AU295" s="66" t="str">
        <f>IF(OR(AS295="",AS295&lt;&gt;"NEMA"),"",INDEX(klub_id,MATCH(AR295,klub_naziv,0)))</f>
        <v/>
      </c>
      <c r="AV295" s="47" t="s">
        <v>0</v>
      </c>
      <c r="AW295" s="19" t="str">
        <f t="shared" si="276"/>
        <v/>
      </c>
      <c r="AX295" s="47" t="s">
        <v>0</v>
      </c>
      <c r="AY295" s="82" t="str">
        <f>IF(AK295&lt;&gt;"NEMA","",IF(IFERROR(MATCH(AJ295,AJ$10:AJ294,0),0)&lt;&gt;0,"",AJ295))</f>
        <v/>
      </c>
      <c r="AZ295" s="47" t="s">
        <v>0</v>
      </c>
      <c r="BA295" s="130"/>
      <c r="BB295" s="47" t="s">
        <v>0</v>
      </c>
      <c r="BC295" s="58" t="str">
        <f t="shared" si="277"/>
        <v/>
      </c>
      <c r="BD295" s="31" t="str">
        <f t="shared" si="278"/>
        <v/>
      </c>
      <c r="BE295" s="31" t="str">
        <f>IF(BD295="","",MAX(BE$10:BE294)+1)</f>
        <v/>
      </c>
      <c r="BF295" s="31" t="str">
        <f t="shared" si="279"/>
        <v/>
      </c>
      <c r="BG295" s="31" t="str">
        <f t="shared" si="280"/>
        <v/>
      </c>
      <c r="BH295" s="31" t="str">
        <f>IF(BA295="","",MAX(BH$10:BH294)+1)</f>
        <v/>
      </c>
      <c r="BI295" s="31" t="str">
        <f t="shared" si="281"/>
        <v/>
      </c>
      <c r="BJ295" s="66" t="str">
        <f t="shared" si="282"/>
        <v/>
      </c>
      <c r="BK295" s="47" t="s">
        <v>0</v>
      </c>
      <c r="BL295" s="19" t="str">
        <f t="shared" si="283"/>
        <v/>
      </c>
      <c r="BM295" s="47" t="s">
        <v>0</v>
      </c>
      <c r="BN295" s="151" t="str">
        <f>IF(AP295="","",IF(BA295="",IF(IFERROR(MATCH(AP295,natjecanje_noviKluboviAliasi,0),0)&gt;0,INDEX(natjecanje_kluboviAliasi,MATCH(AP295,natjecanje_noviKluboviAliasi,0)),AP295),BA295))</f>
        <v/>
      </c>
      <c r="BO295" s="47" t="s">
        <v>0</v>
      </c>
      <c r="BP295" s="58" t="str">
        <f t="shared" si="284"/>
        <v/>
      </c>
      <c r="BQ295" s="73" t="str">
        <f t="shared" si="285"/>
        <v/>
      </c>
      <c r="BR295" s="267" t="str">
        <f t="shared" si="286"/>
        <v/>
      </c>
      <c r="BS295" s="268" t="str">
        <f t="shared" si="287"/>
        <v/>
      </c>
      <c r="BT295" s="191" t="str">
        <f t="shared" si="288"/>
        <v/>
      </c>
      <c r="BU295" s="47" t="s">
        <v>0</v>
      </c>
      <c r="BV295" s="52" t="str">
        <f t="shared" si="289"/>
        <v/>
      </c>
      <c r="BW295" s="31" t="str">
        <f t="shared" si="290"/>
        <v/>
      </c>
      <c r="BX295" s="73" t="str">
        <f>IF(BW295="","",IFERROR(INDEX(imePrezime_id,MATCH(BV295&amp;" – "&amp;BW295,imePrezime_imePrezime,0)),"NEMA"))</f>
        <v/>
      </c>
      <c r="BY295" s="73" t="str">
        <f>IF(BX295&lt;&gt;"NEMA","",IFERROR(INDEX(imePrezimeAlias_imePrezimeId,MATCH(BV295&amp;" "&amp;BW295,imePrezimeAlias_alias,0)),"NEMA"))</f>
        <v/>
      </c>
      <c r="BZ295" s="31" t="str">
        <f>IF(BW295="","",IF(OR(BY295="",BY295="NEMA"),BV295,INDEX(imePrezime_ime,MATCH(BY295,imePrezime_id,0))))</f>
        <v/>
      </c>
      <c r="CA295" s="66" t="str">
        <f>IF(BW295="","",IF(OR(BY295="",BY295="NEMA"),BW295,INDEX(imePrezime_prezime,MATCH(BY295,imePrezime_id,0))))</f>
        <v/>
      </c>
      <c r="CB295" s="47" t="s">
        <v>0</v>
      </c>
      <c r="CC295" s="82" t="str">
        <f t="shared" si="291"/>
        <v/>
      </c>
      <c r="CD295" s="47" t="s">
        <v>0</v>
      </c>
      <c r="CE295" s="19" t="str">
        <f t="shared" si="292"/>
        <v/>
      </c>
      <c r="CF295" s="47" t="s">
        <v>0</v>
      </c>
      <c r="CG295" s="130"/>
      <c r="CH295" s="47" t="s">
        <v>0</v>
      </c>
      <c r="CI295" s="52" t="str">
        <f t="shared" si="293"/>
        <v/>
      </c>
      <c r="CJ295" s="73" t="str">
        <f>IF(CG295="","",MAX(CJ$10:CJ294)+1)</f>
        <v/>
      </c>
      <c r="CK295" s="53" t="str">
        <f t="shared" si="294"/>
        <v/>
      </c>
      <c r="CL295" s="47" t="s">
        <v>0</v>
      </c>
      <c r="CM295" s="19" t="str">
        <f t="shared" si="295"/>
        <v/>
      </c>
      <c r="CN295" s="47" t="s">
        <v>0</v>
      </c>
      <c r="CO295" s="108"/>
      <c r="CP295" s="110"/>
      <c r="CQ295" s="47"/>
      <c r="CR295" s="58" t="str">
        <f>IF(AND(BX295="NEMA",BY295="NEMA",OR(CG295="",CK295="NEMA")),MAX(CR$10:CR294)+1,"")</f>
        <v/>
      </c>
      <c r="CS295" s="53" t="str">
        <f t="shared" si="296"/>
        <v/>
      </c>
      <c r="CT295" t="s">
        <v>0</v>
      </c>
      <c r="CU295" s="133" t="str">
        <f>IF(O295="","",LEFT(INDEX(kategorija_oznaka,MATCH(Q295,kategorija_id,0)),1))</f>
        <v/>
      </c>
      <c r="CV295" t="s">
        <v>0</v>
      </c>
      <c r="CW295" s="52" t="str">
        <f>IF(CR295="","",IF(M295&lt;&gt;"CRO","","INSERT INTO osoba (id,reg_broj,oib,spol_id,dat_rodjenja) VALUES ("&amp;CR295&amp;",(SELECT max(os.reg_broj)+1 FROM osoba AS os),Null,'"&amp;CU295&amp;"',Null); INSERT INTO osoba_log (id,reg_broj,oib,spol_id,dat_rodjenja,dnevnik_id) SELECT id,reg_broj,oib,spol_id,dat_rodjenja,"&amp;dnevnik_id&amp;" FROM osoba WHERE id = "&amp;CR295&amp;";"))</f>
        <v/>
      </c>
      <c r="CX295" s="66" t="str">
        <f t="shared" si="297"/>
        <v/>
      </c>
      <c r="CY295" t="s">
        <v>0</v>
      </c>
      <c r="CZ295" s="19" t="str">
        <f t="shared" si="298"/>
        <v/>
      </c>
      <c r="DA295" s="47" t="s">
        <v>0</v>
      </c>
      <c r="DB295" s="52" t="str">
        <f t="shared" si="299"/>
        <v/>
      </c>
      <c r="DC295" s="66" t="str">
        <f t="shared" si="300"/>
        <v/>
      </c>
      <c r="DD295" s="47" t="s">
        <v>0</v>
      </c>
      <c r="DE295" s="52" t="str">
        <f t="shared" si="301"/>
        <v/>
      </c>
      <c r="DF295" s="53" t="str">
        <f>IF(DE295="","",IFERROR(MATCH(DE295,registar,0),"NEMA"))</f>
        <v/>
      </c>
      <c r="DG295" s="47" t="s">
        <v>0</v>
      </c>
      <c r="DH295" s="52" t="str">
        <f t="shared" si="302"/>
        <v/>
      </c>
      <c r="DI295" s="53" t="str">
        <f>IF(DH295="","",IFERROR(MATCH(DH295,imePrezime_imePrezimeKlub,0),"NEMA"))</f>
        <v/>
      </c>
      <c r="DJ295" s="47" t="s">
        <v>0</v>
      </c>
      <c r="DK295" s="52" t="str">
        <f t="shared" si="303"/>
        <v/>
      </c>
      <c r="DL295" s="53" t="str">
        <f>IF(DK295="","",IFERROR(MATCH(DK295,imePrezime_imePrezime,0),"NEMA"))</f>
        <v/>
      </c>
      <c r="DM295" s="47" t="s">
        <v>0</v>
      </c>
      <c r="DN295" s="58" t="str">
        <f t="shared" si="304"/>
        <v/>
      </c>
      <c r="DO295" s="53" t="str" cm="1">
        <f t="array" ref="DO295">IF(DN295&lt;&gt;"",INDEX(imePrezime_id,DN295,0),IF(CR295&lt;&gt;"",CR295,""))</f>
        <v/>
      </c>
      <c r="DP295" s="47" t="s">
        <v>0</v>
      </c>
      <c r="DQ295" s="58" t="str">
        <f t="shared" si="305"/>
        <v/>
      </c>
      <c r="DR295" s="73" t="str">
        <f>IF(BW295="","",IF(AJ295="",IF(IFERROR(INDEX(imePrezime_klub,MATCH(DO295,imePrezime_id,0)),"NEMA")="","klu",""),IF(OR(AND(AK295&lt;&gt;"",AK295&lt;&gt;"NEMA"),BI295&lt;&gt;""),"klu(ali)",IF(AND(AN295&lt;&gt;"",AN295&lt;&gt;AM295),"(raz-klu)","klu"))))</f>
        <v/>
      </c>
      <c r="DS295" s="73" t="str">
        <f t="shared" si="306"/>
        <v/>
      </c>
      <c r="DT295" s="73" t="str">
        <f t="shared" si="307"/>
        <v/>
      </c>
      <c r="DU295" s="66" t="str">
        <f t="shared" si="308"/>
        <v/>
      </c>
      <c r="DV295" s="47" t="s">
        <v>0</v>
      </c>
      <c r="DW295" s="58" t="str">
        <f>IF(BW295="","",MAX(DW$10:DW294)+1)</f>
        <v/>
      </c>
      <c r="DX295" s="73" t="str">
        <f t="shared" si="309"/>
        <v/>
      </c>
      <c r="DY295" s="73" t="str">
        <f t="shared" si="310"/>
        <v/>
      </c>
      <c r="DZ295" s="73" t="str">
        <f t="shared" si="311"/>
        <v/>
      </c>
      <c r="EA295" s="73" t="str">
        <f t="shared" si="312"/>
        <v/>
      </c>
      <c r="EB295" s="73" t="str">
        <f t="shared" si="313"/>
        <v/>
      </c>
      <c r="EC295" s="73" t="str">
        <f t="shared" si="314"/>
        <v/>
      </c>
      <c r="ED295" s="73" t="str">
        <f t="shared" si="315"/>
        <v/>
      </c>
      <c r="EE295" s="73" t="str">
        <f t="shared" si="316"/>
        <v/>
      </c>
      <c r="EF295" s="73" t="str">
        <f t="shared" si="317"/>
        <v/>
      </c>
      <c r="EG295" s="53" t="str">
        <f>IF(INDEX(natjecanjeKategorije_katAliasId,MATCH(Q295,natjecanjeKategorije_katRegId,0))="","",INDEX(natjecanjeKategorije_katAliasId,MATCH(Q295,natjecanjeKategorije_katRegId,0)))</f>
        <v/>
      </c>
      <c r="EH295" s="47" t="s">
        <v>0</v>
      </c>
      <c r="EI295" s="19" t="str">
        <f t="shared" si="318"/>
        <v/>
      </c>
      <c r="EJ295" s="47" t="s">
        <v>0</v>
      </c>
      <c r="EK295" s="19" t="str">
        <f t="shared" si="319"/>
        <v/>
      </c>
      <c r="EL295" s="47" t="s">
        <v>0</v>
      </c>
      <c r="EM295" s="208" t="str">
        <f t="shared" si="320"/>
        <v/>
      </c>
      <c r="EN295" s="47" t="s">
        <v>0</v>
      </c>
    </row>
    <row r="296" spans="1:144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262"/>
        <v/>
      </c>
      <c r="P296" s="73" t="str">
        <f>IF(O296="","",IF(COUNTIF(O$10:O295,O296)=0,P295+1,P295))</f>
        <v/>
      </c>
      <c r="Q296" s="88" t="str">
        <f t="shared" si="263"/>
        <v/>
      </c>
      <c r="R296" s="89" t="str" cm="1">
        <f t="array" ref="R296">IF(S296="","",INDEX(natjecanjeStaze_naziv,MATCH(S296,natjecanjeStaze_stazaId,0)))</f>
        <v/>
      </c>
      <c r="S296" s="53" t="str">
        <f>IF(BW296="","",INDEX(natjecanjeStaze_stazaId,MATCH(O296,natjecanjeStaze_kategorija,0)))</f>
        <v/>
      </c>
      <c r="T296" s="47" t="s">
        <v>0</v>
      </c>
      <c r="U296" s="259" t="str">
        <f>IF(O296="","",INDEX(kategorija_oznaka,MATCH(Q296,kategorija_id,0)))</f>
        <v/>
      </c>
      <c r="V296" s="260" t="str">
        <f t="shared" si="264"/>
        <v/>
      </c>
      <c r="W296" s="47" t="s">
        <v>0</v>
      </c>
      <c r="X296" s="52" t="str">
        <f t="shared" si="265"/>
        <v/>
      </c>
      <c r="Y296" s="73" t="str">
        <f t="shared" si="266"/>
        <v/>
      </c>
      <c r="Z296" s="31" t="str">
        <f t="shared" si="267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268"/>
        <v/>
      </c>
      <c r="AF296" s="47" t="s">
        <v>0</v>
      </c>
      <c r="AG296" s="151" t="str">
        <f t="shared" si="269"/>
        <v/>
      </c>
      <c r="AH296" s="47" t="s">
        <v>0</v>
      </c>
      <c r="AI296" s="52" t="str">
        <f t="shared" si="270"/>
        <v/>
      </c>
      <c r="AJ296" s="31" t="str">
        <f t="shared" si="271"/>
        <v/>
      </c>
      <c r="AK296" s="73" t="str">
        <f t="shared" si="272"/>
        <v/>
      </c>
      <c r="AL296" s="73" t="str">
        <f t="shared" si="273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IFERROR(""&amp;INDEX(registarNatjecatelji,DL296,4),"")</f>
        <v/>
      </c>
      <c r="AO296" s="90" t="str">
        <f t="shared" si="274"/>
        <v/>
      </c>
      <c r="AP296" s="66" t="str">
        <f t="shared" si="275"/>
        <v/>
      </c>
      <c r="AQ296" s="47" t="s">
        <v>0</v>
      </c>
      <c r="AR296" s="52" t="str">
        <f>IF(V296&lt;&gt;"NEMA","",IF(IFERROR(MATCH(U296,U$10:U295,0),0)&lt;&gt;0,"",U296))</f>
        <v/>
      </c>
      <c r="AS296" s="73" t="str">
        <f>IF(AR296="","",IFERROR(INDEX(klubAlias_id,MATCH(AR296,klubAlias_alias,0)),"NEMA"))</f>
        <v/>
      </c>
      <c r="AT296" s="31" t="str">
        <f>IF(OR(AS296="",AS296&lt;&gt;"NEMA"),"",MAX(AT$10:AT295)+1)</f>
        <v/>
      </c>
      <c r="AU296" s="66" t="str">
        <f>IF(OR(AS296="",AS296&lt;&gt;"NEMA"),"",INDEX(klub_id,MATCH(AR296,klub_naziv,0)))</f>
        <v/>
      </c>
      <c r="AV296" s="47" t="s">
        <v>0</v>
      </c>
      <c r="AW296" s="19" t="str">
        <f t="shared" si="276"/>
        <v/>
      </c>
      <c r="AX296" s="47" t="s">
        <v>0</v>
      </c>
      <c r="AY296" s="82" t="str">
        <f>IF(AK296&lt;&gt;"NEMA","",IF(IFERROR(MATCH(AJ296,AJ$10:AJ295,0),0)&lt;&gt;0,"",AJ296))</f>
        <v/>
      </c>
      <c r="AZ296" s="47" t="s">
        <v>0</v>
      </c>
      <c r="BA296" s="130"/>
      <c r="BB296" s="47" t="s">
        <v>0</v>
      </c>
      <c r="BC296" s="58" t="str">
        <f t="shared" si="277"/>
        <v/>
      </c>
      <c r="BD296" s="31" t="str">
        <f t="shared" si="278"/>
        <v/>
      </c>
      <c r="BE296" s="31" t="str">
        <f>IF(BD296="","",MAX(BE$10:BE295)+1)</f>
        <v/>
      </c>
      <c r="BF296" s="31" t="str">
        <f t="shared" si="279"/>
        <v/>
      </c>
      <c r="BG296" s="31" t="str">
        <f t="shared" si="280"/>
        <v/>
      </c>
      <c r="BH296" s="31" t="str">
        <f>IF(BA296="","",MAX(BH$10:BH295)+1)</f>
        <v/>
      </c>
      <c r="BI296" s="31" t="str">
        <f t="shared" si="281"/>
        <v/>
      </c>
      <c r="BJ296" s="66" t="str">
        <f t="shared" si="282"/>
        <v/>
      </c>
      <c r="BK296" s="47" t="s">
        <v>0</v>
      </c>
      <c r="BL296" s="19" t="str">
        <f t="shared" si="283"/>
        <v/>
      </c>
      <c r="BM296" s="47" t="s">
        <v>0</v>
      </c>
      <c r="BN296" s="151" t="str">
        <f>IF(AP296="","",IF(BA296="",IF(IFERROR(MATCH(AP296,natjecanje_noviKluboviAliasi,0),0)&gt;0,INDEX(natjecanje_kluboviAliasi,MATCH(AP296,natjecanje_noviKluboviAliasi,0)),AP296),BA296))</f>
        <v/>
      </c>
      <c r="BO296" s="47" t="s">
        <v>0</v>
      </c>
      <c r="BP296" s="58" t="str">
        <f t="shared" si="284"/>
        <v/>
      </c>
      <c r="BQ296" s="73" t="str">
        <f t="shared" si="285"/>
        <v/>
      </c>
      <c r="BR296" s="267" t="str">
        <f t="shared" si="286"/>
        <v/>
      </c>
      <c r="BS296" s="268" t="str">
        <f t="shared" si="287"/>
        <v/>
      </c>
      <c r="BT296" s="191" t="str">
        <f t="shared" si="288"/>
        <v/>
      </c>
      <c r="BU296" s="47" t="s">
        <v>0</v>
      </c>
      <c r="BV296" s="52" t="str">
        <f t="shared" si="289"/>
        <v/>
      </c>
      <c r="BW296" s="31" t="str">
        <f t="shared" si="290"/>
        <v/>
      </c>
      <c r="BX296" s="73" t="str">
        <f>IF(BW296="","",IFERROR(INDEX(imePrezime_id,MATCH(BV296&amp;" – "&amp;BW296,imePrezime_imePrezime,0)),"NEMA"))</f>
        <v/>
      </c>
      <c r="BY296" s="73" t="str">
        <f>IF(BX296&lt;&gt;"NEMA","",IFERROR(INDEX(imePrezimeAlias_imePrezimeId,MATCH(BV296&amp;" "&amp;BW296,imePrezimeAlias_alias,0)),"NEMA"))</f>
        <v/>
      </c>
      <c r="BZ296" s="31" t="str">
        <f>IF(BW296="","",IF(OR(BY296="",BY296="NEMA"),BV296,INDEX(imePrezime_ime,MATCH(BY296,imePrezime_id,0))))</f>
        <v/>
      </c>
      <c r="CA296" s="66" t="str">
        <f>IF(BW296="","",IF(OR(BY296="",BY296="NEMA"),BW296,INDEX(imePrezime_prezime,MATCH(BY296,imePrezime_id,0))))</f>
        <v/>
      </c>
      <c r="CB296" s="47" t="s">
        <v>0</v>
      </c>
      <c r="CC296" s="82" t="str">
        <f t="shared" si="291"/>
        <v/>
      </c>
      <c r="CD296" s="47" t="s">
        <v>0</v>
      </c>
      <c r="CE296" s="19" t="str">
        <f t="shared" si="292"/>
        <v/>
      </c>
      <c r="CF296" s="47" t="s">
        <v>0</v>
      </c>
      <c r="CG296" s="130"/>
      <c r="CH296" s="47" t="s">
        <v>0</v>
      </c>
      <c r="CI296" s="52" t="str">
        <f t="shared" si="293"/>
        <v/>
      </c>
      <c r="CJ296" s="73" t="str">
        <f>IF(CG296="","",MAX(CJ$10:CJ295)+1)</f>
        <v/>
      </c>
      <c r="CK296" s="53" t="str">
        <f t="shared" si="294"/>
        <v/>
      </c>
      <c r="CL296" s="47" t="s">
        <v>0</v>
      </c>
      <c r="CM296" s="19" t="str">
        <f t="shared" si="295"/>
        <v/>
      </c>
      <c r="CN296" s="47" t="s">
        <v>0</v>
      </c>
      <c r="CO296" s="108"/>
      <c r="CP296" s="110"/>
      <c r="CQ296" s="47"/>
      <c r="CR296" s="58" t="str">
        <f>IF(AND(BX296="NEMA",BY296="NEMA",OR(CG296="",CK296="NEMA")),MAX(CR$10:CR295)+1,"")</f>
        <v/>
      </c>
      <c r="CS296" s="53" t="str">
        <f t="shared" si="296"/>
        <v/>
      </c>
      <c r="CT296" t="s">
        <v>0</v>
      </c>
      <c r="CU296" s="133" t="str">
        <f>IF(O296="","",LEFT(INDEX(kategorija_oznaka,MATCH(Q296,kategorija_id,0)),1))</f>
        <v/>
      </c>
      <c r="CV296" t="s">
        <v>0</v>
      </c>
      <c r="CW296" s="52" t="str">
        <f>IF(CR296="","",IF(M296&lt;&gt;"CRO","","INSERT INTO osoba (id,reg_broj,oib,spol_id,dat_rodjenja) VALUES ("&amp;CR296&amp;",(SELECT max(os.reg_broj)+1 FROM osoba AS os),Null,'"&amp;CU296&amp;"',Null); INSERT INTO osoba_log (id,reg_broj,oib,spol_id,dat_rodjenja,dnevnik_id) SELECT id,reg_broj,oib,spol_id,dat_rodjenja,"&amp;dnevnik_id&amp;" FROM osoba WHERE id = "&amp;CR296&amp;";"))</f>
        <v/>
      </c>
      <c r="CX296" s="66" t="str">
        <f t="shared" si="297"/>
        <v/>
      </c>
      <c r="CY296" t="s">
        <v>0</v>
      </c>
      <c r="CZ296" s="19" t="str">
        <f t="shared" si="298"/>
        <v/>
      </c>
      <c r="DA296" s="47" t="s">
        <v>0</v>
      </c>
      <c r="DB296" s="52" t="str">
        <f t="shared" si="299"/>
        <v/>
      </c>
      <c r="DC296" s="66" t="str">
        <f t="shared" si="300"/>
        <v/>
      </c>
      <c r="DD296" s="47" t="s">
        <v>0</v>
      </c>
      <c r="DE296" s="52" t="str">
        <f t="shared" si="301"/>
        <v/>
      </c>
      <c r="DF296" s="53" t="str">
        <f>IF(DE296="","",IFERROR(MATCH(DE296,registar,0),"NEMA"))</f>
        <v/>
      </c>
      <c r="DG296" s="47" t="s">
        <v>0</v>
      </c>
      <c r="DH296" s="52" t="str">
        <f t="shared" si="302"/>
        <v/>
      </c>
      <c r="DI296" s="53" t="str">
        <f>IF(DH296="","",IFERROR(MATCH(DH296,imePrezime_imePrezimeKlub,0),"NEMA"))</f>
        <v/>
      </c>
      <c r="DJ296" s="47" t="s">
        <v>0</v>
      </c>
      <c r="DK296" s="52" t="str">
        <f t="shared" si="303"/>
        <v/>
      </c>
      <c r="DL296" s="53" t="str">
        <f>IF(DK296="","",IFERROR(MATCH(DK296,imePrezime_imePrezime,0),"NEMA"))</f>
        <v/>
      </c>
      <c r="DM296" s="47" t="s">
        <v>0</v>
      </c>
      <c r="DN296" s="58" t="str">
        <f t="shared" si="304"/>
        <v/>
      </c>
      <c r="DO296" s="53" t="str" cm="1">
        <f t="array" ref="DO296">IF(DN296&lt;&gt;"",INDEX(imePrezime_id,DN296,0),IF(CR296&lt;&gt;"",CR296,""))</f>
        <v/>
      </c>
      <c r="DP296" s="47" t="s">
        <v>0</v>
      </c>
      <c r="DQ296" s="58" t="str">
        <f t="shared" si="305"/>
        <v/>
      </c>
      <c r="DR296" s="73" t="str">
        <f>IF(BW296="","",IF(AJ296="",IF(IFERROR(INDEX(imePrezime_klub,MATCH(DO296,imePrezime_id,0)),"NEMA")="","klu",""),IF(OR(AND(AK296&lt;&gt;"",AK296&lt;&gt;"NEMA"),BI296&lt;&gt;""),"klu(ali)",IF(AND(AN296&lt;&gt;"",AN296&lt;&gt;AM296),"(raz-klu)","klu"))))</f>
        <v/>
      </c>
      <c r="DS296" s="73" t="str">
        <f t="shared" si="306"/>
        <v/>
      </c>
      <c r="DT296" s="73" t="str">
        <f t="shared" si="307"/>
        <v/>
      </c>
      <c r="DU296" s="66" t="str">
        <f t="shared" si="308"/>
        <v/>
      </c>
      <c r="DV296" s="47" t="s">
        <v>0</v>
      </c>
      <c r="DW296" s="58" t="str">
        <f>IF(BW296="","",MAX(DW$10:DW295)+1)</f>
        <v/>
      </c>
      <c r="DX296" s="73" t="str">
        <f t="shared" si="309"/>
        <v/>
      </c>
      <c r="DY296" s="73" t="str">
        <f t="shared" si="310"/>
        <v/>
      </c>
      <c r="DZ296" s="73" t="str">
        <f t="shared" si="311"/>
        <v/>
      </c>
      <c r="EA296" s="73" t="str">
        <f t="shared" si="312"/>
        <v/>
      </c>
      <c r="EB296" s="73" t="str">
        <f t="shared" si="313"/>
        <v/>
      </c>
      <c r="EC296" s="73" t="str">
        <f t="shared" si="314"/>
        <v/>
      </c>
      <c r="ED296" s="73" t="str">
        <f t="shared" si="315"/>
        <v/>
      </c>
      <c r="EE296" s="73" t="str">
        <f t="shared" si="316"/>
        <v/>
      </c>
      <c r="EF296" s="73" t="str">
        <f t="shared" si="317"/>
        <v/>
      </c>
      <c r="EG296" s="53" t="str">
        <f>IF(INDEX(natjecanjeKategorije_katAliasId,MATCH(Q296,natjecanjeKategorije_katRegId,0))="","",INDEX(natjecanjeKategorije_katAliasId,MATCH(Q296,natjecanjeKategorije_katRegId,0)))</f>
        <v/>
      </c>
      <c r="EH296" s="47" t="s">
        <v>0</v>
      </c>
      <c r="EI296" s="19" t="str">
        <f t="shared" si="318"/>
        <v/>
      </c>
      <c r="EJ296" s="47" t="s">
        <v>0</v>
      </c>
      <c r="EK296" s="19" t="str">
        <f t="shared" si="319"/>
        <v/>
      </c>
      <c r="EL296" s="47" t="s">
        <v>0</v>
      </c>
      <c r="EM296" s="208" t="str">
        <f t="shared" si="320"/>
        <v/>
      </c>
      <c r="EN296" s="47" t="s">
        <v>0</v>
      </c>
    </row>
    <row r="297" spans="1:144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262"/>
        <v/>
      </c>
      <c r="P297" s="73" t="str">
        <f>IF(O297="","",IF(COUNTIF(O$10:O296,O297)=0,P296+1,P296))</f>
        <v/>
      </c>
      <c r="Q297" s="88" t="str">
        <f t="shared" si="263"/>
        <v/>
      </c>
      <c r="R297" s="89" t="str" cm="1">
        <f t="array" ref="R297">IF(S297="","",INDEX(natjecanjeStaze_naziv,MATCH(S297,natjecanjeStaze_stazaId,0)))</f>
        <v/>
      </c>
      <c r="S297" s="53" t="str">
        <f>IF(BW297="","",INDEX(natjecanjeStaze_stazaId,MATCH(O297,natjecanjeStaze_kategorija,0)))</f>
        <v/>
      </c>
      <c r="T297" s="47" t="s">
        <v>0</v>
      </c>
      <c r="U297" s="259" t="str">
        <f>IF(O297="","",INDEX(kategorija_oznaka,MATCH(Q297,kategorija_id,0)))</f>
        <v/>
      </c>
      <c r="V297" s="260" t="str">
        <f t="shared" si="264"/>
        <v/>
      </c>
      <c r="W297" s="47" t="s">
        <v>0</v>
      </c>
      <c r="X297" s="52" t="str">
        <f t="shared" si="265"/>
        <v/>
      </c>
      <c r="Y297" s="73" t="str">
        <f t="shared" si="266"/>
        <v/>
      </c>
      <c r="Z297" s="31" t="str">
        <f t="shared" si="267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268"/>
        <v/>
      </c>
      <c r="AF297" s="47" t="s">
        <v>0</v>
      </c>
      <c r="AG297" s="151" t="str">
        <f t="shared" si="269"/>
        <v/>
      </c>
      <c r="AH297" s="47" t="s">
        <v>0</v>
      </c>
      <c r="AI297" s="52" t="str">
        <f t="shared" si="270"/>
        <v/>
      </c>
      <c r="AJ297" s="31" t="str">
        <f t="shared" si="271"/>
        <v/>
      </c>
      <c r="AK297" s="73" t="str">
        <f t="shared" si="272"/>
        <v/>
      </c>
      <c r="AL297" s="73" t="str">
        <f t="shared" si="273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IFERROR(""&amp;INDEX(registarNatjecatelji,DL297,4),"")</f>
        <v/>
      </c>
      <c r="AO297" s="90" t="str">
        <f t="shared" si="274"/>
        <v/>
      </c>
      <c r="AP297" s="66" t="str">
        <f t="shared" si="275"/>
        <v/>
      </c>
      <c r="AQ297" s="47" t="s">
        <v>0</v>
      </c>
      <c r="AR297" s="52" t="str">
        <f>IF(V297&lt;&gt;"NEMA","",IF(IFERROR(MATCH(U297,U$10:U296,0),0)&lt;&gt;0,"",U297))</f>
        <v/>
      </c>
      <c r="AS297" s="73" t="str">
        <f>IF(AR297="","",IFERROR(INDEX(klubAlias_id,MATCH(AR297,klubAlias_alias,0)),"NEMA"))</f>
        <v/>
      </c>
      <c r="AT297" s="31" t="str">
        <f>IF(OR(AS297="",AS297&lt;&gt;"NEMA"),"",MAX(AT$10:AT296)+1)</f>
        <v/>
      </c>
      <c r="AU297" s="66" t="str">
        <f>IF(OR(AS297="",AS297&lt;&gt;"NEMA"),"",INDEX(klub_id,MATCH(AR297,klub_naziv,0)))</f>
        <v/>
      </c>
      <c r="AV297" s="47" t="s">
        <v>0</v>
      </c>
      <c r="AW297" s="19" t="str">
        <f t="shared" si="276"/>
        <v/>
      </c>
      <c r="AX297" s="47" t="s">
        <v>0</v>
      </c>
      <c r="AY297" s="82" t="str">
        <f>IF(AK297&lt;&gt;"NEMA","",IF(IFERROR(MATCH(AJ297,AJ$10:AJ296,0),0)&lt;&gt;0,"",AJ297))</f>
        <v/>
      </c>
      <c r="AZ297" s="47" t="s">
        <v>0</v>
      </c>
      <c r="BA297" s="130"/>
      <c r="BB297" s="47" t="s">
        <v>0</v>
      </c>
      <c r="BC297" s="58" t="str">
        <f t="shared" si="277"/>
        <v/>
      </c>
      <c r="BD297" s="31" t="str">
        <f t="shared" si="278"/>
        <v/>
      </c>
      <c r="BE297" s="31" t="str">
        <f>IF(BD297="","",MAX(BE$10:BE296)+1)</f>
        <v/>
      </c>
      <c r="BF297" s="31" t="str">
        <f t="shared" si="279"/>
        <v/>
      </c>
      <c r="BG297" s="31" t="str">
        <f t="shared" si="280"/>
        <v/>
      </c>
      <c r="BH297" s="31" t="str">
        <f>IF(BA297="","",MAX(BH$10:BH296)+1)</f>
        <v/>
      </c>
      <c r="BI297" s="31" t="str">
        <f t="shared" si="281"/>
        <v/>
      </c>
      <c r="BJ297" s="66" t="str">
        <f t="shared" si="282"/>
        <v/>
      </c>
      <c r="BK297" s="47" t="s">
        <v>0</v>
      </c>
      <c r="BL297" s="19" t="str">
        <f t="shared" si="283"/>
        <v/>
      </c>
      <c r="BM297" s="47" t="s">
        <v>0</v>
      </c>
      <c r="BN297" s="151" t="str">
        <f>IF(AP297="","",IF(BA297="",IF(IFERROR(MATCH(AP297,natjecanje_noviKluboviAliasi,0),0)&gt;0,INDEX(natjecanje_kluboviAliasi,MATCH(AP297,natjecanje_noviKluboviAliasi,0)),AP297),BA297))</f>
        <v/>
      </c>
      <c r="BO297" s="47" t="s">
        <v>0</v>
      </c>
      <c r="BP297" s="58" t="str">
        <f t="shared" si="284"/>
        <v/>
      </c>
      <c r="BQ297" s="73" t="str">
        <f t="shared" si="285"/>
        <v/>
      </c>
      <c r="BR297" s="267" t="str">
        <f t="shared" si="286"/>
        <v/>
      </c>
      <c r="BS297" s="268" t="str">
        <f t="shared" si="287"/>
        <v/>
      </c>
      <c r="BT297" s="191" t="str">
        <f t="shared" si="288"/>
        <v/>
      </c>
      <c r="BU297" s="47" t="s">
        <v>0</v>
      </c>
      <c r="BV297" s="52" t="str">
        <f t="shared" si="289"/>
        <v/>
      </c>
      <c r="BW297" s="31" t="str">
        <f t="shared" si="290"/>
        <v/>
      </c>
      <c r="BX297" s="73" t="str">
        <f>IF(BW297="","",IFERROR(INDEX(imePrezime_id,MATCH(BV297&amp;" – "&amp;BW297,imePrezime_imePrezime,0)),"NEMA"))</f>
        <v/>
      </c>
      <c r="BY297" s="73" t="str">
        <f>IF(BX297&lt;&gt;"NEMA","",IFERROR(INDEX(imePrezimeAlias_imePrezimeId,MATCH(BV297&amp;" "&amp;BW297,imePrezimeAlias_alias,0)),"NEMA"))</f>
        <v/>
      </c>
      <c r="BZ297" s="31" t="str">
        <f>IF(BW297="","",IF(OR(BY297="",BY297="NEMA"),BV297,INDEX(imePrezime_ime,MATCH(BY297,imePrezime_id,0))))</f>
        <v/>
      </c>
      <c r="CA297" s="66" t="str">
        <f>IF(BW297="","",IF(OR(BY297="",BY297="NEMA"),BW297,INDEX(imePrezime_prezime,MATCH(BY297,imePrezime_id,0))))</f>
        <v/>
      </c>
      <c r="CB297" s="47" t="s">
        <v>0</v>
      </c>
      <c r="CC297" s="82" t="str">
        <f t="shared" si="291"/>
        <v/>
      </c>
      <c r="CD297" s="47" t="s">
        <v>0</v>
      </c>
      <c r="CE297" s="19" t="str">
        <f t="shared" si="292"/>
        <v/>
      </c>
      <c r="CF297" s="47" t="s">
        <v>0</v>
      </c>
      <c r="CG297" s="130"/>
      <c r="CH297" s="47" t="s">
        <v>0</v>
      </c>
      <c r="CI297" s="52" t="str">
        <f t="shared" si="293"/>
        <v/>
      </c>
      <c r="CJ297" s="73" t="str">
        <f>IF(CG297="","",MAX(CJ$10:CJ296)+1)</f>
        <v/>
      </c>
      <c r="CK297" s="53" t="str">
        <f t="shared" si="294"/>
        <v/>
      </c>
      <c r="CL297" s="47" t="s">
        <v>0</v>
      </c>
      <c r="CM297" s="19" t="str">
        <f t="shared" si="295"/>
        <v/>
      </c>
      <c r="CN297" s="47" t="s">
        <v>0</v>
      </c>
      <c r="CO297" s="108"/>
      <c r="CP297" s="110"/>
      <c r="CQ297" s="47"/>
      <c r="CR297" s="58" t="str">
        <f>IF(AND(BX297="NEMA",BY297="NEMA",OR(CG297="",CK297="NEMA")),MAX(CR$10:CR296)+1,"")</f>
        <v/>
      </c>
      <c r="CS297" s="53" t="str">
        <f t="shared" si="296"/>
        <v/>
      </c>
      <c r="CT297" t="s">
        <v>0</v>
      </c>
      <c r="CU297" s="133" t="str">
        <f>IF(O297="","",LEFT(INDEX(kategorija_oznaka,MATCH(Q297,kategorija_id,0)),1))</f>
        <v/>
      </c>
      <c r="CV297" t="s">
        <v>0</v>
      </c>
      <c r="CW297" s="52" t="str">
        <f>IF(CR297="","",IF(M297&lt;&gt;"CRO","","INSERT INTO osoba (id,reg_broj,oib,spol_id,dat_rodjenja) VALUES ("&amp;CR297&amp;",(SELECT max(os.reg_broj)+1 FROM osoba AS os),Null,'"&amp;CU297&amp;"',Null); INSERT INTO osoba_log (id,reg_broj,oib,spol_id,dat_rodjenja,dnevnik_id) SELECT id,reg_broj,oib,spol_id,dat_rodjenja,"&amp;dnevnik_id&amp;" FROM osoba WHERE id = "&amp;CR297&amp;";"))</f>
        <v/>
      </c>
      <c r="CX297" s="66" t="str">
        <f t="shared" si="297"/>
        <v/>
      </c>
      <c r="CY297" t="s">
        <v>0</v>
      </c>
      <c r="CZ297" s="19" t="str">
        <f t="shared" si="298"/>
        <v/>
      </c>
      <c r="DA297" s="47" t="s">
        <v>0</v>
      </c>
      <c r="DB297" s="52" t="str">
        <f t="shared" si="299"/>
        <v/>
      </c>
      <c r="DC297" s="66" t="str">
        <f t="shared" si="300"/>
        <v/>
      </c>
      <c r="DD297" s="47" t="s">
        <v>0</v>
      </c>
      <c r="DE297" s="52" t="str">
        <f t="shared" si="301"/>
        <v/>
      </c>
      <c r="DF297" s="53" t="str">
        <f>IF(DE297="","",IFERROR(MATCH(DE297,registar,0),"NEMA"))</f>
        <v/>
      </c>
      <c r="DG297" s="47" t="s">
        <v>0</v>
      </c>
      <c r="DH297" s="52" t="str">
        <f t="shared" si="302"/>
        <v/>
      </c>
      <c r="DI297" s="53" t="str">
        <f>IF(DH297="","",IFERROR(MATCH(DH297,imePrezime_imePrezimeKlub,0),"NEMA"))</f>
        <v/>
      </c>
      <c r="DJ297" s="47" t="s">
        <v>0</v>
      </c>
      <c r="DK297" s="52" t="str">
        <f t="shared" si="303"/>
        <v/>
      </c>
      <c r="DL297" s="53" t="str">
        <f>IF(DK297="","",IFERROR(MATCH(DK297,imePrezime_imePrezime,0),"NEMA"))</f>
        <v/>
      </c>
      <c r="DM297" s="47" t="s">
        <v>0</v>
      </c>
      <c r="DN297" s="58" t="str">
        <f t="shared" si="304"/>
        <v/>
      </c>
      <c r="DO297" s="53" t="str" cm="1">
        <f t="array" ref="DO297">IF(DN297&lt;&gt;"",INDEX(imePrezime_id,DN297,0),IF(CR297&lt;&gt;"",CR297,""))</f>
        <v/>
      </c>
      <c r="DP297" s="47" t="s">
        <v>0</v>
      </c>
      <c r="DQ297" s="58" t="str">
        <f t="shared" si="305"/>
        <v/>
      </c>
      <c r="DR297" s="73" t="str">
        <f>IF(BW297="","",IF(AJ297="",IF(IFERROR(INDEX(imePrezime_klub,MATCH(DO297,imePrezime_id,0)),"NEMA")="","klu",""),IF(OR(AND(AK297&lt;&gt;"",AK297&lt;&gt;"NEMA"),BI297&lt;&gt;""),"klu(ali)",IF(AND(AN297&lt;&gt;"",AN297&lt;&gt;AM297),"(raz-klu)","klu"))))</f>
        <v/>
      </c>
      <c r="DS297" s="73" t="str">
        <f t="shared" si="306"/>
        <v/>
      </c>
      <c r="DT297" s="73" t="str">
        <f t="shared" si="307"/>
        <v/>
      </c>
      <c r="DU297" s="66" t="str">
        <f t="shared" si="308"/>
        <v/>
      </c>
      <c r="DV297" s="47" t="s">
        <v>0</v>
      </c>
      <c r="DW297" s="58" t="str">
        <f>IF(BW297="","",MAX(DW$10:DW296)+1)</f>
        <v/>
      </c>
      <c r="DX297" s="73" t="str">
        <f t="shared" si="309"/>
        <v/>
      </c>
      <c r="DY297" s="73" t="str">
        <f t="shared" si="310"/>
        <v/>
      </c>
      <c r="DZ297" s="73" t="str">
        <f t="shared" si="311"/>
        <v/>
      </c>
      <c r="EA297" s="73" t="str">
        <f t="shared" si="312"/>
        <v/>
      </c>
      <c r="EB297" s="73" t="str">
        <f t="shared" si="313"/>
        <v/>
      </c>
      <c r="EC297" s="73" t="str">
        <f t="shared" si="314"/>
        <v/>
      </c>
      <c r="ED297" s="73" t="str">
        <f t="shared" si="315"/>
        <v/>
      </c>
      <c r="EE297" s="73" t="str">
        <f t="shared" si="316"/>
        <v/>
      </c>
      <c r="EF297" s="73" t="str">
        <f t="shared" si="317"/>
        <v/>
      </c>
      <c r="EG297" s="53" t="str">
        <f>IF(INDEX(natjecanjeKategorije_katAliasId,MATCH(Q297,natjecanjeKategorije_katRegId,0))="","",INDEX(natjecanjeKategorije_katAliasId,MATCH(Q297,natjecanjeKategorije_katRegId,0)))</f>
        <v/>
      </c>
      <c r="EH297" s="47" t="s">
        <v>0</v>
      </c>
      <c r="EI297" s="19" t="str">
        <f t="shared" si="318"/>
        <v/>
      </c>
      <c r="EJ297" s="47" t="s">
        <v>0</v>
      </c>
      <c r="EK297" s="19" t="str">
        <f t="shared" si="319"/>
        <v/>
      </c>
      <c r="EL297" s="47" t="s">
        <v>0</v>
      </c>
      <c r="EM297" s="208" t="str">
        <f t="shared" si="320"/>
        <v/>
      </c>
      <c r="EN297" s="47" t="s">
        <v>0</v>
      </c>
    </row>
    <row r="298" spans="1:144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262"/>
        <v/>
      </c>
      <c r="P298" s="73" t="str">
        <f>IF(O298="","",IF(COUNTIF(O$10:O297,O298)=0,P297+1,P297))</f>
        <v/>
      </c>
      <c r="Q298" s="88" t="str">
        <f t="shared" si="263"/>
        <v/>
      </c>
      <c r="R298" s="89" t="str" cm="1">
        <f t="array" ref="R298">IF(S298="","",INDEX(natjecanjeStaze_naziv,MATCH(S298,natjecanjeStaze_stazaId,0)))</f>
        <v/>
      </c>
      <c r="S298" s="53" t="str">
        <f>IF(BW298="","",INDEX(natjecanjeStaze_stazaId,MATCH(O298,natjecanjeStaze_kategorija,0)))</f>
        <v/>
      </c>
      <c r="T298" s="47" t="s">
        <v>0</v>
      </c>
      <c r="U298" s="259" t="str">
        <f>IF(O298="","",INDEX(kategorija_oznaka,MATCH(Q298,kategorija_id,0)))</f>
        <v/>
      </c>
      <c r="V298" s="260" t="str">
        <f t="shared" si="264"/>
        <v/>
      </c>
      <c r="W298" s="47" t="s">
        <v>0</v>
      </c>
      <c r="X298" s="52" t="str">
        <f t="shared" si="265"/>
        <v/>
      </c>
      <c r="Y298" s="73" t="str">
        <f t="shared" si="266"/>
        <v/>
      </c>
      <c r="Z298" s="31" t="str">
        <f t="shared" si="267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268"/>
        <v/>
      </c>
      <c r="AF298" s="47" t="s">
        <v>0</v>
      </c>
      <c r="AG298" s="151" t="str">
        <f t="shared" si="269"/>
        <v/>
      </c>
      <c r="AH298" s="47" t="s">
        <v>0</v>
      </c>
      <c r="AI298" s="52" t="str">
        <f t="shared" si="270"/>
        <v/>
      </c>
      <c r="AJ298" s="31" t="str">
        <f t="shared" si="271"/>
        <v/>
      </c>
      <c r="AK298" s="73" t="str">
        <f t="shared" si="272"/>
        <v/>
      </c>
      <c r="AL298" s="73" t="str">
        <f t="shared" si="273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IFERROR(""&amp;INDEX(registarNatjecatelji,DL298,4),"")</f>
        <v/>
      </c>
      <c r="AO298" s="90" t="str">
        <f t="shared" si="274"/>
        <v/>
      </c>
      <c r="AP298" s="66" t="str">
        <f t="shared" si="275"/>
        <v/>
      </c>
      <c r="AQ298" s="47" t="s">
        <v>0</v>
      </c>
      <c r="AR298" s="52" t="str">
        <f>IF(V298&lt;&gt;"NEMA","",IF(IFERROR(MATCH(U298,U$10:U297,0),0)&lt;&gt;0,"",U298))</f>
        <v/>
      </c>
      <c r="AS298" s="73" t="str">
        <f>IF(AR298="","",IFERROR(INDEX(klubAlias_id,MATCH(AR298,klubAlias_alias,0)),"NEMA"))</f>
        <v/>
      </c>
      <c r="AT298" s="31" t="str">
        <f>IF(OR(AS298="",AS298&lt;&gt;"NEMA"),"",MAX(AT$10:AT297)+1)</f>
        <v/>
      </c>
      <c r="AU298" s="66" t="str">
        <f>IF(OR(AS298="",AS298&lt;&gt;"NEMA"),"",INDEX(klub_id,MATCH(AR298,klub_naziv,0)))</f>
        <v/>
      </c>
      <c r="AV298" s="47" t="s">
        <v>0</v>
      </c>
      <c r="AW298" s="19" t="str">
        <f t="shared" si="276"/>
        <v/>
      </c>
      <c r="AX298" s="47" t="s">
        <v>0</v>
      </c>
      <c r="AY298" s="82" t="str">
        <f>IF(AK298&lt;&gt;"NEMA","",IF(IFERROR(MATCH(AJ298,AJ$10:AJ297,0),0)&lt;&gt;0,"",AJ298))</f>
        <v/>
      </c>
      <c r="AZ298" s="47" t="s">
        <v>0</v>
      </c>
      <c r="BA298" s="130"/>
      <c r="BB298" s="47" t="s">
        <v>0</v>
      </c>
      <c r="BC298" s="58" t="str">
        <f t="shared" si="277"/>
        <v/>
      </c>
      <c r="BD298" s="31" t="str">
        <f t="shared" si="278"/>
        <v/>
      </c>
      <c r="BE298" s="31" t="str">
        <f>IF(BD298="","",MAX(BE$10:BE297)+1)</f>
        <v/>
      </c>
      <c r="BF298" s="31" t="str">
        <f t="shared" si="279"/>
        <v/>
      </c>
      <c r="BG298" s="31" t="str">
        <f t="shared" si="280"/>
        <v/>
      </c>
      <c r="BH298" s="31" t="str">
        <f>IF(BA298="","",MAX(BH$10:BH297)+1)</f>
        <v/>
      </c>
      <c r="BI298" s="31" t="str">
        <f t="shared" si="281"/>
        <v/>
      </c>
      <c r="BJ298" s="66" t="str">
        <f t="shared" si="282"/>
        <v/>
      </c>
      <c r="BK298" s="47" t="s">
        <v>0</v>
      </c>
      <c r="BL298" s="19" t="str">
        <f t="shared" si="283"/>
        <v/>
      </c>
      <c r="BM298" s="47" t="s">
        <v>0</v>
      </c>
      <c r="BN298" s="151" t="str">
        <f>IF(AP298="","",IF(BA298="",IF(IFERROR(MATCH(AP298,natjecanje_noviKluboviAliasi,0),0)&gt;0,INDEX(natjecanje_kluboviAliasi,MATCH(AP298,natjecanje_noviKluboviAliasi,0)),AP298),BA298))</f>
        <v/>
      </c>
      <c r="BO298" s="47" t="s">
        <v>0</v>
      </c>
      <c r="BP298" s="58" t="str">
        <f t="shared" si="284"/>
        <v/>
      </c>
      <c r="BQ298" s="73" t="str">
        <f t="shared" si="285"/>
        <v/>
      </c>
      <c r="BR298" s="267" t="str">
        <f t="shared" si="286"/>
        <v/>
      </c>
      <c r="BS298" s="268" t="str">
        <f t="shared" si="287"/>
        <v/>
      </c>
      <c r="BT298" s="191" t="str">
        <f t="shared" si="288"/>
        <v/>
      </c>
      <c r="BU298" s="47" t="s">
        <v>0</v>
      </c>
      <c r="BV298" s="52" t="str">
        <f t="shared" si="289"/>
        <v/>
      </c>
      <c r="BW298" s="31" t="str">
        <f t="shared" si="290"/>
        <v/>
      </c>
      <c r="BX298" s="73" t="str">
        <f>IF(BW298="","",IFERROR(INDEX(imePrezime_id,MATCH(BV298&amp;" – "&amp;BW298,imePrezime_imePrezime,0)),"NEMA"))</f>
        <v/>
      </c>
      <c r="BY298" s="73" t="str">
        <f>IF(BX298&lt;&gt;"NEMA","",IFERROR(INDEX(imePrezimeAlias_imePrezimeId,MATCH(BV298&amp;" "&amp;BW298,imePrezimeAlias_alias,0)),"NEMA"))</f>
        <v/>
      </c>
      <c r="BZ298" s="31" t="str">
        <f>IF(BW298="","",IF(OR(BY298="",BY298="NEMA"),BV298,INDEX(imePrezime_ime,MATCH(BY298,imePrezime_id,0))))</f>
        <v/>
      </c>
      <c r="CA298" s="66" t="str">
        <f>IF(BW298="","",IF(OR(BY298="",BY298="NEMA"),BW298,INDEX(imePrezime_prezime,MATCH(BY298,imePrezime_id,0))))</f>
        <v/>
      </c>
      <c r="CB298" s="47" t="s">
        <v>0</v>
      </c>
      <c r="CC298" s="82" t="str">
        <f t="shared" si="291"/>
        <v/>
      </c>
      <c r="CD298" s="47" t="s">
        <v>0</v>
      </c>
      <c r="CE298" s="19" t="str">
        <f t="shared" si="292"/>
        <v/>
      </c>
      <c r="CF298" s="47" t="s">
        <v>0</v>
      </c>
      <c r="CG298" s="130"/>
      <c r="CH298" s="47" t="s">
        <v>0</v>
      </c>
      <c r="CI298" s="52" t="str">
        <f t="shared" si="293"/>
        <v/>
      </c>
      <c r="CJ298" s="73" t="str">
        <f>IF(CG298="","",MAX(CJ$10:CJ297)+1)</f>
        <v/>
      </c>
      <c r="CK298" s="53" t="str">
        <f t="shared" si="294"/>
        <v/>
      </c>
      <c r="CL298" s="47" t="s">
        <v>0</v>
      </c>
      <c r="CM298" s="19" t="str">
        <f t="shared" si="295"/>
        <v/>
      </c>
      <c r="CN298" s="47" t="s">
        <v>0</v>
      </c>
      <c r="CO298" s="108"/>
      <c r="CP298" s="110"/>
      <c r="CQ298" s="47"/>
      <c r="CR298" s="58" t="str">
        <f>IF(AND(BX298="NEMA",BY298="NEMA",OR(CG298="",CK298="NEMA")),MAX(CR$10:CR297)+1,"")</f>
        <v/>
      </c>
      <c r="CS298" s="53" t="str">
        <f t="shared" si="296"/>
        <v/>
      </c>
      <c r="CT298" t="s">
        <v>0</v>
      </c>
      <c r="CU298" s="133" t="str">
        <f>IF(O298="","",LEFT(INDEX(kategorija_oznaka,MATCH(Q298,kategorija_id,0)),1))</f>
        <v/>
      </c>
      <c r="CV298" t="s">
        <v>0</v>
      </c>
      <c r="CW298" s="52" t="str">
        <f>IF(CR298="","",IF(M298&lt;&gt;"CRO","","INSERT INTO osoba (id,reg_broj,oib,spol_id,dat_rodjenja) VALUES ("&amp;CR298&amp;",(SELECT max(os.reg_broj)+1 FROM osoba AS os),Null,'"&amp;CU298&amp;"',Null); INSERT INTO osoba_log (id,reg_broj,oib,spol_id,dat_rodjenja,dnevnik_id) SELECT id,reg_broj,oib,spol_id,dat_rodjenja,"&amp;dnevnik_id&amp;" FROM osoba WHERE id = "&amp;CR298&amp;";"))</f>
        <v/>
      </c>
      <c r="CX298" s="66" t="str">
        <f t="shared" si="297"/>
        <v/>
      </c>
      <c r="CY298" t="s">
        <v>0</v>
      </c>
      <c r="CZ298" s="19" t="str">
        <f t="shared" si="298"/>
        <v/>
      </c>
      <c r="DA298" s="47" t="s">
        <v>0</v>
      </c>
      <c r="DB298" s="52" t="str">
        <f t="shared" si="299"/>
        <v/>
      </c>
      <c r="DC298" s="66" t="str">
        <f t="shared" si="300"/>
        <v/>
      </c>
      <c r="DD298" s="47" t="s">
        <v>0</v>
      </c>
      <c r="DE298" s="52" t="str">
        <f t="shared" si="301"/>
        <v/>
      </c>
      <c r="DF298" s="53" t="str">
        <f>IF(DE298="","",IFERROR(MATCH(DE298,registar,0),"NEMA"))</f>
        <v/>
      </c>
      <c r="DG298" s="47" t="s">
        <v>0</v>
      </c>
      <c r="DH298" s="52" t="str">
        <f t="shared" si="302"/>
        <v/>
      </c>
      <c r="DI298" s="53" t="str">
        <f>IF(DH298="","",IFERROR(MATCH(DH298,imePrezime_imePrezimeKlub,0),"NEMA"))</f>
        <v/>
      </c>
      <c r="DJ298" s="47" t="s">
        <v>0</v>
      </c>
      <c r="DK298" s="52" t="str">
        <f t="shared" si="303"/>
        <v/>
      </c>
      <c r="DL298" s="53" t="str">
        <f>IF(DK298="","",IFERROR(MATCH(DK298,imePrezime_imePrezime,0),"NEMA"))</f>
        <v/>
      </c>
      <c r="DM298" s="47" t="s">
        <v>0</v>
      </c>
      <c r="DN298" s="58" t="str">
        <f t="shared" si="304"/>
        <v/>
      </c>
      <c r="DO298" s="53" t="str" cm="1">
        <f t="array" ref="DO298">IF(DN298&lt;&gt;"",INDEX(imePrezime_id,DN298,0),IF(CR298&lt;&gt;"",CR298,""))</f>
        <v/>
      </c>
      <c r="DP298" s="47" t="s">
        <v>0</v>
      </c>
      <c r="DQ298" s="58" t="str">
        <f t="shared" si="305"/>
        <v/>
      </c>
      <c r="DR298" s="73" t="str">
        <f>IF(BW298="","",IF(AJ298="",IF(IFERROR(INDEX(imePrezime_klub,MATCH(DO298,imePrezime_id,0)),"NEMA")="","klu",""),IF(OR(AND(AK298&lt;&gt;"",AK298&lt;&gt;"NEMA"),BI298&lt;&gt;""),"klu(ali)",IF(AND(AN298&lt;&gt;"",AN298&lt;&gt;AM298),"(raz-klu)","klu"))))</f>
        <v/>
      </c>
      <c r="DS298" s="73" t="str">
        <f t="shared" si="306"/>
        <v/>
      </c>
      <c r="DT298" s="73" t="str">
        <f t="shared" si="307"/>
        <v/>
      </c>
      <c r="DU298" s="66" t="str">
        <f t="shared" si="308"/>
        <v/>
      </c>
      <c r="DV298" s="47" t="s">
        <v>0</v>
      </c>
      <c r="DW298" s="58" t="str">
        <f>IF(BW298="","",MAX(DW$10:DW297)+1)</f>
        <v/>
      </c>
      <c r="DX298" s="73" t="str">
        <f t="shared" si="309"/>
        <v/>
      </c>
      <c r="DY298" s="73" t="str">
        <f t="shared" si="310"/>
        <v/>
      </c>
      <c r="DZ298" s="73" t="str">
        <f t="shared" si="311"/>
        <v/>
      </c>
      <c r="EA298" s="73" t="str">
        <f t="shared" si="312"/>
        <v/>
      </c>
      <c r="EB298" s="73" t="str">
        <f t="shared" si="313"/>
        <v/>
      </c>
      <c r="EC298" s="73" t="str">
        <f t="shared" si="314"/>
        <v/>
      </c>
      <c r="ED298" s="73" t="str">
        <f t="shared" si="315"/>
        <v/>
      </c>
      <c r="EE298" s="73" t="str">
        <f t="shared" si="316"/>
        <v/>
      </c>
      <c r="EF298" s="73" t="str">
        <f t="shared" si="317"/>
        <v/>
      </c>
      <c r="EG298" s="53" t="str">
        <f>IF(INDEX(natjecanjeKategorije_katAliasId,MATCH(Q298,natjecanjeKategorije_katRegId,0))="","",INDEX(natjecanjeKategorije_katAliasId,MATCH(Q298,natjecanjeKategorije_katRegId,0)))</f>
        <v/>
      </c>
      <c r="EH298" s="47" t="s">
        <v>0</v>
      </c>
      <c r="EI298" s="19" t="str">
        <f t="shared" si="318"/>
        <v/>
      </c>
      <c r="EJ298" s="47" t="s">
        <v>0</v>
      </c>
      <c r="EK298" s="19" t="str">
        <f t="shared" si="319"/>
        <v/>
      </c>
      <c r="EL298" s="47" t="s">
        <v>0</v>
      </c>
      <c r="EM298" s="208" t="str">
        <f t="shared" si="320"/>
        <v/>
      </c>
      <c r="EN298" s="47" t="s">
        <v>0</v>
      </c>
    </row>
    <row r="299" spans="1:144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262"/>
        <v/>
      </c>
      <c r="P299" s="73" t="str">
        <f>IF(O299="","",IF(COUNTIF(O$10:O298,O299)=0,P298+1,P298))</f>
        <v/>
      </c>
      <c r="Q299" s="88" t="str">
        <f t="shared" si="263"/>
        <v/>
      </c>
      <c r="R299" s="89" t="str" cm="1">
        <f t="array" ref="R299">IF(S299="","",INDEX(natjecanjeStaze_naziv,MATCH(S299,natjecanjeStaze_stazaId,0)))</f>
        <v/>
      </c>
      <c r="S299" s="53" t="str">
        <f>IF(BW299="","",INDEX(natjecanjeStaze_stazaId,MATCH(O299,natjecanjeStaze_kategorija,0)))</f>
        <v/>
      </c>
      <c r="T299" s="47" t="s">
        <v>0</v>
      </c>
      <c r="U299" s="259" t="str">
        <f>IF(O299="","",INDEX(kategorija_oznaka,MATCH(Q299,kategorija_id,0)))</f>
        <v/>
      </c>
      <c r="V299" s="260" t="str">
        <f t="shared" si="264"/>
        <v/>
      </c>
      <c r="W299" s="47" t="s">
        <v>0</v>
      </c>
      <c r="X299" s="52" t="str">
        <f t="shared" si="265"/>
        <v/>
      </c>
      <c r="Y299" s="73" t="str">
        <f t="shared" si="266"/>
        <v/>
      </c>
      <c r="Z299" s="31" t="str">
        <f t="shared" si="267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268"/>
        <v/>
      </c>
      <c r="AF299" s="47" t="s">
        <v>0</v>
      </c>
      <c r="AG299" s="151" t="str">
        <f t="shared" si="269"/>
        <v/>
      </c>
      <c r="AH299" s="47" t="s">
        <v>0</v>
      </c>
      <c r="AI299" s="52" t="str">
        <f t="shared" si="270"/>
        <v/>
      </c>
      <c r="AJ299" s="31" t="str">
        <f t="shared" si="271"/>
        <v/>
      </c>
      <c r="AK299" s="73" t="str">
        <f t="shared" si="272"/>
        <v/>
      </c>
      <c r="AL299" s="73" t="str">
        <f t="shared" si="273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IFERROR(""&amp;INDEX(registarNatjecatelji,DL299,4),"")</f>
        <v/>
      </c>
      <c r="AO299" s="90" t="str">
        <f t="shared" si="274"/>
        <v/>
      </c>
      <c r="AP299" s="66" t="str">
        <f t="shared" si="275"/>
        <v/>
      </c>
      <c r="AQ299" s="47" t="s">
        <v>0</v>
      </c>
      <c r="AR299" s="52" t="str">
        <f>IF(V299&lt;&gt;"NEMA","",IF(IFERROR(MATCH(U299,U$10:U298,0),0)&lt;&gt;0,"",U299))</f>
        <v/>
      </c>
      <c r="AS299" s="73" t="str">
        <f>IF(AR299="","",IFERROR(INDEX(klubAlias_id,MATCH(AR299,klubAlias_alias,0)),"NEMA"))</f>
        <v/>
      </c>
      <c r="AT299" s="31" t="str">
        <f>IF(OR(AS299="",AS299&lt;&gt;"NEMA"),"",MAX(AT$10:AT298)+1)</f>
        <v/>
      </c>
      <c r="AU299" s="66" t="str">
        <f>IF(OR(AS299="",AS299&lt;&gt;"NEMA"),"",INDEX(klub_id,MATCH(AR299,klub_naziv,0)))</f>
        <v/>
      </c>
      <c r="AV299" s="47" t="s">
        <v>0</v>
      </c>
      <c r="AW299" s="19" t="str">
        <f t="shared" si="276"/>
        <v/>
      </c>
      <c r="AX299" s="47" t="s">
        <v>0</v>
      </c>
      <c r="AY299" s="82" t="str">
        <f>IF(AK299&lt;&gt;"NEMA","",IF(IFERROR(MATCH(AJ299,AJ$10:AJ298,0),0)&lt;&gt;0,"",AJ299))</f>
        <v/>
      </c>
      <c r="AZ299" s="47" t="s">
        <v>0</v>
      </c>
      <c r="BA299" s="130"/>
      <c r="BB299" s="47" t="s">
        <v>0</v>
      </c>
      <c r="BC299" s="58" t="str">
        <f t="shared" si="277"/>
        <v/>
      </c>
      <c r="BD299" s="31" t="str">
        <f t="shared" si="278"/>
        <v/>
      </c>
      <c r="BE299" s="31" t="str">
        <f>IF(BD299="","",MAX(BE$10:BE298)+1)</f>
        <v/>
      </c>
      <c r="BF299" s="31" t="str">
        <f t="shared" si="279"/>
        <v/>
      </c>
      <c r="BG299" s="31" t="str">
        <f t="shared" si="280"/>
        <v/>
      </c>
      <c r="BH299" s="31" t="str">
        <f>IF(BA299="","",MAX(BH$10:BH298)+1)</f>
        <v/>
      </c>
      <c r="BI299" s="31" t="str">
        <f t="shared" si="281"/>
        <v/>
      </c>
      <c r="BJ299" s="66" t="str">
        <f t="shared" si="282"/>
        <v/>
      </c>
      <c r="BK299" s="47" t="s">
        <v>0</v>
      </c>
      <c r="BL299" s="19" t="str">
        <f t="shared" si="283"/>
        <v/>
      </c>
      <c r="BM299" s="47" t="s">
        <v>0</v>
      </c>
      <c r="BN299" s="151" t="str">
        <f>IF(AP299="","",IF(BA299="",IF(IFERROR(MATCH(AP299,natjecanje_noviKluboviAliasi,0),0)&gt;0,INDEX(natjecanje_kluboviAliasi,MATCH(AP299,natjecanje_noviKluboviAliasi,0)),AP299),BA299))</f>
        <v/>
      </c>
      <c r="BO299" s="47" t="s">
        <v>0</v>
      </c>
      <c r="BP299" s="58" t="str">
        <f t="shared" si="284"/>
        <v/>
      </c>
      <c r="BQ299" s="73" t="str">
        <f t="shared" si="285"/>
        <v/>
      </c>
      <c r="BR299" s="267" t="str">
        <f t="shared" si="286"/>
        <v/>
      </c>
      <c r="BS299" s="268" t="str">
        <f t="shared" si="287"/>
        <v/>
      </c>
      <c r="BT299" s="191" t="str">
        <f t="shared" si="288"/>
        <v/>
      </c>
      <c r="BU299" s="47" t="s">
        <v>0</v>
      </c>
      <c r="BV299" s="52" t="str">
        <f t="shared" si="289"/>
        <v/>
      </c>
      <c r="BW299" s="31" t="str">
        <f t="shared" si="290"/>
        <v/>
      </c>
      <c r="BX299" s="73" t="str">
        <f>IF(BW299="","",IFERROR(INDEX(imePrezime_id,MATCH(BV299&amp;" – "&amp;BW299,imePrezime_imePrezime,0)),"NEMA"))</f>
        <v/>
      </c>
      <c r="BY299" s="73" t="str">
        <f>IF(BX299&lt;&gt;"NEMA","",IFERROR(INDEX(imePrezimeAlias_imePrezimeId,MATCH(BV299&amp;" "&amp;BW299,imePrezimeAlias_alias,0)),"NEMA"))</f>
        <v/>
      </c>
      <c r="BZ299" s="31" t="str">
        <f>IF(BW299="","",IF(OR(BY299="",BY299="NEMA"),BV299,INDEX(imePrezime_ime,MATCH(BY299,imePrezime_id,0))))</f>
        <v/>
      </c>
      <c r="CA299" s="66" t="str">
        <f>IF(BW299="","",IF(OR(BY299="",BY299="NEMA"),BW299,INDEX(imePrezime_prezime,MATCH(BY299,imePrezime_id,0))))</f>
        <v/>
      </c>
      <c r="CB299" s="47" t="s">
        <v>0</v>
      </c>
      <c r="CC299" s="82" t="str">
        <f t="shared" si="291"/>
        <v/>
      </c>
      <c r="CD299" s="47" t="s">
        <v>0</v>
      </c>
      <c r="CE299" s="19" t="str">
        <f t="shared" si="292"/>
        <v/>
      </c>
      <c r="CF299" s="47" t="s">
        <v>0</v>
      </c>
      <c r="CG299" s="130"/>
      <c r="CH299" s="47" t="s">
        <v>0</v>
      </c>
      <c r="CI299" s="52" t="str">
        <f t="shared" si="293"/>
        <v/>
      </c>
      <c r="CJ299" s="73" t="str">
        <f>IF(CG299="","",MAX(CJ$10:CJ298)+1)</f>
        <v/>
      </c>
      <c r="CK299" s="53" t="str">
        <f t="shared" si="294"/>
        <v/>
      </c>
      <c r="CL299" s="47" t="s">
        <v>0</v>
      </c>
      <c r="CM299" s="19" t="str">
        <f t="shared" si="295"/>
        <v/>
      </c>
      <c r="CN299" s="47" t="s">
        <v>0</v>
      </c>
      <c r="CO299" s="108"/>
      <c r="CP299" s="110"/>
      <c r="CQ299" s="47"/>
      <c r="CR299" s="58" t="str">
        <f>IF(AND(BX299="NEMA",BY299="NEMA",OR(CG299="",CK299="NEMA")),MAX(CR$10:CR298)+1,"")</f>
        <v/>
      </c>
      <c r="CS299" s="53" t="str">
        <f t="shared" si="296"/>
        <v/>
      </c>
      <c r="CT299" t="s">
        <v>0</v>
      </c>
      <c r="CU299" s="133" t="str">
        <f>IF(O299="","",LEFT(INDEX(kategorija_oznaka,MATCH(Q299,kategorija_id,0)),1))</f>
        <v/>
      </c>
      <c r="CV299" t="s">
        <v>0</v>
      </c>
      <c r="CW299" s="52" t="str">
        <f>IF(CR299="","",IF(M299&lt;&gt;"CRO","","INSERT INTO osoba (id,reg_broj,oib,spol_id,dat_rodjenja) VALUES ("&amp;CR299&amp;",(SELECT max(os.reg_broj)+1 FROM osoba AS os),Null,'"&amp;CU299&amp;"',Null); INSERT INTO osoba_log (id,reg_broj,oib,spol_id,dat_rodjenja,dnevnik_id) SELECT id,reg_broj,oib,spol_id,dat_rodjenja,"&amp;dnevnik_id&amp;" FROM osoba WHERE id = "&amp;CR299&amp;";"))</f>
        <v/>
      </c>
      <c r="CX299" s="66" t="str">
        <f t="shared" si="297"/>
        <v/>
      </c>
      <c r="CY299" t="s">
        <v>0</v>
      </c>
      <c r="CZ299" s="19" t="str">
        <f t="shared" si="298"/>
        <v/>
      </c>
      <c r="DA299" s="47" t="s">
        <v>0</v>
      </c>
      <c r="DB299" s="52" t="str">
        <f t="shared" si="299"/>
        <v/>
      </c>
      <c r="DC299" s="66" t="str">
        <f t="shared" si="300"/>
        <v/>
      </c>
      <c r="DD299" s="47" t="s">
        <v>0</v>
      </c>
      <c r="DE299" s="52" t="str">
        <f t="shared" si="301"/>
        <v/>
      </c>
      <c r="DF299" s="53" t="str">
        <f>IF(DE299="","",IFERROR(MATCH(DE299,registar,0),"NEMA"))</f>
        <v/>
      </c>
      <c r="DG299" s="47" t="s">
        <v>0</v>
      </c>
      <c r="DH299" s="52" t="str">
        <f t="shared" si="302"/>
        <v/>
      </c>
      <c r="DI299" s="53" t="str">
        <f>IF(DH299="","",IFERROR(MATCH(DH299,imePrezime_imePrezimeKlub,0),"NEMA"))</f>
        <v/>
      </c>
      <c r="DJ299" s="47" t="s">
        <v>0</v>
      </c>
      <c r="DK299" s="52" t="str">
        <f t="shared" si="303"/>
        <v/>
      </c>
      <c r="DL299" s="53" t="str">
        <f>IF(DK299="","",IFERROR(MATCH(DK299,imePrezime_imePrezime,0),"NEMA"))</f>
        <v/>
      </c>
      <c r="DM299" s="47" t="s">
        <v>0</v>
      </c>
      <c r="DN299" s="58" t="str">
        <f t="shared" si="304"/>
        <v/>
      </c>
      <c r="DO299" s="53" t="str" cm="1">
        <f t="array" ref="DO299">IF(DN299&lt;&gt;"",INDEX(imePrezime_id,DN299,0),IF(CR299&lt;&gt;"",CR299,""))</f>
        <v/>
      </c>
      <c r="DP299" s="47" t="s">
        <v>0</v>
      </c>
      <c r="DQ299" s="58" t="str">
        <f t="shared" si="305"/>
        <v/>
      </c>
      <c r="DR299" s="73" t="str">
        <f>IF(BW299="","",IF(AJ299="",IF(IFERROR(INDEX(imePrezime_klub,MATCH(DO299,imePrezime_id,0)),"NEMA")="","klu",""),IF(OR(AND(AK299&lt;&gt;"",AK299&lt;&gt;"NEMA"),BI299&lt;&gt;""),"klu(ali)",IF(AND(AN299&lt;&gt;"",AN299&lt;&gt;AM299),"(raz-klu)","klu"))))</f>
        <v/>
      </c>
      <c r="DS299" s="73" t="str">
        <f t="shared" si="306"/>
        <v/>
      </c>
      <c r="DT299" s="73" t="str">
        <f t="shared" si="307"/>
        <v/>
      </c>
      <c r="DU299" s="66" t="str">
        <f t="shared" si="308"/>
        <v/>
      </c>
      <c r="DV299" s="47" t="s">
        <v>0</v>
      </c>
      <c r="DW299" s="58" t="str">
        <f>IF(BW299="","",MAX(DW$10:DW298)+1)</f>
        <v/>
      </c>
      <c r="DX299" s="73" t="str">
        <f t="shared" si="309"/>
        <v/>
      </c>
      <c r="DY299" s="73" t="str">
        <f t="shared" si="310"/>
        <v/>
      </c>
      <c r="DZ299" s="73" t="str">
        <f t="shared" si="311"/>
        <v/>
      </c>
      <c r="EA299" s="73" t="str">
        <f t="shared" si="312"/>
        <v/>
      </c>
      <c r="EB299" s="73" t="str">
        <f t="shared" si="313"/>
        <v/>
      </c>
      <c r="EC299" s="73" t="str">
        <f t="shared" si="314"/>
        <v/>
      </c>
      <c r="ED299" s="73" t="str">
        <f t="shared" si="315"/>
        <v/>
      </c>
      <c r="EE299" s="73" t="str">
        <f t="shared" si="316"/>
        <v/>
      </c>
      <c r="EF299" s="73" t="str">
        <f t="shared" si="317"/>
        <v/>
      </c>
      <c r="EG299" s="53" t="str">
        <f>IF(INDEX(natjecanjeKategorije_katAliasId,MATCH(Q299,natjecanjeKategorije_katRegId,0))="","",INDEX(natjecanjeKategorije_katAliasId,MATCH(Q299,natjecanjeKategorije_katRegId,0)))</f>
        <v/>
      </c>
      <c r="EH299" s="47" t="s">
        <v>0</v>
      </c>
      <c r="EI299" s="19" t="str">
        <f t="shared" si="318"/>
        <v/>
      </c>
      <c r="EJ299" s="47" t="s">
        <v>0</v>
      </c>
      <c r="EK299" s="19" t="str">
        <f t="shared" si="319"/>
        <v/>
      </c>
      <c r="EL299" s="47" t="s">
        <v>0</v>
      </c>
      <c r="EM299" s="208" t="str">
        <f t="shared" si="320"/>
        <v/>
      </c>
      <c r="EN299" s="47" t="s">
        <v>0</v>
      </c>
    </row>
    <row r="300" spans="1:144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262"/>
        <v/>
      </c>
      <c r="P300" s="73" t="str">
        <f>IF(O300="","",IF(COUNTIF(O$10:O299,O300)=0,P299+1,P299))</f>
        <v/>
      </c>
      <c r="Q300" s="88" t="str">
        <f t="shared" si="263"/>
        <v/>
      </c>
      <c r="R300" s="89" t="str" cm="1">
        <f t="array" ref="R300">IF(S300="","",INDEX(natjecanjeStaze_naziv,MATCH(S300,natjecanjeStaze_stazaId,0)))</f>
        <v/>
      </c>
      <c r="S300" s="53" t="str">
        <f>IF(BW300="","",INDEX(natjecanjeStaze_stazaId,MATCH(O300,natjecanjeStaze_kategorija,0)))</f>
        <v/>
      </c>
      <c r="T300" s="47" t="s">
        <v>0</v>
      </c>
      <c r="U300" s="259" t="str">
        <f>IF(O300="","",INDEX(kategorija_oznaka,MATCH(Q300,kategorija_id,0)))</f>
        <v/>
      </c>
      <c r="V300" s="260" t="str">
        <f t="shared" si="264"/>
        <v/>
      </c>
      <c r="W300" s="47" t="s">
        <v>0</v>
      </c>
      <c r="X300" s="52" t="str">
        <f t="shared" si="265"/>
        <v/>
      </c>
      <c r="Y300" s="73" t="str">
        <f t="shared" si="266"/>
        <v/>
      </c>
      <c r="Z300" s="31" t="str">
        <f t="shared" si="267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268"/>
        <v/>
      </c>
      <c r="AF300" s="47" t="s">
        <v>0</v>
      </c>
      <c r="AG300" s="151" t="str">
        <f t="shared" si="269"/>
        <v/>
      </c>
      <c r="AH300" s="47" t="s">
        <v>0</v>
      </c>
      <c r="AI300" s="52" t="str">
        <f t="shared" si="270"/>
        <v/>
      </c>
      <c r="AJ300" s="31" t="str">
        <f t="shared" si="271"/>
        <v/>
      </c>
      <c r="AK300" s="73" t="str">
        <f t="shared" si="272"/>
        <v/>
      </c>
      <c r="AL300" s="73" t="str">
        <f t="shared" si="273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IFERROR(""&amp;INDEX(registarNatjecatelji,DL300,4),"")</f>
        <v/>
      </c>
      <c r="AO300" s="90" t="str">
        <f t="shared" si="274"/>
        <v/>
      </c>
      <c r="AP300" s="66" t="str">
        <f t="shared" si="275"/>
        <v/>
      </c>
      <c r="AQ300" s="47" t="s">
        <v>0</v>
      </c>
      <c r="AR300" s="52" t="str">
        <f>IF(V300&lt;&gt;"NEMA","",IF(IFERROR(MATCH(U300,U$10:U299,0),0)&lt;&gt;0,"",U300))</f>
        <v/>
      </c>
      <c r="AS300" s="73" t="str">
        <f>IF(AR300="","",IFERROR(INDEX(klubAlias_id,MATCH(AR300,klubAlias_alias,0)),"NEMA"))</f>
        <v/>
      </c>
      <c r="AT300" s="31" t="str">
        <f>IF(OR(AS300="",AS300&lt;&gt;"NEMA"),"",MAX(AT$10:AT299)+1)</f>
        <v/>
      </c>
      <c r="AU300" s="66" t="str">
        <f>IF(OR(AS300="",AS300&lt;&gt;"NEMA"),"",INDEX(klub_id,MATCH(AR300,klub_naziv,0)))</f>
        <v/>
      </c>
      <c r="AV300" s="47" t="s">
        <v>0</v>
      </c>
      <c r="AW300" s="19" t="str">
        <f t="shared" si="276"/>
        <v/>
      </c>
      <c r="AX300" s="47" t="s">
        <v>0</v>
      </c>
      <c r="AY300" s="82" t="str">
        <f>IF(AK300&lt;&gt;"NEMA","",IF(IFERROR(MATCH(AJ300,AJ$10:AJ299,0),0)&lt;&gt;0,"",AJ300))</f>
        <v/>
      </c>
      <c r="AZ300" s="47" t="s">
        <v>0</v>
      </c>
      <c r="BA300" s="130"/>
      <c r="BB300" s="47" t="s">
        <v>0</v>
      </c>
      <c r="BC300" s="58" t="str">
        <f t="shared" si="277"/>
        <v/>
      </c>
      <c r="BD300" s="31" t="str">
        <f t="shared" si="278"/>
        <v/>
      </c>
      <c r="BE300" s="31" t="str">
        <f>IF(BD300="","",MAX(BE$10:BE299)+1)</f>
        <v/>
      </c>
      <c r="BF300" s="31" t="str">
        <f t="shared" si="279"/>
        <v/>
      </c>
      <c r="BG300" s="31" t="str">
        <f t="shared" si="280"/>
        <v/>
      </c>
      <c r="BH300" s="31" t="str">
        <f>IF(BA300="","",MAX(BH$10:BH299)+1)</f>
        <v/>
      </c>
      <c r="BI300" s="31" t="str">
        <f t="shared" si="281"/>
        <v/>
      </c>
      <c r="BJ300" s="66" t="str">
        <f t="shared" si="282"/>
        <v/>
      </c>
      <c r="BK300" s="47" t="s">
        <v>0</v>
      </c>
      <c r="BL300" s="19" t="str">
        <f t="shared" si="283"/>
        <v/>
      </c>
      <c r="BM300" s="47" t="s">
        <v>0</v>
      </c>
      <c r="BN300" s="151" t="str">
        <f>IF(AP300="","",IF(BA300="",IF(IFERROR(MATCH(AP300,natjecanje_noviKluboviAliasi,0),0)&gt;0,INDEX(natjecanje_kluboviAliasi,MATCH(AP300,natjecanje_noviKluboviAliasi,0)),AP300),BA300))</f>
        <v/>
      </c>
      <c r="BO300" s="47" t="s">
        <v>0</v>
      </c>
      <c r="BP300" s="58" t="str">
        <f t="shared" si="284"/>
        <v/>
      </c>
      <c r="BQ300" s="73" t="str">
        <f t="shared" si="285"/>
        <v/>
      </c>
      <c r="BR300" s="267" t="str">
        <f t="shared" si="286"/>
        <v/>
      </c>
      <c r="BS300" s="268" t="str">
        <f t="shared" si="287"/>
        <v/>
      </c>
      <c r="BT300" s="191" t="str">
        <f t="shared" si="288"/>
        <v/>
      </c>
      <c r="BU300" s="47" t="s">
        <v>0</v>
      </c>
      <c r="BV300" s="52" t="str">
        <f t="shared" si="289"/>
        <v/>
      </c>
      <c r="BW300" s="31" t="str">
        <f t="shared" si="290"/>
        <v/>
      </c>
      <c r="BX300" s="73" t="str">
        <f>IF(BW300="","",IFERROR(INDEX(imePrezime_id,MATCH(BV300&amp;" – "&amp;BW300,imePrezime_imePrezime,0)),"NEMA"))</f>
        <v/>
      </c>
      <c r="BY300" s="73" t="str">
        <f>IF(BX300&lt;&gt;"NEMA","",IFERROR(INDEX(imePrezimeAlias_imePrezimeId,MATCH(BV300&amp;" "&amp;BW300,imePrezimeAlias_alias,0)),"NEMA"))</f>
        <v/>
      </c>
      <c r="BZ300" s="31" t="str">
        <f>IF(BW300="","",IF(OR(BY300="",BY300="NEMA"),BV300,INDEX(imePrezime_ime,MATCH(BY300,imePrezime_id,0))))</f>
        <v/>
      </c>
      <c r="CA300" s="66" t="str">
        <f>IF(BW300="","",IF(OR(BY300="",BY300="NEMA"),BW300,INDEX(imePrezime_prezime,MATCH(BY300,imePrezime_id,0))))</f>
        <v/>
      </c>
      <c r="CB300" s="47" t="s">
        <v>0</v>
      </c>
      <c r="CC300" s="82" t="str">
        <f t="shared" si="291"/>
        <v/>
      </c>
      <c r="CD300" s="47" t="s">
        <v>0</v>
      </c>
      <c r="CE300" s="19" t="str">
        <f t="shared" si="292"/>
        <v/>
      </c>
      <c r="CF300" s="47" t="s">
        <v>0</v>
      </c>
      <c r="CG300" s="130"/>
      <c r="CH300" s="47" t="s">
        <v>0</v>
      </c>
      <c r="CI300" s="52" t="str">
        <f t="shared" si="293"/>
        <v/>
      </c>
      <c r="CJ300" s="73" t="str">
        <f>IF(CG300="","",MAX(CJ$10:CJ299)+1)</f>
        <v/>
      </c>
      <c r="CK300" s="53" t="str">
        <f t="shared" si="294"/>
        <v/>
      </c>
      <c r="CL300" s="47" t="s">
        <v>0</v>
      </c>
      <c r="CM300" s="19" t="str">
        <f t="shared" si="295"/>
        <v/>
      </c>
      <c r="CN300" s="47" t="s">
        <v>0</v>
      </c>
      <c r="CO300" s="108"/>
      <c r="CP300" s="110"/>
      <c r="CQ300" s="47"/>
      <c r="CR300" s="58" t="str">
        <f>IF(AND(BX300="NEMA",BY300="NEMA",OR(CG300="",CK300="NEMA")),MAX(CR$10:CR299)+1,"")</f>
        <v/>
      </c>
      <c r="CS300" s="53" t="str">
        <f t="shared" si="296"/>
        <v/>
      </c>
      <c r="CT300" t="s">
        <v>0</v>
      </c>
      <c r="CU300" s="133" t="str">
        <f>IF(O300="","",LEFT(INDEX(kategorija_oznaka,MATCH(Q300,kategorija_id,0)),1))</f>
        <v/>
      </c>
      <c r="CV300" t="s">
        <v>0</v>
      </c>
      <c r="CW300" s="52" t="str">
        <f>IF(CR300="","",IF(M300&lt;&gt;"CRO","","INSERT INTO osoba (id,reg_broj,oib,spol_id,dat_rodjenja) VALUES ("&amp;CR300&amp;",(SELECT max(os.reg_broj)+1 FROM osoba AS os),Null,'"&amp;CU300&amp;"',Null); INSERT INTO osoba_log (id,reg_broj,oib,spol_id,dat_rodjenja,dnevnik_id) SELECT id,reg_broj,oib,spol_id,dat_rodjenja,"&amp;dnevnik_id&amp;" FROM osoba WHERE id = "&amp;CR300&amp;";"))</f>
        <v/>
      </c>
      <c r="CX300" s="66" t="str">
        <f t="shared" si="297"/>
        <v/>
      </c>
      <c r="CY300" t="s">
        <v>0</v>
      </c>
      <c r="CZ300" s="19" t="str">
        <f t="shared" si="298"/>
        <v/>
      </c>
      <c r="DA300" s="47" t="s">
        <v>0</v>
      </c>
      <c r="DB300" s="52" t="str">
        <f t="shared" si="299"/>
        <v/>
      </c>
      <c r="DC300" s="66" t="str">
        <f t="shared" si="300"/>
        <v/>
      </c>
      <c r="DD300" s="47" t="s">
        <v>0</v>
      </c>
      <c r="DE300" s="52" t="str">
        <f t="shared" si="301"/>
        <v/>
      </c>
      <c r="DF300" s="53" t="str">
        <f>IF(DE300="","",IFERROR(MATCH(DE300,registar,0),"NEMA"))</f>
        <v/>
      </c>
      <c r="DG300" s="47" t="s">
        <v>0</v>
      </c>
      <c r="DH300" s="52" t="str">
        <f t="shared" si="302"/>
        <v/>
      </c>
      <c r="DI300" s="53" t="str">
        <f>IF(DH300="","",IFERROR(MATCH(DH300,imePrezime_imePrezimeKlub,0),"NEMA"))</f>
        <v/>
      </c>
      <c r="DJ300" s="47" t="s">
        <v>0</v>
      </c>
      <c r="DK300" s="52" t="str">
        <f t="shared" si="303"/>
        <v/>
      </c>
      <c r="DL300" s="53" t="str">
        <f>IF(DK300="","",IFERROR(MATCH(DK300,imePrezime_imePrezime,0),"NEMA"))</f>
        <v/>
      </c>
      <c r="DM300" s="47" t="s">
        <v>0</v>
      </c>
      <c r="DN300" s="58" t="str">
        <f t="shared" si="304"/>
        <v/>
      </c>
      <c r="DO300" s="53" t="str" cm="1">
        <f t="array" ref="DO300">IF(DN300&lt;&gt;"",INDEX(imePrezime_id,DN300,0),IF(CR300&lt;&gt;"",CR300,""))</f>
        <v/>
      </c>
      <c r="DP300" s="47" t="s">
        <v>0</v>
      </c>
      <c r="DQ300" s="58" t="str">
        <f t="shared" si="305"/>
        <v/>
      </c>
      <c r="DR300" s="73" t="str">
        <f>IF(BW300="","",IF(AJ300="",IF(IFERROR(INDEX(imePrezime_klub,MATCH(DO300,imePrezime_id,0)),"NEMA")="","klu",""),IF(OR(AND(AK300&lt;&gt;"",AK300&lt;&gt;"NEMA"),BI300&lt;&gt;""),"klu(ali)",IF(AND(AN300&lt;&gt;"",AN300&lt;&gt;AM300),"(raz-klu)","klu"))))</f>
        <v/>
      </c>
      <c r="DS300" s="73" t="str">
        <f t="shared" si="306"/>
        <v/>
      </c>
      <c r="DT300" s="73" t="str">
        <f t="shared" si="307"/>
        <v/>
      </c>
      <c r="DU300" s="66" t="str">
        <f t="shared" si="308"/>
        <v/>
      </c>
      <c r="DV300" s="47" t="s">
        <v>0</v>
      </c>
      <c r="DW300" s="58" t="str">
        <f>IF(BW300="","",MAX(DW$10:DW299)+1)</f>
        <v/>
      </c>
      <c r="DX300" s="73" t="str">
        <f t="shared" si="309"/>
        <v/>
      </c>
      <c r="DY300" s="73" t="str">
        <f t="shared" si="310"/>
        <v/>
      </c>
      <c r="DZ300" s="73" t="str">
        <f t="shared" si="311"/>
        <v/>
      </c>
      <c r="EA300" s="73" t="str">
        <f t="shared" si="312"/>
        <v/>
      </c>
      <c r="EB300" s="73" t="str">
        <f t="shared" si="313"/>
        <v/>
      </c>
      <c r="EC300" s="73" t="str">
        <f t="shared" si="314"/>
        <v/>
      </c>
      <c r="ED300" s="73" t="str">
        <f t="shared" si="315"/>
        <v/>
      </c>
      <c r="EE300" s="73" t="str">
        <f t="shared" si="316"/>
        <v/>
      </c>
      <c r="EF300" s="73" t="str">
        <f t="shared" si="317"/>
        <v/>
      </c>
      <c r="EG300" s="53" t="str">
        <f>IF(INDEX(natjecanjeKategorije_katAliasId,MATCH(Q300,natjecanjeKategorije_katRegId,0))="","",INDEX(natjecanjeKategorije_katAliasId,MATCH(Q300,natjecanjeKategorije_katRegId,0)))</f>
        <v/>
      </c>
      <c r="EH300" s="47" t="s">
        <v>0</v>
      </c>
      <c r="EI300" s="19" t="str">
        <f t="shared" si="318"/>
        <v/>
      </c>
      <c r="EJ300" s="47" t="s">
        <v>0</v>
      </c>
      <c r="EK300" s="19" t="str">
        <f t="shared" si="319"/>
        <v/>
      </c>
      <c r="EL300" s="47" t="s">
        <v>0</v>
      </c>
      <c r="EM300" s="208" t="str">
        <f t="shared" si="320"/>
        <v/>
      </c>
      <c r="EN300" s="47" t="s">
        <v>0</v>
      </c>
    </row>
    <row r="301" spans="1:144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262"/>
        <v/>
      </c>
      <c r="P301" s="73" t="str">
        <f>IF(O301="","",IF(COUNTIF(O$10:O300,O301)=0,P300+1,P300))</f>
        <v/>
      </c>
      <c r="Q301" s="88" t="str">
        <f t="shared" si="263"/>
        <v/>
      </c>
      <c r="R301" s="89" t="str" cm="1">
        <f t="array" ref="R301">IF(S301="","",INDEX(natjecanjeStaze_naziv,MATCH(S301,natjecanjeStaze_stazaId,0)))</f>
        <v/>
      </c>
      <c r="S301" s="53" t="str">
        <f>IF(BW301="","",INDEX(natjecanjeStaze_stazaId,MATCH(O301,natjecanjeStaze_kategorija,0)))</f>
        <v/>
      </c>
      <c r="T301" s="47" t="s">
        <v>0</v>
      </c>
      <c r="U301" s="259" t="str">
        <f>IF(O301="","",INDEX(kategorija_oznaka,MATCH(Q301,kategorija_id,0)))</f>
        <v/>
      </c>
      <c r="V301" s="260" t="str">
        <f t="shared" si="264"/>
        <v/>
      </c>
      <c r="W301" s="47" t="s">
        <v>0</v>
      </c>
      <c r="X301" s="52" t="str">
        <f t="shared" si="265"/>
        <v/>
      </c>
      <c r="Y301" s="73" t="str">
        <f t="shared" si="266"/>
        <v/>
      </c>
      <c r="Z301" s="31" t="str">
        <f t="shared" si="267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268"/>
        <v/>
      </c>
      <c r="AF301" s="47" t="s">
        <v>0</v>
      </c>
      <c r="AG301" s="151" t="str">
        <f t="shared" si="269"/>
        <v/>
      </c>
      <c r="AH301" s="47" t="s">
        <v>0</v>
      </c>
      <c r="AI301" s="52" t="str">
        <f t="shared" si="270"/>
        <v/>
      </c>
      <c r="AJ301" s="31" t="str">
        <f t="shared" si="271"/>
        <v/>
      </c>
      <c r="AK301" s="73" t="str">
        <f t="shared" si="272"/>
        <v/>
      </c>
      <c r="AL301" s="73" t="str">
        <f t="shared" si="273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IFERROR(""&amp;INDEX(registarNatjecatelji,DL301,4),"")</f>
        <v/>
      </c>
      <c r="AO301" s="90" t="str">
        <f t="shared" si="274"/>
        <v/>
      </c>
      <c r="AP301" s="66" t="str">
        <f t="shared" si="275"/>
        <v/>
      </c>
      <c r="AQ301" s="47" t="s">
        <v>0</v>
      </c>
      <c r="AR301" s="52" t="str">
        <f>IF(V301&lt;&gt;"NEMA","",IF(IFERROR(MATCH(U301,U$10:U300,0),0)&lt;&gt;0,"",U301))</f>
        <v/>
      </c>
      <c r="AS301" s="73" t="str">
        <f>IF(AR301="","",IFERROR(INDEX(klubAlias_id,MATCH(AR301,klubAlias_alias,0)),"NEMA"))</f>
        <v/>
      </c>
      <c r="AT301" s="31" t="str">
        <f>IF(OR(AS301="",AS301&lt;&gt;"NEMA"),"",MAX(AT$10:AT300)+1)</f>
        <v/>
      </c>
      <c r="AU301" s="66" t="str">
        <f>IF(OR(AS301="",AS301&lt;&gt;"NEMA"),"",INDEX(klub_id,MATCH(AR301,klub_naziv,0)))</f>
        <v/>
      </c>
      <c r="AV301" s="47" t="s">
        <v>0</v>
      </c>
      <c r="AW301" s="19" t="str">
        <f t="shared" si="276"/>
        <v/>
      </c>
      <c r="AX301" s="47" t="s">
        <v>0</v>
      </c>
      <c r="AY301" s="82" t="str">
        <f>IF(AK301&lt;&gt;"NEMA","",IF(IFERROR(MATCH(AJ301,AJ$10:AJ300,0),0)&lt;&gt;0,"",AJ301))</f>
        <v/>
      </c>
      <c r="AZ301" s="47" t="s">
        <v>0</v>
      </c>
      <c r="BA301" s="130"/>
      <c r="BB301" s="47" t="s">
        <v>0</v>
      </c>
      <c r="BC301" s="58" t="str">
        <f t="shared" si="277"/>
        <v/>
      </c>
      <c r="BD301" s="31" t="str">
        <f t="shared" si="278"/>
        <v/>
      </c>
      <c r="BE301" s="31" t="str">
        <f>IF(BD301="","",MAX(BE$10:BE300)+1)</f>
        <v/>
      </c>
      <c r="BF301" s="31" t="str">
        <f t="shared" si="279"/>
        <v/>
      </c>
      <c r="BG301" s="31" t="str">
        <f t="shared" si="280"/>
        <v/>
      </c>
      <c r="BH301" s="31" t="str">
        <f>IF(BA301="","",MAX(BH$10:BH300)+1)</f>
        <v/>
      </c>
      <c r="BI301" s="31" t="str">
        <f t="shared" si="281"/>
        <v/>
      </c>
      <c r="BJ301" s="66" t="str">
        <f t="shared" si="282"/>
        <v/>
      </c>
      <c r="BK301" s="47" t="s">
        <v>0</v>
      </c>
      <c r="BL301" s="19" t="str">
        <f t="shared" si="283"/>
        <v/>
      </c>
      <c r="BM301" s="47" t="s">
        <v>0</v>
      </c>
      <c r="BN301" s="151" t="str">
        <f>IF(AP301="","",IF(BA301="",IF(IFERROR(MATCH(AP301,natjecanje_noviKluboviAliasi,0),0)&gt;0,INDEX(natjecanje_kluboviAliasi,MATCH(AP301,natjecanje_noviKluboviAliasi,0)),AP301),BA301))</f>
        <v/>
      </c>
      <c r="BO301" s="47" t="s">
        <v>0</v>
      </c>
      <c r="BP301" s="58" t="str">
        <f t="shared" si="284"/>
        <v/>
      </c>
      <c r="BQ301" s="73" t="str">
        <f t="shared" si="285"/>
        <v/>
      </c>
      <c r="BR301" s="267" t="str">
        <f t="shared" si="286"/>
        <v/>
      </c>
      <c r="BS301" s="268" t="str">
        <f t="shared" si="287"/>
        <v/>
      </c>
      <c r="BT301" s="191" t="str">
        <f t="shared" si="288"/>
        <v/>
      </c>
      <c r="BU301" s="47" t="s">
        <v>0</v>
      </c>
      <c r="BV301" s="52" t="str">
        <f t="shared" si="289"/>
        <v/>
      </c>
      <c r="BW301" s="31" t="str">
        <f t="shared" si="290"/>
        <v/>
      </c>
      <c r="BX301" s="73" t="str">
        <f>IF(BW301="","",IFERROR(INDEX(imePrezime_id,MATCH(BV301&amp;" – "&amp;BW301,imePrezime_imePrezime,0)),"NEMA"))</f>
        <v/>
      </c>
      <c r="BY301" s="73" t="str">
        <f>IF(BX301&lt;&gt;"NEMA","",IFERROR(INDEX(imePrezimeAlias_imePrezimeId,MATCH(BV301&amp;" "&amp;BW301,imePrezimeAlias_alias,0)),"NEMA"))</f>
        <v/>
      </c>
      <c r="BZ301" s="31" t="str">
        <f>IF(BW301="","",IF(OR(BY301="",BY301="NEMA"),BV301,INDEX(imePrezime_ime,MATCH(BY301,imePrezime_id,0))))</f>
        <v/>
      </c>
      <c r="CA301" s="66" t="str">
        <f>IF(BW301="","",IF(OR(BY301="",BY301="NEMA"),BW301,INDEX(imePrezime_prezime,MATCH(BY301,imePrezime_id,0))))</f>
        <v/>
      </c>
      <c r="CB301" s="47" t="s">
        <v>0</v>
      </c>
      <c r="CC301" s="82" t="str">
        <f t="shared" si="291"/>
        <v/>
      </c>
      <c r="CD301" s="47" t="s">
        <v>0</v>
      </c>
      <c r="CE301" s="19" t="str">
        <f t="shared" si="292"/>
        <v/>
      </c>
      <c r="CF301" s="47" t="s">
        <v>0</v>
      </c>
      <c r="CG301" s="130"/>
      <c r="CH301" s="47" t="s">
        <v>0</v>
      </c>
      <c r="CI301" s="52" t="str">
        <f t="shared" si="293"/>
        <v/>
      </c>
      <c r="CJ301" s="73" t="str">
        <f>IF(CG301="","",MAX(CJ$10:CJ300)+1)</f>
        <v/>
      </c>
      <c r="CK301" s="53" t="str">
        <f t="shared" si="294"/>
        <v/>
      </c>
      <c r="CL301" s="47" t="s">
        <v>0</v>
      </c>
      <c r="CM301" s="19" t="str">
        <f t="shared" si="295"/>
        <v/>
      </c>
      <c r="CN301" s="47" t="s">
        <v>0</v>
      </c>
      <c r="CO301" s="108"/>
      <c r="CP301" s="110"/>
      <c r="CQ301" s="47"/>
      <c r="CR301" s="58" t="str">
        <f>IF(AND(BX301="NEMA",BY301="NEMA",OR(CG301="",CK301="NEMA")),MAX(CR$10:CR300)+1,"")</f>
        <v/>
      </c>
      <c r="CS301" s="53" t="str">
        <f t="shared" si="296"/>
        <v/>
      </c>
      <c r="CT301" t="s">
        <v>0</v>
      </c>
      <c r="CU301" s="133" t="str">
        <f>IF(O301="","",LEFT(INDEX(kategorija_oznaka,MATCH(Q301,kategorija_id,0)),1))</f>
        <v/>
      </c>
      <c r="CV301" t="s">
        <v>0</v>
      </c>
      <c r="CW301" s="52" t="str">
        <f>IF(CR301="","",IF(M301&lt;&gt;"CRO","","INSERT INTO osoba (id,reg_broj,oib,spol_id,dat_rodjenja) VALUES ("&amp;CR301&amp;",(SELECT max(os.reg_broj)+1 FROM osoba AS os),Null,'"&amp;CU301&amp;"',Null); INSERT INTO osoba_log (id,reg_broj,oib,spol_id,dat_rodjenja,dnevnik_id) SELECT id,reg_broj,oib,spol_id,dat_rodjenja,"&amp;dnevnik_id&amp;" FROM osoba WHERE id = "&amp;CR301&amp;";"))</f>
        <v/>
      </c>
      <c r="CX301" s="66" t="str">
        <f t="shared" si="297"/>
        <v/>
      </c>
      <c r="CY301" t="s">
        <v>0</v>
      </c>
      <c r="CZ301" s="19" t="str">
        <f t="shared" si="298"/>
        <v/>
      </c>
      <c r="DA301" s="47" t="s">
        <v>0</v>
      </c>
      <c r="DB301" s="52" t="str">
        <f t="shared" si="299"/>
        <v/>
      </c>
      <c r="DC301" s="66" t="str">
        <f t="shared" si="300"/>
        <v/>
      </c>
      <c r="DD301" s="47" t="s">
        <v>0</v>
      </c>
      <c r="DE301" s="52" t="str">
        <f t="shared" si="301"/>
        <v/>
      </c>
      <c r="DF301" s="53" t="str">
        <f>IF(DE301="","",IFERROR(MATCH(DE301,registar,0),"NEMA"))</f>
        <v/>
      </c>
      <c r="DG301" s="47" t="s">
        <v>0</v>
      </c>
      <c r="DH301" s="52" t="str">
        <f t="shared" si="302"/>
        <v/>
      </c>
      <c r="DI301" s="53" t="str">
        <f>IF(DH301="","",IFERROR(MATCH(DH301,imePrezime_imePrezimeKlub,0),"NEMA"))</f>
        <v/>
      </c>
      <c r="DJ301" s="47" t="s">
        <v>0</v>
      </c>
      <c r="DK301" s="52" t="str">
        <f t="shared" si="303"/>
        <v/>
      </c>
      <c r="DL301" s="53" t="str">
        <f>IF(DK301="","",IFERROR(MATCH(DK301,imePrezime_imePrezime,0),"NEMA"))</f>
        <v/>
      </c>
      <c r="DM301" s="47" t="s">
        <v>0</v>
      </c>
      <c r="DN301" s="58" t="str">
        <f t="shared" si="304"/>
        <v/>
      </c>
      <c r="DO301" s="53" t="str" cm="1">
        <f t="array" ref="DO301">IF(DN301&lt;&gt;"",INDEX(imePrezime_id,DN301,0),IF(CR301&lt;&gt;"",CR301,""))</f>
        <v/>
      </c>
      <c r="DP301" s="47" t="s">
        <v>0</v>
      </c>
      <c r="DQ301" s="58" t="str">
        <f t="shared" si="305"/>
        <v/>
      </c>
      <c r="DR301" s="73" t="str">
        <f>IF(BW301="","",IF(AJ301="",IF(IFERROR(INDEX(imePrezime_klub,MATCH(DO301,imePrezime_id,0)),"NEMA")="","klu",""),IF(OR(AND(AK301&lt;&gt;"",AK301&lt;&gt;"NEMA"),BI301&lt;&gt;""),"klu(ali)",IF(AND(AN301&lt;&gt;"",AN301&lt;&gt;AM301),"(raz-klu)","klu"))))</f>
        <v/>
      </c>
      <c r="DS301" s="73" t="str">
        <f t="shared" si="306"/>
        <v/>
      </c>
      <c r="DT301" s="73" t="str">
        <f t="shared" si="307"/>
        <v/>
      </c>
      <c r="DU301" s="66" t="str">
        <f t="shared" si="308"/>
        <v/>
      </c>
      <c r="DV301" s="47" t="s">
        <v>0</v>
      </c>
      <c r="DW301" s="58" t="str">
        <f>IF(BW301="","",MAX(DW$10:DW300)+1)</f>
        <v/>
      </c>
      <c r="DX301" s="73" t="str">
        <f t="shared" si="309"/>
        <v/>
      </c>
      <c r="DY301" s="73" t="str">
        <f t="shared" si="310"/>
        <v/>
      </c>
      <c r="DZ301" s="73" t="str">
        <f t="shared" si="311"/>
        <v/>
      </c>
      <c r="EA301" s="73" t="str">
        <f t="shared" si="312"/>
        <v/>
      </c>
      <c r="EB301" s="73" t="str">
        <f t="shared" si="313"/>
        <v/>
      </c>
      <c r="EC301" s="73" t="str">
        <f t="shared" si="314"/>
        <v/>
      </c>
      <c r="ED301" s="73" t="str">
        <f t="shared" si="315"/>
        <v/>
      </c>
      <c r="EE301" s="73" t="str">
        <f t="shared" si="316"/>
        <v/>
      </c>
      <c r="EF301" s="73" t="str">
        <f t="shared" si="317"/>
        <v/>
      </c>
      <c r="EG301" s="53" t="str">
        <f>IF(INDEX(natjecanjeKategorije_katAliasId,MATCH(Q301,natjecanjeKategorije_katRegId,0))="","",INDEX(natjecanjeKategorije_katAliasId,MATCH(Q301,natjecanjeKategorije_katRegId,0)))</f>
        <v/>
      </c>
      <c r="EH301" s="47" t="s">
        <v>0</v>
      </c>
      <c r="EI301" s="19" t="str">
        <f t="shared" si="318"/>
        <v/>
      </c>
      <c r="EJ301" s="47" t="s">
        <v>0</v>
      </c>
      <c r="EK301" s="19" t="str">
        <f t="shared" si="319"/>
        <v/>
      </c>
      <c r="EL301" s="47" t="s">
        <v>0</v>
      </c>
      <c r="EM301" s="208" t="str">
        <f t="shared" si="320"/>
        <v/>
      </c>
      <c r="EN301" s="47" t="s">
        <v>0</v>
      </c>
    </row>
    <row r="302" spans="1:144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262"/>
        <v/>
      </c>
      <c r="P302" s="73" t="str">
        <f>IF(O302="","",IF(COUNTIF(O$10:O301,O302)=0,P301+1,P301))</f>
        <v/>
      </c>
      <c r="Q302" s="88" t="str">
        <f t="shared" si="263"/>
        <v/>
      </c>
      <c r="R302" s="89" t="str" cm="1">
        <f t="array" ref="R302">IF(S302="","",INDEX(natjecanjeStaze_naziv,MATCH(S302,natjecanjeStaze_stazaId,0)))</f>
        <v/>
      </c>
      <c r="S302" s="53" t="str">
        <f>IF(BW302="","",INDEX(natjecanjeStaze_stazaId,MATCH(O302,natjecanjeStaze_kategorija,0)))</f>
        <v/>
      </c>
      <c r="T302" s="47" t="s">
        <v>0</v>
      </c>
      <c r="U302" s="259" t="str">
        <f>IF(O302="","",INDEX(kategorija_oznaka,MATCH(Q302,kategorija_id,0)))</f>
        <v/>
      </c>
      <c r="V302" s="260" t="str">
        <f t="shared" si="264"/>
        <v/>
      </c>
      <c r="W302" s="47" t="s">
        <v>0</v>
      </c>
      <c r="X302" s="52" t="str">
        <f t="shared" si="265"/>
        <v/>
      </c>
      <c r="Y302" s="73" t="str">
        <f t="shared" si="266"/>
        <v/>
      </c>
      <c r="Z302" s="31" t="str">
        <f t="shared" si="267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268"/>
        <v/>
      </c>
      <c r="AF302" s="47" t="s">
        <v>0</v>
      </c>
      <c r="AG302" s="151" t="str">
        <f t="shared" si="269"/>
        <v/>
      </c>
      <c r="AH302" s="47" t="s">
        <v>0</v>
      </c>
      <c r="AI302" s="52" t="str">
        <f t="shared" si="270"/>
        <v/>
      </c>
      <c r="AJ302" s="31" t="str">
        <f t="shared" si="271"/>
        <v/>
      </c>
      <c r="AK302" s="73" t="str">
        <f t="shared" si="272"/>
        <v/>
      </c>
      <c r="AL302" s="73" t="str">
        <f t="shared" si="273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IFERROR(""&amp;INDEX(registarNatjecatelji,DL302,4),"")</f>
        <v/>
      </c>
      <c r="AO302" s="90" t="str">
        <f t="shared" si="274"/>
        <v/>
      </c>
      <c r="AP302" s="66" t="str">
        <f t="shared" si="275"/>
        <v/>
      </c>
      <c r="AQ302" s="47" t="s">
        <v>0</v>
      </c>
      <c r="AR302" s="52" t="str">
        <f>IF(V302&lt;&gt;"NEMA","",IF(IFERROR(MATCH(U302,U$10:U301,0),0)&lt;&gt;0,"",U302))</f>
        <v/>
      </c>
      <c r="AS302" s="73" t="str">
        <f>IF(AR302="","",IFERROR(INDEX(klubAlias_id,MATCH(AR302,klubAlias_alias,0)),"NEMA"))</f>
        <v/>
      </c>
      <c r="AT302" s="31" t="str">
        <f>IF(OR(AS302="",AS302&lt;&gt;"NEMA"),"",MAX(AT$10:AT301)+1)</f>
        <v/>
      </c>
      <c r="AU302" s="66" t="str">
        <f>IF(OR(AS302="",AS302&lt;&gt;"NEMA"),"",INDEX(klub_id,MATCH(AR302,klub_naziv,0)))</f>
        <v/>
      </c>
      <c r="AV302" s="47" t="s">
        <v>0</v>
      </c>
      <c r="AW302" s="19" t="str">
        <f t="shared" si="276"/>
        <v/>
      </c>
      <c r="AX302" s="47" t="s">
        <v>0</v>
      </c>
      <c r="AY302" s="82" t="str">
        <f>IF(AK302&lt;&gt;"NEMA","",IF(IFERROR(MATCH(AJ302,AJ$10:AJ301,0),0)&lt;&gt;0,"",AJ302))</f>
        <v/>
      </c>
      <c r="AZ302" s="47" t="s">
        <v>0</v>
      </c>
      <c r="BA302" s="130"/>
      <c r="BB302" s="47" t="s">
        <v>0</v>
      </c>
      <c r="BC302" s="58" t="str">
        <f t="shared" si="277"/>
        <v/>
      </c>
      <c r="BD302" s="31" t="str">
        <f t="shared" si="278"/>
        <v/>
      </c>
      <c r="BE302" s="31" t="str">
        <f>IF(BD302="","",MAX(BE$10:BE301)+1)</f>
        <v/>
      </c>
      <c r="BF302" s="31" t="str">
        <f t="shared" si="279"/>
        <v/>
      </c>
      <c r="BG302" s="31" t="str">
        <f t="shared" si="280"/>
        <v/>
      </c>
      <c r="BH302" s="31" t="str">
        <f>IF(BA302="","",MAX(BH$10:BH301)+1)</f>
        <v/>
      </c>
      <c r="BI302" s="31" t="str">
        <f t="shared" si="281"/>
        <v/>
      </c>
      <c r="BJ302" s="66" t="str">
        <f t="shared" si="282"/>
        <v/>
      </c>
      <c r="BK302" s="47" t="s">
        <v>0</v>
      </c>
      <c r="BL302" s="19" t="str">
        <f t="shared" si="283"/>
        <v/>
      </c>
      <c r="BM302" s="47" t="s">
        <v>0</v>
      </c>
      <c r="BN302" s="151" t="str">
        <f>IF(AP302="","",IF(BA302="",IF(IFERROR(MATCH(AP302,natjecanje_noviKluboviAliasi,0),0)&gt;0,INDEX(natjecanje_kluboviAliasi,MATCH(AP302,natjecanje_noviKluboviAliasi,0)),AP302),BA302))</f>
        <v/>
      </c>
      <c r="BO302" s="47" t="s">
        <v>0</v>
      </c>
      <c r="BP302" s="58" t="str">
        <f t="shared" si="284"/>
        <v/>
      </c>
      <c r="BQ302" s="73" t="str">
        <f t="shared" si="285"/>
        <v/>
      </c>
      <c r="BR302" s="267" t="str">
        <f t="shared" si="286"/>
        <v/>
      </c>
      <c r="BS302" s="268" t="str">
        <f t="shared" si="287"/>
        <v/>
      </c>
      <c r="BT302" s="191" t="str">
        <f t="shared" si="288"/>
        <v/>
      </c>
      <c r="BU302" s="47" t="s">
        <v>0</v>
      </c>
      <c r="BV302" s="52" t="str">
        <f t="shared" si="289"/>
        <v/>
      </c>
      <c r="BW302" s="31" t="str">
        <f t="shared" si="290"/>
        <v/>
      </c>
      <c r="BX302" s="73" t="str">
        <f>IF(BW302="","",IFERROR(INDEX(imePrezime_id,MATCH(BV302&amp;" – "&amp;BW302,imePrezime_imePrezime,0)),"NEMA"))</f>
        <v/>
      </c>
      <c r="BY302" s="73" t="str">
        <f>IF(BX302&lt;&gt;"NEMA","",IFERROR(INDEX(imePrezimeAlias_imePrezimeId,MATCH(BV302&amp;" "&amp;BW302,imePrezimeAlias_alias,0)),"NEMA"))</f>
        <v/>
      </c>
      <c r="BZ302" s="31" t="str">
        <f>IF(BW302="","",IF(OR(BY302="",BY302="NEMA"),BV302,INDEX(imePrezime_ime,MATCH(BY302,imePrezime_id,0))))</f>
        <v/>
      </c>
      <c r="CA302" s="66" t="str">
        <f>IF(BW302="","",IF(OR(BY302="",BY302="NEMA"),BW302,INDEX(imePrezime_prezime,MATCH(BY302,imePrezime_id,0))))</f>
        <v/>
      </c>
      <c r="CB302" s="47" t="s">
        <v>0</v>
      </c>
      <c r="CC302" s="82" t="str">
        <f t="shared" si="291"/>
        <v/>
      </c>
      <c r="CD302" s="47" t="s">
        <v>0</v>
      </c>
      <c r="CE302" s="19" t="str">
        <f t="shared" si="292"/>
        <v/>
      </c>
      <c r="CF302" s="47" t="s">
        <v>0</v>
      </c>
      <c r="CG302" s="130"/>
      <c r="CH302" s="47" t="s">
        <v>0</v>
      </c>
      <c r="CI302" s="52" t="str">
        <f t="shared" si="293"/>
        <v/>
      </c>
      <c r="CJ302" s="73" t="str">
        <f>IF(CG302="","",MAX(CJ$10:CJ301)+1)</f>
        <v/>
      </c>
      <c r="CK302" s="53" t="str">
        <f t="shared" si="294"/>
        <v/>
      </c>
      <c r="CL302" s="47" t="s">
        <v>0</v>
      </c>
      <c r="CM302" s="19" t="str">
        <f t="shared" si="295"/>
        <v/>
      </c>
      <c r="CN302" s="47" t="s">
        <v>0</v>
      </c>
      <c r="CO302" s="108"/>
      <c r="CP302" s="110"/>
      <c r="CQ302" s="47"/>
      <c r="CR302" s="58" t="str">
        <f>IF(AND(BX302="NEMA",BY302="NEMA",OR(CG302="",CK302="NEMA")),MAX(CR$10:CR301)+1,"")</f>
        <v/>
      </c>
      <c r="CS302" s="53" t="str">
        <f t="shared" si="296"/>
        <v/>
      </c>
      <c r="CT302" t="s">
        <v>0</v>
      </c>
      <c r="CU302" s="133" t="str">
        <f>IF(O302="","",LEFT(INDEX(kategorija_oznaka,MATCH(Q302,kategorija_id,0)),1))</f>
        <v/>
      </c>
      <c r="CV302" t="s">
        <v>0</v>
      </c>
      <c r="CW302" s="52" t="str">
        <f>IF(CR302="","",IF(M302&lt;&gt;"CRO","","INSERT INTO osoba (id,reg_broj,oib,spol_id,dat_rodjenja) VALUES ("&amp;CR302&amp;",(SELECT max(os.reg_broj)+1 FROM osoba AS os),Null,'"&amp;CU302&amp;"',Null); INSERT INTO osoba_log (id,reg_broj,oib,spol_id,dat_rodjenja,dnevnik_id) SELECT id,reg_broj,oib,spol_id,dat_rodjenja,"&amp;dnevnik_id&amp;" FROM osoba WHERE id = "&amp;CR302&amp;";"))</f>
        <v/>
      </c>
      <c r="CX302" s="66" t="str">
        <f t="shared" si="297"/>
        <v/>
      </c>
      <c r="CY302" t="s">
        <v>0</v>
      </c>
      <c r="CZ302" s="19" t="str">
        <f t="shared" si="298"/>
        <v/>
      </c>
      <c r="DA302" s="47" t="s">
        <v>0</v>
      </c>
      <c r="DB302" s="52" t="str">
        <f t="shared" si="299"/>
        <v/>
      </c>
      <c r="DC302" s="66" t="str">
        <f t="shared" si="300"/>
        <v/>
      </c>
      <c r="DD302" s="47" t="s">
        <v>0</v>
      </c>
      <c r="DE302" s="52" t="str">
        <f t="shared" si="301"/>
        <v/>
      </c>
      <c r="DF302" s="53" t="str">
        <f>IF(DE302="","",IFERROR(MATCH(DE302,registar,0),"NEMA"))</f>
        <v/>
      </c>
      <c r="DG302" s="47" t="s">
        <v>0</v>
      </c>
      <c r="DH302" s="52" t="str">
        <f t="shared" si="302"/>
        <v/>
      </c>
      <c r="DI302" s="53" t="str">
        <f>IF(DH302="","",IFERROR(MATCH(DH302,imePrezime_imePrezimeKlub,0),"NEMA"))</f>
        <v/>
      </c>
      <c r="DJ302" s="47" t="s">
        <v>0</v>
      </c>
      <c r="DK302" s="52" t="str">
        <f t="shared" si="303"/>
        <v/>
      </c>
      <c r="DL302" s="53" t="str">
        <f>IF(DK302="","",IFERROR(MATCH(DK302,imePrezime_imePrezime,0),"NEMA"))</f>
        <v/>
      </c>
      <c r="DM302" s="47" t="s">
        <v>0</v>
      </c>
      <c r="DN302" s="58" t="str">
        <f t="shared" si="304"/>
        <v/>
      </c>
      <c r="DO302" s="53" t="str" cm="1">
        <f t="array" ref="DO302">IF(DN302&lt;&gt;"",INDEX(imePrezime_id,DN302,0),IF(CR302&lt;&gt;"",CR302,""))</f>
        <v/>
      </c>
      <c r="DP302" s="47" t="s">
        <v>0</v>
      </c>
      <c r="DQ302" s="58" t="str">
        <f t="shared" si="305"/>
        <v/>
      </c>
      <c r="DR302" s="73" t="str">
        <f>IF(BW302="","",IF(AJ302="",IF(IFERROR(INDEX(imePrezime_klub,MATCH(DO302,imePrezime_id,0)),"NEMA")="","klu",""),IF(OR(AND(AK302&lt;&gt;"",AK302&lt;&gt;"NEMA"),BI302&lt;&gt;""),"klu(ali)",IF(AND(AN302&lt;&gt;"",AN302&lt;&gt;AM302),"(raz-klu)","klu"))))</f>
        <v/>
      </c>
      <c r="DS302" s="73" t="str">
        <f t="shared" si="306"/>
        <v/>
      </c>
      <c r="DT302" s="73" t="str">
        <f t="shared" si="307"/>
        <v/>
      </c>
      <c r="DU302" s="66" t="str">
        <f t="shared" si="308"/>
        <v/>
      </c>
      <c r="DV302" s="47" t="s">
        <v>0</v>
      </c>
      <c r="DW302" s="58" t="str">
        <f>IF(BW302="","",MAX(DW$10:DW301)+1)</f>
        <v/>
      </c>
      <c r="DX302" s="73" t="str">
        <f t="shared" si="309"/>
        <v/>
      </c>
      <c r="DY302" s="73" t="str">
        <f t="shared" si="310"/>
        <v/>
      </c>
      <c r="DZ302" s="73" t="str">
        <f t="shared" si="311"/>
        <v/>
      </c>
      <c r="EA302" s="73" t="str">
        <f t="shared" si="312"/>
        <v/>
      </c>
      <c r="EB302" s="73" t="str">
        <f t="shared" si="313"/>
        <v/>
      </c>
      <c r="EC302" s="73" t="str">
        <f t="shared" si="314"/>
        <v/>
      </c>
      <c r="ED302" s="73" t="str">
        <f t="shared" si="315"/>
        <v/>
      </c>
      <c r="EE302" s="73" t="str">
        <f t="shared" si="316"/>
        <v/>
      </c>
      <c r="EF302" s="73" t="str">
        <f t="shared" si="317"/>
        <v/>
      </c>
      <c r="EG302" s="53" t="str">
        <f>IF(INDEX(natjecanjeKategorije_katAliasId,MATCH(Q302,natjecanjeKategorije_katRegId,0))="","",INDEX(natjecanjeKategorije_katAliasId,MATCH(Q302,natjecanjeKategorije_katRegId,0)))</f>
        <v/>
      </c>
      <c r="EH302" s="47" t="s">
        <v>0</v>
      </c>
      <c r="EI302" s="19" t="str">
        <f t="shared" si="318"/>
        <v/>
      </c>
      <c r="EJ302" s="47" t="s">
        <v>0</v>
      </c>
      <c r="EK302" s="19" t="str">
        <f t="shared" si="319"/>
        <v/>
      </c>
      <c r="EL302" s="47" t="s">
        <v>0</v>
      </c>
      <c r="EM302" s="208" t="str">
        <f t="shared" si="320"/>
        <v/>
      </c>
      <c r="EN302" s="47" t="s">
        <v>0</v>
      </c>
    </row>
    <row r="303" spans="1:144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262"/>
        <v/>
      </c>
      <c r="P303" s="73" t="str">
        <f>IF(O303="","",IF(COUNTIF(O$10:O302,O303)=0,P302+1,P302))</f>
        <v/>
      </c>
      <c r="Q303" s="88" t="str">
        <f t="shared" si="263"/>
        <v/>
      </c>
      <c r="R303" s="89" t="str" cm="1">
        <f t="array" ref="R303">IF(S303="","",INDEX(natjecanjeStaze_naziv,MATCH(S303,natjecanjeStaze_stazaId,0)))</f>
        <v/>
      </c>
      <c r="S303" s="53" t="str">
        <f>IF(BW303="","",INDEX(natjecanjeStaze_stazaId,MATCH(O303,natjecanjeStaze_kategorija,0)))</f>
        <v/>
      </c>
      <c r="T303" s="47" t="s">
        <v>0</v>
      </c>
      <c r="U303" s="259" t="str">
        <f>IF(O303="","",INDEX(kategorija_oznaka,MATCH(Q303,kategorija_id,0)))</f>
        <v/>
      </c>
      <c r="V303" s="260" t="str">
        <f t="shared" si="264"/>
        <v/>
      </c>
      <c r="W303" s="47" t="s">
        <v>0</v>
      </c>
      <c r="X303" s="52" t="str">
        <f t="shared" si="265"/>
        <v/>
      </c>
      <c r="Y303" s="73" t="str">
        <f t="shared" si="266"/>
        <v/>
      </c>
      <c r="Z303" s="31" t="str">
        <f t="shared" si="267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268"/>
        <v/>
      </c>
      <c r="AF303" s="47" t="s">
        <v>0</v>
      </c>
      <c r="AG303" s="151" t="str">
        <f t="shared" si="269"/>
        <v/>
      </c>
      <c r="AH303" s="47" t="s">
        <v>0</v>
      </c>
      <c r="AI303" s="52" t="str">
        <f t="shared" si="270"/>
        <v/>
      </c>
      <c r="AJ303" s="31" t="str">
        <f t="shared" si="271"/>
        <v/>
      </c>
      <c r="AK303" s="73" t="str">
        <f t="shared" si="272"/>
        <v/>
      </c>
      <c r="AL303" s="73" t="str">
        <f t="shared" si="273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IFERROR(""&amp;INDEX(registarNatjecatelji,DL303,4),"")</f>
        <v/>
      </c>
      <c r="AO303" s="90" t="str">
        <f t="shared" si="274"/>
        <v/>
      </c>
      <c r="AP303" s="66" t="str">
        <f t="shared" si="275"/>
        <v/>
      </c>
      <c r="AQ303" s="47" t="s">
        <v>0</v>
      </c>
      <c r="AR303" s="52" t="str">
        <f>IF(V303&lt;&gt;"NEMA","",IF(IFERROR(MATCH(U303,U$10:U302,0),0)&lt;&gt;0,"",U303))</f>
        <v/>
      </c>
      <c r="AS303" s="73" t="str">
        <f>IF(AR303="","",IFERROR(INDEX(klubAlias_id,MATCH(AR303,klubAlias_alias,0)),"NEMA"))</f>
        <v/>
      </c>
      <c r="AT303" s="31" t="str">
        <f>IF(OR(AS303="",AS303&lt;&gt;"NEMA"),"",MAX(AT$10:AT302)+1)</f>
        <v/>
      </c>
      <c r="AU303" s="66" t="str">
        <f>IF(OR(AS303="",AS303&lt;&gt;"NEMA"),"",INDEX(klub_id,MATCH(AR303,klub_naziv,0)))</f>
        <v/>
      </c>
      <c r="AV303" s="47" t="s">
        <v>0</v>
      </c>
      <c r="AW303" s="19" t="str">
        <f t="shared" si="276"/>
        <v/>
      </c>
      <c r="AX303" s="47" t="s">
        <v>0</v>
      </c>
      <c r="AY303" s="82" t="str">
        <f>IF(AK303&lt;&gt;"NEMA","",IF(IFERROR(MATCH(AJ303,AJ$10:AJ302,0),0)&lt;&gt;0,"",AJ303))</f>
        <v/>
      </c>
      <c r="AZ303" s="47" t="s">
        <v>0</v>
      </c>
      <c r="BA303" s="130"/>
      <c r="BB303" s="47" t="s">
        <v>0</v>
      </c>
      <c r="BC303" s="58" t="str">
        <f t="shared" si="277"/>
        <v/>
      </c>
      <c r="BD303" s="31" t="str">
        <f t="shared" si="278"/>
        <v/>
      </c>
      <c r="BE303" s="31" t="str">
        <f>IF(BD303="","",MAX(BE$10:BE302)+1)</f>
        <v/>
      </c>
      <c r="BF303" s="31" t="str">
        <f t="shared" si="279"/>
        <v/>
      </c>
      <c r="BG303" s="31" t="str">
        <f t="shared" si="280"/>
        <v/>
      </c>
      <c r="BH303" s="31" t="str">
        <f>IF(BA303="","",MAX(BH$10:BH302)+1)</f>
        <v/>
      </c>
      <c r="BI303" s="31" t="str">
        <f t="shared" si="281"/>
        <v/>
      </c>
      <c r="BJ303" s="66" t="str">
        <f t="shared" si="282"/>
        <v/>
      </c>
      <c r="BK303" s="47" t="s">
        <v>0</v>
      </c>
      <c r="BL303" s="19" t="str">
        <f t="shared" si="283"/>
        <v/>
      </c>
      <c r="BM303" s="47" t="s">
        <v>0</v>
      </c>
      <c r="BN303" s="151" t="str">
        <f>IF(AP303="","",IF(BA303="",IF(IFERROR(MATCH(AP303,natjecanje_noviKluboviAliasi,0),0)&gt;0,INDEX(natjecanje_kluboviAliasi,MATCH(AP303,natjecanje_noviKluboviAliasi,0)),AP303),BA303))</f>
        <v/>
      </c>
      <c r="BO303" s="47" t="s">
        <v>0</v>
      </c>
      <c r="BP303" s="58" t="str">
        <f t="shared" si="284"/>
        <v/>
      </c>
      <c r="BQ303" s="73" t="str">
        <f t="shared" si="285"/>
        <v/>
      </c>
      <c r="BR303" s="267" t="str">
        <f t="shared" si="286"/>
        <v/>
      </c>
      <c r="BS303" s="268" t="str">
        <f t="shared" si="287"/>
        <v/>
      </c>
      <c r="BT303" s="191" t="str">
        <f t="shared" si="288"/>
        <v/>
      </c>
      <c r="BU303" s="47" t="s">
        <v>0</v>
      </c>
      <c r="BV303" s="52" t="str">
        <f t="shared" si="289"/>
        <v/>
      </c>
      <c r="BW303" s="31" t="str">
        <f t="shared" si="290"/>
        <v/>
      </c>
      <c r="BX303" s="73" t="str">
        <f>IF(BW303="","",IFERROR(INDEX(imePrezime_id,MATCH(BV303&amp;" – "&amp;BW303,imePrezime_imePrezime,0)),"NEMA"))</f>
        <v/>
      </c>
      <c r="BY303" s="73" t="str">
        <f>IF(BX303&lt;&gt;"NEMA","",IFERROR(INDEX(imePrezimeAlias_imePrezimeId,MATCH(BV303&amp;" "&amp;BW303,imePrezimeAlias_alias,0)),"NEMA"))</f>
        <v/>
      </c>
      <c r="BZ303" s="31" t="str">
        <f>IF(BW303="","",IF(OR(BY303="",BY303="NEMA"),BV303,INDEX(imePrezime_ime,MATCH(BY303,imePrezime_id,0))))</f>
        <v/>
      </c>
      <c r="CA303" s="66" t="str">
        <f>IF(BW303="","",IF(OR(BY303="",BY303="NEMA"),BW303,INDEX(imePrezime_prezime,MATCH(BY303,imePrezime_id,0))))</f>
        <v/>
      </c>
      <c r="CB303" s="47" t="s">
        <v>0</v>
      </c>
      <c r="CC303" s="82" t="str">
        <f t="shared" si="291"/>
        <v/>
      </c>
      <c r="CD303" s="47" t="s">
        <v>0</v>
      </c>
      <c r="CE303" s="19" t="str">
        <f t="shared" si="292"/>
        <v/>
      </c>
      <c r="CF303" s="47" t="s">
        <v>0</v>
      </c>
      <c r="CG303" s="130"/>
      <c r="CH303" s="47" t="s">
        <v>0</v>
      </c>
      <c r="CI303" s="52" t="str">
        <f t="shared" si="293"/>
        <v/>
      </c>
      <c r="CJ303" s="73" t="str">
        <f>IF(CG303="","",MAX(CJ$10:CJ302)+1)</f>
        <v/>
      </c>
      <c r="CK303" s="53" t="str">
        <f t="shared" si="294"/>
        <v/>
      </c>
      <c r="CL303" s="47" t="s">
        <v>0</v>
      </c>
      <c r="CM303" s="19" t="str">
        <f t="shared" si="295"/>
        <v/>
      </c>
      <c r="CN303" s="47" t="s">
        <v>0</v>
      </c>
      <c r="CO303" s="108"/>
      <c r="CP303" s="110"/>
      <c r="CQ303" s="47"/>
      <c r="CR303" s="58" t="str">
        <f>IF(AND(BX303="NEMA",BY303="NEMA",OR(CG303="",CK303="NEMA")),MAX(CR$10:CR302)+1,"")</f>
        <v/>
      </c>
      <c r="CS303" s="53" t="str">
        <f t="shared" si="296"/>
        <v/>
      </c>
      <c r="CT303" t="s">
        <v>0</v>
      </c>
      <c r="CU303" s="133" t="str">
        <f>IF(O303="","",LEFT(INDEX(kategorija_oznaka,MATCH(Q303,kategorija_id,0)),1))</f>
        <v/>
      </c>
      <c r="CV303" t="s">
        <v>0</v>
      </c>
      <c r="CW303" s="52" t="str">
        <f>IF(CR303="","",IF(M303&lt;&gt;"CRO","","INSERT INTO osoba (id,reg_broj,oib,spol_id,dat_rodjenja) VALUES ("&amp;CR303&amp;",(SELECT max(os.reg_broj)+1 FROM osoba AS os),Null,'"&amp;CU303&amp;"',Null); INSERT INTO osoba_log (id,reg_broj,oib,spol_id,dat_rodjenja,dnevnik_id) SELECT id,reg_broj,oib,spol_id,dat_rodjenja,"&amp;dnevnik_id&amp;" FROM osoba WHERE id = "&amp;CR303&amp;";"))</f>
        <v/>
      </c>
      <c r="CX303" s="66" t="str">
        <f t="shared" si="297"/>
        <v/>
      </c>
      <c r="CY303" t="s">
        <v>0</v>
      </c>
      <c r="CZ303" s="19" t="str">
        <f t="shared" si="298"/>
        <v/>
      </c>
      <c r="DA303" s="47" t="s">
        <v>0</v>
      </c>
      <c r="DB303" s="52" t="str">
        <f t="shared" si="299"/>
        <v/>
      </c>
      <c r="DC303" s="66" t="str">
        <f t="shared" si="300"/>
        <v/>
      </c>
      <c r="DD303" s="47" t="s">
        <v>0</v>
      </c>
      <c r="DE303" s="52" t="str">
        <f t="shared" si="301"/>
        <v/>
      </c>
      <c r="DF303" s="53" t="str">
        <f>IF(DE303="","",IFERROR(MATCH(DE303,registar,0),"NEMA"))</f>
        <v/>
      </c>
      <c r="DG303" s="47" t="s">
        <v>0</v>
      </c>
      <c r="DH303" s="52" t="str">
        <f t="shared" si="302"/>
        <v/>
      </c>
      <c r="DI303" s="53" t="str">
        <f>IF(DH303="","",IFERROR(MATCH(DH303,imePrezime_imePrezimeKlub,0),"NEMA"))</f>
        <v/>
      </c>
      <c r="DJ303" s="47" t="s">
        <v>0</v>
      </c>
      <c r="DK303" s="52" t="str">
        <f t="shared" si="303"/>
        <v/>
      </c>
      <c r="DL303" s="53" t="str">
        <f>IF(DK303="","",IFERROR(MATCH(DK303,imePrezime_imePrezime,0),"NEMA"))</f>
        <v/>
      </c>
      <c r="DM303" s="47" t="s">
        <v>0</v>
      </c>
      <c r="DN303" s="58" t="str">
        <f t="shared" si="304"/>
        <v/>
      </c>
      <c r="DO303" s="53" t="str" cm="1">
        <f t="array" ref="DO303">IF(DN303&lt;&gt;"",INDEX(imePrezime_id,DN303,0),IF(CR303&lt;&gt;"",CR303,""))</f>
        <v/>
      </c>
      <c r="DP303" s="47" t="s">
        <v>0</v>
      </c>
      <c r="DQ303" s="58" t="str">
        <f t="shared" si="305"/>
        <v/>
      </c>
      <c r="DR303" s="73" t="str">
        <f>IF(BW303="","",IF(AJ303="",IF(IFERROR(INDEX(imePrezime_klub,MATCH(DO303,imePrezime_id,0)),"NEMA")="","klu",""),IF(OR(AND(AK303&lt;&gt;"",AK303&lt;&gt;"NEMA"),BI303&lt;&gt;""),"klu(ali)",IF(AND(AN303&lt;&gt;"",AN303&lt;&gt;AM303),"(raz-klu)","klu"))))</f>
        <v/>
      </c>
      <c r="DS303" s="73" t="str">
        <f t="shared" si="306"/>
        <v/>
      </c>
      <c r="DT303" s="73" t="str">
        <f t="shared" si="307"/>
        <v/>
      </c>
      <c r="DU303" s="66" t="str">
        <f t="shared" si="308"/>
        <v/>
      </c>
      <c r="DV303" s="47" t="s">
        <v>0</v>
      </c>
      <c r="DW303" s="58" t="str">
        <f>IF(BW303="","",MAX(DW$10:DW302)+1)</f>
        <v/>
      </c>
      <c r="DX303" s="73" t="str">
        <f t="shared" si="309"/>
        <v/>
      </c>
      <c r="DY303" s="73" t="str">
        <f t="shared" si="310"/>
        <v/>
      </c>
      <c r="DZ303" s="73" t="str">
        <f t="shared" si="311"/>
        <v/>
      </c>
      <c r="EA303" s="73" t="str">
        <f t="shared" si="312"/>
        <v/>
      </c>
      <c r="EB303" s="73" t="str">
        <f t="shared" si="313"/>
        <v/>
      </c>
      <c r="EC303" s="73" t="str">
        <f t="shared" si="314"/>
        <v/>
      </c>
      <c r="ED303" s="73" t="str">
        <f t="shared" si="315"/>
        <v/>
      </c>
      <c r="EE303" s="73" t="str">
        <f t="shared" si="316"/>
        <v/>
      </c>
      <c r="EF303" s="73" t="str">
        <f t="shared" si="317"/>
        <v/>
      </c>
      <c r="EG303" s="53" t="str">
        <f>IF(INDEX(natjecanjeKategorije_katAliasId,MATCH(Q303,natjecanjeKategorije_katRegId,0))="","",INDEX(natjecanjeKategorije_katAliasId,MATCH(Q303,natjecanjeKategorije_katRegId,0)))</f>
        <v/>
      </c>
      <c r="EH303" s="47" t="s">
        <v>0</v>
      </c>
      <c r="EI303" s="19" t="str">
        <f t="shared" si="318"/>
        <v/>
      </c>
      <c r="EJ303" s="47" t="s">
        <v>0</v>
      </c>
      <c r="EK303" s="19" t="str">
        <f t="shared" si="319"/>
        <v/>
      </c>
      <c r="EL303" s="47" t="s">
        <v>0</v>
      </c>
      <c r="EM303" s="208" t="str">
        <f t="shared" si="320"/>
        <v/>
      </c>
      <c r="EN303" s="47" t="s">
        <v>0</v>
      </c>
    </row>
    <row r="304" spans="1:144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262"/>
        <v/>
      </c>
      <c r="P304" s="73" t="str">
        <f>IF(O304="","",IF(COUNTIF(O$10:O303,O304)=0,P303+1,P303))</f>
        <v/>
      </c>
      <c r="Q304" s="88" t="str">
        <f t="shared" si="263"/>
        <v/>
      </c>
      <c r="R304" s="89" t="str" cm="1">
        <f t="array" ref="R304">IF(S304="","",INDEX(natjecanjeStaze_naziv,MATCH(S304,natjecanjeStaze_stazaId,0)))</f>
        <v/>
      </c>
      <c r="S304" s="53" t="str">
        <f>IF(BW304="","",INDEX(natjecanjeStaze_stazaId,MATCH(O304,natjecanjeStaze_kategorija,0)))</f>
        <v/>
      </c>
      <c r="T304" s="47" t="s">
        <v>0</v>
      </c>
      <c r="U304" s="259" t="str">
        <f>IF(O304="","",INDEX(kategorija_oznaka,MATCH(Q304,kategorija_id,0)))</f>
        <v/>
      </c>
      <c r="V304" s="260" t="str">
        <f t="shared" si="264"/>
        <v/>
      </c>
      <c r="W304" s="47" t="s">
        <v>0</v>
      </c>
      <c r="X304" s="52" t="str">
        <f t="shared" si="265"/>
        <v/>
      </c>
      <c r="Y304" s="73" t="str">
        <f t="shared" si="266"/>
        <v/>
      </c>
      <c r="Z304" s="31" t="str">
        <f t="shared" si="267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268"/>
        <v/>
      </c>
      <c r="AF304" s="47" t="s">
        <v>0</v>
      </c>
      <c r="AG304" s="151" t="str">
        <f t="shared" si="269"/>
        <v/>
      </c>
      <c r="AH304" s="47" t="s">
        <v>0</v>
      </c>
      <c r="AI304" s="52" t="str">
        <f t="shared" si="270"/>
        <v/>
      </c>
      <c r="AJ304" s="31" t="str">
        <f t="shared" si="271"/>
        <v/>
      </c>
      <c r="AK304" s="73" t="str">
        <f t="shared" si="272"/>
        <v/>
      </c>
      <c r="AL304" s="73" t="str">
        <f t="shared" si="273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IFERROR(""&amp;INDEX(registarNatjecatelji,DL304,4),"")</f>
        <v/>
      </c>
      <c r="AO304" s="90" t="str">
        <f t="shared" si="274"/>
        <v/>
      </c>
      <c r="AP304" s="66" t="str">
        <f t="shared" si="275"/>
        <v/>
      </c>
      <c r="AQ304" s="47" t="s">
        <v>0</v>
      </c>
      <c r="AR304" s="52" t="str">
        <f>IF(V304&lt;&gt;"NEMA","",IF(IFERROR(MATCH(U304,U$10:U303,0),0)&lt;&gt;0,"",U304))</f>
        <v/>
      </c>
      <c r="AS304" s="73" t="str">
        <f>IF(AR304="","",IFERROR(INDEX(klubAlias_id,MATCH(AR304,klubAlias_alias,0)),"NEMA"))</f>
        <v/>
      </c>
      <c r="AT304" s="31" t="str">
        <f>IF(OR(AS304="",AS304&lt;&gt;"NEMA"),"",MAX(AT$10:AT303)+1)</f>
        <v/>
      </c>
      <c r="AU304" s="66" t="str">
        <f>IF(OR(AS304="",AS304&lt;&gt;"NEMA"),"",INDEX(klub_id,MATCH(AR304,klub_naziv,0)))</f>
        <v/>
      </c>
      <c r="AV304" s="47" t="s">
        <v>0</v>
      </c>
      <c r="AW304" s="19" t="str">
        <f t="shared" si="276"/>
        <v/>
      </c>
      <c r="AX304" s="47" t="s">
        <v>0</v>
      </c>
      <c r="AY304" s="82" t="str">
        <f>IF(AK304&lt;&gt;"NEMA","",IF(IFERROR(MATCH(AJ304,AJ$10:AJ303,0),0)&lt;&gt;0,"",AJ304))</f>
        <v/>
      </c>
      <c r="AZ304" s="47" t="s">
        <v>0</v>
      </c>
      <c r="BA304" s="130"/>
      <c r="BB304" s="47" t="s">
        <v>0</v>
      </c>
      <c r="BC304" s="58" t="str">
        <f t="shared" si="277"/>
        <v/>
      </c>
      <c r="BD304" s="31" t="str">
        <f t="shared" si="278"/>
        <v/>
      </c>
      <c r="BE304" s="31" t="str">
        <f>IF(BD304="","",MAX(BE$10:BE303)+1)</f>
        <v/>
      </c>
      <c r="BF304" s="31" t="str">
        <f t="shared" si="279"/>
        <v/>
      </c>
      <c r="BG304" s="31" t="str">
        <f t="shared" si="280"/>
        <v/>
      </c>
      <c r="BH304" s="31" t="str">
        <f>IF(BA304="","",MAX(BH$10:BH303)+1)</f>
        <v/>
      </c>
      <c r="BI304" s="31" t="str">
        <f t="shared" si="281"/>
        <v/>
      </c>
      <c r="BJ304" s="66" t="str">
        <f t="shared" si="282"/>
        <v/>
      </c>
      <c r="BK304" s="47" t="s">
        <v>0</v>
      </c>
      <c r="BL304" s="19" t="str">
        <f t="shared" si="283"/>
        <v/>
      </c>
      <c r="BM304" s="47" t="s">
        <v>0</v>
      </c>
      <c r="BN304" s="151" t="str">
        <f>IF(AP304="","",IF(BA304="",IF(IFERROR(MATCH(AP304,natjecanje_noviKluboviAliasi,0),0)&gt;0,INDEX(natjecanje_kluboviAliasi,MATCH(AP304,natjecanje_noviKluboviAliasi,0)),AP304),BA304))</f>
        <v/>
      </c>
      <c r="BO304" s="47" t="s">
        <v>0</v>
      </c>
      <c r="BP304" s="58" t="str">
        <f t="shared" si="284"/>
        <v/>
      </c>
      <c r="BQ304" s="73" t="str">
        <f t="shared" si="285"/>
        <v/>
      </c>
      <c r="BR304" s="267" t="str">
        <f t="shared" si="286"/>
        <v/>
      </c>
      <c r="BS304" s="268" t="str">
        <f t="shared" si="287"/>
        <v/>
      </c>
      <c r="BT304" s="191" t="str">
        <f t="shared" si="288"/>
        <v/>
      </c>
      <c r="BU304" s="47" t="s">
        <v>0</v>
      </c>
      <c r="BV304" s="52" t="str">
        <f t="shared" si="289"/>
        <v/>
      </c>
      <c r="BW304" s="31" t="str">
        <f t="shared" si="290"/>
        <v/>
      </c>
      <c r="BX304" s="73" t="str">
        <f>IF(BW304="","",IFERROR(INDEX(imePrezime_id,MATCH(BV304&amp;" – "&amp;BW304,imePrezime_imePrezime,0)),"NEMA"))</f>
        <v/>
      </c>
      <c r="BY304" s="73" t="str">
        <f>IF(BX304&lt;&gt;"NEMA","",IFERROR(INDEX(imePrezimeAlias_imePrezimeId,MATCH(BV304&amp;" "&amp;BW304,imePrezimeAlias_alias,0)),"NEMA"))</f>
        <v/>
      </c>
      <c r="BZ304" s="31" t="str">
        <f>IF(BW304="","",IF(OR(BY304="",BY304="NEMA"),BV304,INDEX(imePrezime_ime,MATCH(BY304,imePrezime_id,0))))</f>
        <v/>
      </c>
      <c r="CA304" s="66" t="str">
        <f>IF(BW304="","",IF(OR(BY304="",BY304="NEMA"),BW304,INDEX(imePrezime_prezime,MATCH(BY304,imePrezime_id,0))))</f>
        <v/>
      </c>
      <c r="CB304" s="47" t="s">
        <v>0</v>
      </c>
      <c r="CC304" s="82" t="str">
        <f t="shared" si="291"/>
        <v/>
      </c>
      <c r="CD304" s="47" t="s">
        <v>0</v>
      </c>
      <c r="CE304" s="19" t="str">
        <f t="shared" si="292"/>
        <v/>
      </c>
      <c r="CF304" s="47" t="s">
        <v>0</v>
      </c>
      <c r="CG304" s="130"/>
      <c r="CH304" s="47" t="s">
        <v>0</v>
      </c>
      <c r="CI304" s="52" t="str">
        <f t="shared" si="293"/>
        <v/>
      </c>
      <c r="CJ304" s="73" t="str">
        <f>IF(CG304="","",MAX(CJ$10:CJ303)+1)</f>
        <v/>
      </c>
      <c r="CK304" s="53" t="str">
        <f t="shared" si="294"/>
        <v/>
      </c>
      <c r="CL304" s="47" t="s">
        <v>0</v>
      </c>
      <c r="CM304" s="19" t="str">
        <f t="shared" si="295"/>
        <v/>
      </c>
      <c r="CN304" s="47" t="s">
        <v>0</v>
      </c>
      <c r="CO304" s="108"/>
      <c r="CP304" s="110"/>
      <c r="CQ304" s="47"/>
      <c r="CR304" s="58" t="str">
        <f>IF(AND(BX304="NEMA",BY304="NEMA",OR(CG304="",CK304="NEMA")),MAX(CR$10:CR303)+1,"")</f>
        <v/>
      </c>
      <c r="CS304" s="53" t="str">
        <f t="shared" si="296"/>
        <v/>
      </c>
      <c r="CT304" t="s">
        <v>0</v>
      </c>
      <c r="CU304" s="133" t="str">
        <f>IF(O304="","",LEFT(INDEX(kategorija_oznaka,MATCH(Q304,kategorija_id,0)),1))</f>
        <v/>
      </c>
      <c r="CV304" t="s">
        <v>0</v>
      </c>
      <c r="CW304" s="52" t="str">
        <f>IF(CR304="","",IF(M304&lt;&gt;"CRO","","INSERT INTO osoba (id,reg_broj,oib,spol_id,dat_rodjenja) VALUES ("&amp;CR304&amp;",(SELECT max(os.reg_broj)+1 FROM osoba AS os),Null,'"&amp;CU304&amp;"',Null); INSERT INTO osoba_log (id,reg_broj,oib,spol_id,dat_rodjenja,dnevnik_id) SELECT id,reg_broj,oib,spol_id,dat_rodjenja,"&amp;dnevnik_id&amp;" FROM osoba WHERE id = "&amp;CR304&amp;";"))</f>
        <v/>
      </c>
      <c r="CX304" s="66" t="str">
        <f t="shared" si="297"/>
        <v/>
      </c>
      <c r="CY304" t="s">
        <v>0</v>
      </c>
      <c r="CZ304" s="19" t="str">
        <f t="shared" si="298"/>
        <v/>
      </c>
      <c r="DA304" s="47" t="s">
        <v>0</v>
      </c>
      <c r="DB304" s="52" t="str">
        <f t="shared" si="299"/>
        <v/>
      </c>
      <c r="DC304" s="66" t="str">
        <f t="shared" si="300"/>
        <v/>
      </c>
      <c r="DD304" s="47" t="s">
        <v>0</v>
      </c>
      <c r="DE304" s="52" t="str">
        <f t="shared" si="301"/>
        <v/>
      </c>
      <c r="DF304" s="53" t="str">
        <f>IF(DE304="","",IFERROR(MATCH(DE304,registar,0),"NEMA"))</f>
        <v/>
      </c>
      <c r="DG304" s="47" t="s">
        <v>0</v>
      </c>
      <c r="DH304" s="52" t="str">
        <f t="shared" si="302"/>
        <v/>
      </c>
      <c r="DI304" s="53" t="str">
        <f>IF(DH304="","",IFERROR(MATCH(DH304,imePrezime_imePrezimeKlub,0),"NEMA"))</f>
        <v/>
      </c>
      <c r="DJ304" s="47" t="s">
        <v>0</v>
      </c>
      <c r="DK304" s="52" t="str">
        <f t="shared" si="303"/>
        <v/>
      </c>
      <c r="DL304" s="53" t="str">
        <f>IF(DK304="","",IFERROR(MATCH(DK304,imePrezime_imePrezime,0),"NEMA"))</f>
        <v/>
      </c>
      <c r="DM304" s="47" t="s">
        <v>0</v>
      </c>
      <c r="DN304" s="58" t="str">
        <f t="shared" si="304"/>
        <v/>
      </c>
      <c r="DO304" s="53" t="str" cm="1">
        <f t="array" ref="DO304">IF(DN304&lt;&gt;"",INDEX(imePrezime_id,DN304,0),IF(CR304&lt;&gt;"",CR304,""))</f>
        <v/>
      </c>
      <c r="DP304" s="47" t="s">
        <v>0</v>
      </c>
      <c r="DQ304" s="58" t="str">
        <f t="shared" si="305"/>
        <v/>
      </c>
      <c r="DR304" s="73" t="str">
        <f>IF(BW304="","",IF(AJ304="",IF(IFERROR(INDEX(imePrezime_klub,MATCH(DO304,imePrezime_id,0)),"NEMA")="","klu",""),IF(OR(AND(AK304&lt;&gt;"",AK304&lt;&gt;"NEMA"),BI304&lt;&gt;""),"klu(ali)",IF(AND(AN304&lt;&gt;"",AN304&lt;&gt;AM304),"(raz-klu)","klu"))))</f>
        <v/>
      </c>
      <c r="DS304" s="73" t="str">
        <f t="shared" si="306"/>
        <v/>
      </c>
      <c r="DT304" s="73" t="str">
        <f t="shared" si="307"/>
        <v/>
      </c>
      <c r="DU304" s="66" t="str">
        <f t="shared" si="308"/>
        <v/>
      </c>
      <c r="DV304" s="47" t="s">
        <v>0</v>
      </c>
      <c r="DW304" s="58" t="str">
        <f>IF(BW304="","",MAX(DW$10:DW303)+1)</f>
        <v/>
      </c>
      <c r="DX304" s="73" t="str">
        <f t="shared" si="309"/>
        <v/>
      </c>
      <c r="DY304" s="73" t="str">
        <f t="shared" si="310"/>
        <v/>
      </c>
      <c r="DZ304" s="73" t="str">
        <f t="shared" si="311"/>
        <v/>
      </c>
      <c r="EA304" s="73" t="str">
        <f t="shared" si="312"/>
        <v/>
      </c>
      <c r="EB304" s="73" t="str">
        <f t="shared" si="313"/>
        <v/>
      </c>
      <c r="EC304" s="73" t="str">
        <f t="shared" si="314"/>
        <v/>
      </c>
      <c r="ED304" s="73" t="str">
        <f t="shared" si="315"/>
        <v/>
      </c>
      <c r="EE304" s="73" t="str">
        <f t="shared" si="316"/>
        <v/>
      </c>
      <c r="EF304" s="73" t="str">
        <f t="shared" si="317"/>
        <v/>
      </c>
      <c r="EG304" s="53" t="str">
        <f>IF(INDEX(natjecanjeKategorije_katAliasId,MATCH(Q304,natjecanjeKategorije_katRegId,0))="","",INDEX(natjecanjeKategorije_katAliasId,MATCH(Q304,natjecanjeKategorije_katRegId,0)))</f>
        <v/>
      </c>
      <c r="EH304" s="47" t="s">
        <v>0</v>
      </c>
      <c r="EI304" s="19" t="str">
        <f t="shared" si="318"/>
        <v/>
      </c>
      <c r="EJ304" s="47" t="s">
        <v>0</v>
      </c>
      <c r="EK304" s="19" t="str">
        <f t="shared" si="319"/>
        <v/>
      </c>
      <c r="EL304" s="47" t="s">
        <v>0</v>
      </c>
      <c r="EM304" s="208" t="str">
        <f t="shared" si="320"/>
        <v/>
      </c>
      <c r="EN304" s="47" t="s">
        <v>0</v>
      </c>
    </row>
    <row r="305" spans="1:144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262"/>
        <v/>
      </c>
      <c r="P305" s="73" t="str">
        <f>IF(O305="","",IF(COUNTIF(O$10:O304,O305)=0,P304+1,P304))</f>
        <v/>
      </c>
      <c r="Q305" s="88" t="str">
        <f t="shared" si="263"/>
        <v/>
      </c>
      <c r="R305" s="89" t="str" cm="1">
        <f t="array" ref="R305">IF(S305="","",INDEX(natjecanjeStaze_naziv,MATCH(S305,natjecanjeStaze_stazaId,0)))</f>
        <v/>
      </c>
      <c r="S305" s="53" t="str">
        <f>IF(BW305="","",INDEX(natjecanjeStaze_stazaId,MATCH(O305,natjecanjeStaze_kategorija,0)))</f>
        <v/>
      </c>
      <c r="T305" s="47" t="s">
        <v>0</v>
      </c>
      <c r="U305" s="259" t="str">
        <f>IF(O305="","",INDEX(kategorija_oznaka,MATCH(Q305,kategorija_id,0)))</f>
        <v/>
      </c>
      <c r="V305" s="260" t="str">
        <f t="shared" si="264"/>
        <v/>
      </c>
      <c r="W305" s="47" t="s">
        <v>0</v>
      </c>
      <c r="X305" s="52" t="str">
        <f t="shared" si="265"/>
        <v/>
      </c>
      <c r="Y305" s="73" t="str">
        <f t="shared" si="266"/>
        <v/>
      </c>
      <c r="Z305" s="31" t="str">
        <f t="shared" si="267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268"/>
        <v/>
      </c>
      <c r="AF305" s="47" t="s">
        <v>0</v>
      </c>
      <c r="AG305" s="151" t="str">
        <f t="shared" si="269"/>
        <v/>
      </c>
      <c r="AH305" s="47" t="s">
        <v>0</v>
      </c>
      <c r="AI305" s="52" t="str">
        <f t="shared" si="270"/>
        <v/>
      </c>
      <c r="AJ305" s="31" t="str">
        <f t="shared" si="271"/>
        <v/>
      </c>
      <c r="AK305" s="73" t="str">
        <f t="shared" si="272"/>
        <v/>
      </c>
      <c r="AL305" s="73" t="str">
        <f t="shared" si="273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IFERROR(""&amp;INDEX(registarNatjecatelji,DL305,4),"")</f>
        <v/>
      </c>
      <c r="AO305" s="90" t="str">
        <f t="shared" si="274"/>
        <v/>
      </c>
      <c r="AP305" s="66" t="str">
        <f t="shared" si="275"/>
        <v/>
      </c>
      <c r="AQ305" s="47" t="s">
        <v>0</v>
      </c>
      <c r="AR305" s="52" t="str">
        <f>IF(V305&lt;&gt;"NEMA","",IF(IFERROR(MATCH(U305,U$10:U304,0),0)&lt;&gt;0,"",U305))</f>
        <v/>
      </c>
      <c r="AS305" s="73" t="str">
        <f>IF(AR305="","",IFERROR(INDEX(klubAlias_id,MATCH(AR305,klubAlias_alias,0)),"NEMA"))</f>
        <v/>
      </c>
      <c r="AT305" s="31" t="str">
        <f>IF(OR(AS305="",AS305&lt;&gt;"NEMA"),"",MAX(AT$10:AT304)+1)</f>
        <v/>
      </c>
      <c r="AU305" s="66" t="str">
        <f>IF(OR(AS305="",AS305&lt;&gt;"NEMA"),"",INDEX(klub_id,MATCH(AR305,klub_naziv,0)))</f>
        <v/>
      </c>
      <c r="AV305" s="47" t="s">
        <v>0</v>
      </c>
      <c r="AW305" s="19" t="str">
        <f t="shared" si="276"/>
        <v/>
      </c>
      <c r="AX305" s="47" t="s">
        <v>0</v>
      </c>
      <c r="AY305" s="82" t="str">
        <f>IF(AK305&lt;&gt;"NEMA","",IF(IFERROR(MATCH(AJ305,AJ$10:AJ304,0),0)&lt;&gt;0,"",AJ305))</f>
        <v/>
      </c>
      <c r="AZ305" s="47" t="s">
        <v>0</v>
      </c>
      <c r="BA305" s="130"/>
      <c r="BB305" s="47" t="s">
        <v>0</v>
      </c>
      <c r="BC305" s="58" t="str">
        <f t="shared" si="277"/>
        <v/>
      </c>
      <c r="BD305" s="31" t="str">
        <f t="shared" si="278"/>
        <v/>
      </c>
      <c r="BE305" s="31" t="str">
        <f>IF(BD305="","",MAX(BE$10:BE304)+1)</f>
        <v/>
      </c>
      <c r="BF305" s="31" t="str">
        <f t="shared" si="279"/>
        <v/>
      </c>
      <c r="BG305" s="31" t="str">
        <f t="shared" si="280"/>
        <v/>
      </c>
      <c r="BH305" s="31" t="str">
        <f>IF(BA305="","",MAX(BH$10:BH304)+1)</f>
        <v/>
      </c>
      <c r="BI305" s="31" t="str">
        <f t="shared" si="281"/>
        <v/>
      </c>
      <c r="BJ305" s="66" t="str">
        <f t="shared" si="282"/>
        <v/>
      </c>
      <c r="BK305" s="47" t="s">
        <v>0</v>
      </c>
      <c r="BL305" s="19" t="str">
        <f t="shared" si="283"/>
        <v/>
      </c>
      <c r="BM305" s="47" t="s">
        <v>0</v>
      </c>
      <c r="BN305" s="151" t="str">
        <f>IF(AP305="","",IF(BA305="",IF(IFERROR(MATCH(AP305,natjecanje_noviKluboviAliasi,0),0)&gt;0,INDEX(natjecanje_kluboviAliasi,MATCH(AP305,natjecanje_noviKluboviAliasi,0)),AP305),BA305))</f>
        <v/>
      </c>
      <c r="BO305" s="47" t="s">
        <v>0</v>
      </c>
      <c r="BP305" s="58" t="str">
        <f t="shared" si="284"/>
        <v/>
      </c>
      <c r="BQ305" s="73" t="str">
        <f t="shared" si="285"/>
        <v/>
      </c>
      <c r="BR305" s="267" t="str">
        <f t="shared" si="286"/>
        <v/>
      </c>
      <c r="BS305" s="268" t="str">
        <f t="shared" si="287"/>
        <v/>
      </c>
      <c r="BT305" s="191" t="str">
        <f t="shared" si="288"/>
        <v/>
      </c>
      <c r="BU305" s="47" t="s">
        <v>0</v>
      </c>
      <c r="BV305" s="52" t="str">
        <f t="shared" si="289"/>
        <v/>
      </c>
      <c r="BW305" s="31" t="str">
        <f t="shared" si="290"/>
        <v/>
      </c>
      <c r="BX305" s="73" t="str">
        <f>IF(BW305="","",IFERROR(INDEX(imePrezime_id,MATCH(BV305&amp;" – "&amp;BW305,imePrezime_imePrezime,0)),"NEMA"))</f>
        <v/>
      </c>
      <c r="BY305" s="73" t="str">
        <f>IF(BX305&lt;&gt;"NEMA","",IFERROR(INDEX(imePrezimeAlias_imePrezimeId,MATCH(BV305&amp;" "&amp;BW305,imePrezimeAlias_alias,0)),"NEMA"))</f>
        <v/>
      </c>
      <c r="BZ305" s="31" t="str">
        <f>IF(BW305="","",IF(OR(BY305="",BY305="NEMA"),BV305,INDEX(imePrezime_ime,MATCH(BY305,imePrezime_id,0))))</f>
        <v/>
      </c>
      <c r="CA305" s="66" t="str">
        <f>IF(BW305="","",IF(OR(BY305="",BY305="NEMA"),BW305,INDEX(imePrezime_prezime,MATCH(BY305,imePrezime_id,0))))</f>
        <v/>
      </c>
      <c r="CB305" s="47" t="s">
        <v>0</v>
      </c>
      <c r="CC305" s="82" t="str">
        <f t="shared" si="291"/>
        <v/>
      </c>
      <c r="CD305" s="47" t="s">
        <v>0</v>
      </c>
      <c r="CE305" s="19" t="str">
        <f t="shared" si="292"/>
        <v/>
      </c>
      <c r="CF305" s="47" t="s">
        <v>0</v>
      </c>
      <c r="CG305" s="130"/>
      <c r="CH305" s="47" t="s">
        <v>0</v>
      </c>
      <c r="CI305" s="52" t="str">
        <f t="shared" si="293"/>
        <v/>
      </c>
      <c r="CJ305" s="73" t="str">
        <f>IF(CG305="","",MAX(CJ$10:CJ304)+1)</f>
        <v/>
      </c>
      <c r="CK305" s="53" t="str">
        <f t="shared" si="294"/>
        <v/>
      </c>
      <c r="CL305" s="47" t="s">
        <v>0</v>
      </c>
      <c r="CM305" s="19" t="str">
        <f t="shared" si="295"/>
        <v/>
      </c>
      <c r="CN305" s="47" t="s">
        <v>0</v>
      </c>
      <c r="CO305" s="108"/>
      <c r="CP305" s="110"/>
      <c r="CQ305" s="47"/>
      <c r="CR305" s="58" t="str">
        <f>IF(AND(BX305="NEMA",BY305="NEMA",OR(CG305="",CK305="NEMA")),MAX(CR$10:CR304)+1,"")</f>
        <v/>
      </c>
      <c r="CS305" s="53" t="str">
        <f t="shared" si="296"/>
        <v/>
      </c>
      <c r="CT305" t="s">
        <v>0</v>
      </c>
      <c r="CU305" s="133" t="str">
        <f>IF(O305="","",LEFT(INDEX(kategorija_oznaka,MATCH(Q305,kategorija_id,0)),1))</f>
        <v/>
      </c>
      <c r="CV305" t="s">
        <v>0</v>
      </c>
      <c r="CW305" s="52" t="str">
        <f>IF(CR305="","",IF(M305&lt;&gt;"CRO","","INSERT INTO osoba (id,reg_broj,oib,spol_id,dat_rodjenja) VALUES ("&amp;CR305&amp;",(SELECT max(os.reg_broj)+1 FROM osoba AS os),Null,'"&amp;CU305&amp;"',Null); INSERT INTO osoba_log (id,reg_broj,oib,spol_id,dat_rodjenja,dnevnik_id) SELECT id,reg_broj,oib,spol_id,dat_rodjenja,"&amp;dnevnik_id&amp;" FROM osoba WHERE id = "&amp;CR305&amp;";"))</f>
        <v/>
      </c>
      <c r="CX305" s="66" t="str">
        <f t="shared" si="297"/>
        <v/>
      </c>
      <c r="CY305" t="s">
        <v>0</v>
      </c>
      <c r="CZ305" s="19" t="str">
        <f t="shared" si="298"/>
        <v/>
      </c>
      <c r="DA305" s="47" t="s">
        <v>0</v>
      </c>
      <c r="DB305" s="52" t="str">
        <f t="shared" si="299"/>
        <v/>
      </c>
      <c r="DC305" s="66" t="str">
        <f t="shared" si="300"/>
        <v/>
      </c>
      <c r="DD305" s="47" t="s">
        <v>0</v>
      </c>
      <c r="DE305" s="52" t="str">
        <f t="shared" si="301"/>
        <v/>
      </c>
      <c r="DF305" s="53" t="str">
        <f>IF(DE305="","",IFERROR(MATCH(DE305,registar,0),"NEMA"))</f>
        <v/>
      </c>
      <c r="DG305" s="47" t="s">
        <v>0</v>
      </c>
      <c r="DH305" s="52" t="str">
        <f t="shared" si="302"/>
        <v/>
      </c>
      <c r="DI305" s="53" t="str">
        <f>IF(DH305="","",IFERROR(MATCH(DH305,imePrezime_imePrezimeKlub,0),"NEMA"))</f>
        <v/>
      </c>
      <c r="DJ305" s="47" t="s">
        <v>0</v>
      </c>
      <c r="DK305" s="52" t="str">
        <f t="shared" si="303"/>
        <v/>
      </c>
      <c r="DL305" s="53" t="str">
        <f>IF(DK305="","",IFERROR(MATCH(DK305,imePrezime_imePrezime,0),"NEMA"))</f>
        <v/>
      </c>
      <c r="DM305" s="47" t="s">
        <v>0</v>
      </c>
      <c r="DN305" s="58" t="str">
        <f t="shared" si="304"/>
        <v/>
      </c>
      <c r="DO305" s="53" t="str" cm="1">
        <f t="array" ref="DO305">IF(DN305&lt;&gt;"",INDEX(imePrezime_id,DN305,0),IF(CR305&lt;&gt;"",CR305,""))</f>
        <v/>
      </c>
      <c r="DP305" s="47" t="s">
        <v>0</v>
      </c>
      <c r="DQ305" s="58" t="str">
        <f t="shared" si="305"/>
        <v/>
      </c>
      <c r="DR305" s="73" t="str">
        <f>IF(BW305="","",IF(AJ305="",IF(IFERROR(INDEX(imePrezime_klub,MATCH(DO305,imePrezime_id,0)),"NEMA")="","klu",""),IF(OR(AND(AK305&lt;&gt;"",AK305&lt;&gt;"NEMA"),BI305&lt;&gt;""),"klu(ali)",IF(AND(AN305&lt;&gt;"",AN305&lt;&gt;AM305),"(raz-klu)","klu"))))</f>
        <v/>
      </c>
      <c r="DS305" s="73" t="str">
        <f t="shared" si="306"/>
        <v/>
      </c>
      <c r="DT305" s="73" t="str">
        <f t="shared" si="307"/>
        <v/>
      </c>
      <c r="DU305" s="66" t="str">
        <f t="shared" si="308"/>
        <v/>
      </c>
      <c r="DV305" s="47" t="s">
        <v>0</v>
      </c>
      <c r="DW305" s="58" t="str">
        <f>IF(BW305="","",MAX(DW$10:DW304)+1)</f>
        <v/>
      </c>
      <c r="DX305" s="73" t="str">
        <f t="shared" si="309"/>
        <v/>
      </c>
      <c r="DY305" s="73" t="str">
        <f t="shared" si="310"/>
        <v/>
      </c>
      <c r="DZ305" s="73" t="str">
        <f t="shared" si="311"/>
        <v/>
      </c>
      <c r="EA305" s="73" t="str">
        <f t="shared" si="312"/>
        <v/>
      </c>
      <c r="EB305" s="73" t="str">
        <f t="shared" si="313"/>
        <v/>
      </c>
      <c r="EC305" s="73" t="str">
        <f t="shared" si="314"/>
        <v/>
      </c>
      <c r="ED305" s="73" t="str">
        <f t="shared" si="315"/>
        <v/>
      </c>
      <c r="EE305" s="73" t="str">
        <f t="shared" si="316"/>
        <v/>
      </c>
      <c r="EF305" s="73" t="str">
        <f t="shared" si="317"/>
        <v/>
      </c>
      <c r="EG305" s="53" t="str">
        <f>IF(INDEX(natjecanjeKategorije_katAliasId,MATCH(Q305,natjecanjeKategorije_katRegId,0))="","",INDEX(natjecanjeKategorije_katAliasId,MATCH(Q305,natjecanjeKategorije_katRegId,0)))</f>
        <v/>
      </c>
      <c r="EH305" s="47" t="s">
        <v>0</v>
      </c>
      <c r="EI305" s="19" t="str">
        <f t="shared" si="318"/>
        <v/>
      </c>
      <c r="EJ305" s="47" t="s">
        <v>0</v>
      </c>
      <c r="EK305" s="19" t="str">
        <f t="shared" si="319"/>
        <v/>
      </c>
      <c r="EL305" s="47" t="s">
        <v>0</v>
      </c>
      <c r="EM305" s="208" t="str">
        <f t="shared" si="320"/>
        <v/>
      </c>
      <c r="EN305" s="47" t="s">
        <v>0</v>
      </c>
    </row>
    <row r="306" spans="1:144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262"/>
        <v/>
      </c>
      <c r="P306" s="73" t="str">
        <f>IF(O306="","",IF(COUNTIF(O$10:O305,O306)=0,P305+1,P305))</f>
        <v/>
      </c>
      <c r="Q306" s="88" t="str">
        <f t="shared" si="263"/>
        <v/>
      </c>
      <c r="R306" s="89" t="str" cm="1">
        <f t="array" ref="R306">IF(S306="","",INDEX(natjecanjeStaze_naziv,MATCH(S306,natjecanjeStaze_stazaId,0)))</f>
        <v/>
      </c>
      <c r="S306" s="53" t="str">
        <f>IF(BW306="","",INDEX(natjecanjeStaze_stazaId,MATCH(O306,natjecanjeStaze_kategorija,0)))</f>
        <v/>
      </c>
      <c r="T306" s="47" t="s">
        <v>0</v>
      </c>
      <c r="U306" s="259" t="str">
        <f>IF(O306="","",INDEX(kategorija_oznaka,MATCH(Q306,kategorija_id,0)))</f>
        <v/>
      </c>
      <c r="V306" s="260" t="str">
        <f t="shared" si="264"/>
        <v/>
      </c>
      <c r="W306" s="47" t="s">
        <v>0</v>
      </c>
      <c r="X306" s="52" t="str">
        <f t="shared" si="265"/>
        <v/>
      </c>
      <c r="Y306" s="73" t="str">
        <f t="shared" si="266"/>
        <v/>
      </c>
      <c r="Z306" s="31" t="str">
        <f t="shared" si="267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268"/>
        <v/>
      </c>
      <c r="AF306" s="47" t="s">
        <v>0</v>
      </c>
      <c r="AG306" s="151" t="str">
        <f t="shared" si="269"/>
        <v/>
      </c>
      <c r="AH306" s="47" t="s">
        <v>0</v>
      </c>
      <c r="AI306" s="52" t="str">
        <f t="shared" si="270"/>
        <v/>
      </c>
      <c r="AJ306" s="31" t="str">
        <f t="shared" si="271"/>
        <v/>
      </c>
      <c r="AK306" s="73" t="str">
        <f t="shared" si="272"/>
        <v/>
      </c>
      <c r="AL306" s="73" t="str">
        <f t="shared" si="273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IFERROR(""&amp;INDEX(registarNatjecatelji,DL306,4),"")</f>
        <v/>
      </c>
      <c r="AO306" s="90" t="str">
        <f t="shared" si="274"/>
        <v/>
      </c>
      <c r="AP306" s="66" t="str">
        <f t="shared" si="275"/>
        <v/>
      </c>
      <c r="AQ306" s="47" t="s">
        <v>0</v>
      </c>
      <c r="AR306" s="52" t="str">
        <f>IF(V306&lt;&gt;"NEMA","",IF(IFERROR(MATCH(U306,U$10:U305,0),0)&lt;&gt;0,"",U306))</f>
        <v/>
      </c>
      <c r="AS306" s="73" t="str">
        <f>IF(AR306="","",IFERROR(INDEX(klubAlias_id,MATCH(AR306,klubAlias_alias,0)),"NEMA"))</f>
        <v/>
      </c>
      <c r="AT306" s="31" t="str">
        <f>IF(OR(AS306="",AS306&lt;&gt;"NEMA"),"",MAX(AT$10:AT305)+1)</f>
        <v/>
      </c>
      <c r="AU306" s="66" t="str">
        <f>IF(OR(AS306="",AS306&lt;&gt;"NEMA"),"",INDEX(klub_id,MATCH(AR306,klub_naziv,0)))</f>
        <v/>
      </c>
      <c r="AV306" s="47" t="s">
        <v>0</v>
      </c>
      <c r="AW306" s="19" t="str">
        <f t="shared" si="276"/>
        <v/>
      </c>
      <c r="AX306" s="47" t="s">
        <v>0</v>
      </c>
      <c r="AY306" s="82" t="str">
        <f>IF(AK306&lt;&gt;"NEMA","",IF(IFERROR(MATCH(AJ306,AJ$10:AJ305,0),0)&lt;&gt;0,"",AJ306))</f>
        <v/>
      </c>
      <c r="AZ306" s="47" t="s">
        <v>0</v>
      </c>
      <c r="BA306" s="130"/>
      <c r="BB306" s="47" t="s">
        <v>0</v>
      </c>
      <c r="BC306" s="58" t="str">
        <f t="shared" si="277"/>
        <v/>
      </c>
      <c r="BD306" s="31" t="str">
        <f t="shared" si="278"/>
        <v/>
      </c>
      <c r="BE306" s="31" t="str">
        <f>IF(BD306="","",MAX(BE$10:BE305)+1)</f>
        <v/>
      </c>
      <c r="BF306" s="31" t="str">
        <f t="shared" si="279"/>
        <v/>
      </c>
      <c r="BG306" s="31" t="str">
        <f t="shared" si="280"/>
        <v/>
      </c>
      <c r="BH306" s="31" t="str">
        <f>IF(BA306="","",MAX(BH$10:BH305)+1)</f>
        <v/>
      </c>
      <c r="BI306" s="31" t="str">
        <f t="shared" si="281"/>
        <v/>
      </c>
      <c r="BJ306" s="66" t="str">
        <f t="shared" si="282"/>
        <v/>
      </c>
      <c r="BK306" s="47" t="s">
        <v>0</v>
      </c>
      <c r="BL306" s="19" t="str">
        <f t="shared" si="283"/>
        <v/>
      </c>
      <c r="BM306" s="47" t="s">
        <v>0</v>
      </c>
      <c r="BN306" s="151" t="str">
        <f>IF(AP306="","",IF(BA306="",IF(IFERROR(MATCH(AP306,natjecanje_noviKluboviAliasi,0),0)&gt;0,INDEX(natjecanje_kluboviAliasi,MATCH(AP306,natjecanje_noviKluboviAliasi,0)),AP306),BA306))</f>
        <v/>
      </c>
      <c r="BO306" s="47" t="s">
        <v>0</v>
      </c>
      <c r="BP306" s="58" t="str">
        <f t="shared" si="284"/>
        <v/>
      </c>
      <c r="BQ306" s="73" t="str">
        <f t="shared" si="285"/>
        <v/>
      </c>
      <c r="BR306" s="267" t="str">
        <f t="shared" si="286"/>
        <v/>
      </c>
      <c r="BS306" s="268" t="str">
        <f t="shared" si="287"/>
        <v/>
      </c>
      <c r="BT306" s="191" t="str">
        <f t="shared" si="288"/>
        <v/>
      </c>
      <c r="BU306" s="47" t="s">
        <v>0</v>
      </c>
      <c r="BV306" s="52" t="str">
        <f t="shared" si="289"/>
        <v/>
      </c>
      <c r="BW306" s="31" t="str">
        <f t="shared" si="290"/>
        <v/>
      </c>
      <c r="BX306" s="73" t="str">
        <f>IF(BW306="","",IFERROR(INDEX(imePrezime_id,MATCH(BV306&amp;" – "&amp;BW306,imePrezime_imePrezime,0)),"NEMA"))</f>
        <v/>
      </c>
      <c r="BY306" s="73" t="str">
        <f>IF(BX306&lt;&gt;"NEMA","",IFERROR(INDEX(imePrezimeAlias_imePrezimeId,MATCH(BV306&amp;" "&amp;BW306,imePrezimeAlias_alias,0)),"NEMA"))</f>
        <v/>
      </c>
      <c r="BZ306" s="31" t="str">
        <f>IF(BW306="","",IF(OR(BY306="",BY306="NEMA"),BV306,INDEX(imePrezime_ime,MATCH(BY306,imePrezime_id,0))))</f>
        <v/>
      </c>
      <c r="CA306" s="66" t="str">
        <f>IF(BW306="","",IF(OR(BY306="",BY306="NEMA"),BW306,INDEX(imePrezime_prezime,MATCH(BY306,imePrezime_id,0))))</f>
        <v/>
      </c>
      <c r="CB306" s="47" t="s">
        <v>0</v>
      </c>
      <c r="CC306" s="82" t="str">
        <f t="shared" si="291"/>
        <v/>
      </c>
      <c r="CD306" s="47" t="s">
        <v>0</v>
      </c>
      <c r="CE306" s="19" t="str">
        <f t="shared" si="292"/>
        <v/>
      </c>
      <c r="CF306" s="47" t="s">
        <v>0</v>
      </c>
      <c r="CG306" s="130"/>
      <c r="CH306" s="47" t="s">
        <v>0</v>
      </c>
      <c r="CI306" s="52" t="str">
        <f t="shared" si="293"/>
        <v/>
      </c>
      <c r="CJ306" s="73" t="str">
        <f>IF(CG306="","",MAX(CJ$10:CJ305)+1)</f>
        <v/>
      </c>
      <c r="CK306" s="53" t="str">
        <f t="shared" si="294"/>
        <v/>
      </c>
      <c r="CL306" s="47" t="s">
        <v>0</v>
      </c>
      <c r="CM306" s="19" t="str">
        <f t="shared" si="295"/>
        <v/>
      </c>
      <c r="CN306" s="47" t="s">
        <v>0</v>
      </c>
      <c r="CO306" s="108"/>
      <c r="CP306" s="110"/>
      <c r="CQ306" s="47"/>
      <c r="CR306" s="58" t="str">
        <f>IF(AND(BX306="NEMA",BY306="NEMA",OR(CG306="",CK306="NEMA")),MAX(CR$10:CR305)+1,"")</f>
        <v/>
      </c>
      <c r="CS306" s="53" t="str">
        <f t="shared" si="296"/>
        <v/>
      </c>
      <c r="CT306" t="s">
        <v>0</v>
      </c>
      <c r="CU306" s="133" t="str">
        <f>IF(O306="","",LEFT(INDEX(kategorija_oznaka,MATCH(Q306,kategorija_id,0)),1))</f>
        <v/>
      </c>
      <c r="CV306" t="s">
        <v>0</v>
      </c>
      <c r="CW306" s="52" t="str">
        <f>IF(CR306="","",IF(M306&lt;&gt;"CRO","","INSERT INTO osoba (id,reg_broj,oib,spol_id,dat_rodjenja) VALUES ("&amp;CR306&amp;",(SELECT max(os.reg_broj)+1 FROM osoba AS os),Null,'"&amp;CU306&amp;"',Null); INSERT INTO osoba_log (id,reg_broj,oib,spol_id,dat_rodjenja,dnevnik_id) SELECT id,reg_broj,oib,spol_id,dat_rodjenja,"&amp;dnevnik_id&amp;" FROM osoba WHERE id = "&amp;CR306&amp;";"))</f>
        <v/>
      </c>
      <c r="CX306" s="66" t="str">
        <f t="shared" si="297"/>
        <v/>
      </c>
      <c r="CY306" t="s">
        <v>0</v>
      </c>
      <c r="CZ306" s="19" t="str">
        <f t="shared" si="298"/>
        <v/>
      </c>
      <c r="DA306" s="47" t="s">
        <v>0</v>
      </c>
      <c r="DB306" s="52" t="str">
        <f t="shared" si="299"/>
        <v/>
      </c>
      <c r="DC306" s="66" t="str">
        <f t="shared" si="300"/>
        <v/>
      </c>
      <c r="DD306" s="47" t="s">
        <v>0</v>
      </c>
      <c r="DE306" s="52" t="str">
        <f t="shared" si="301"/>
        <v/>
      </c>
      <c r="DF306" s="53" t="str">
        <f>IF(DE306="","",IFERROR(MATCH(DE306,registar,0),"NEMA"))</f>
        <v/>
      </c>
      <c r="DG306" s="47" t="s">
        <v>0</v>
      </c>
      <c r="DH306" s="52" t="str">
        <f t="shared" si="302"/>
        <v/>
      </c>
      <c r="DI306" s="53" t="str">
        <f>IF(DH306="","",IFERROR(MATCH(DH306,imePrezime_imePrezimeKlub,0),"NEMA"))</f>
        <v/>
      </c>
      <c r="DJ306" s="47" t="s">
        <v>0</v>
      </c>
      <c r="DK306" s="52" t="str">
        <f t="shared" si="303"/>
        <v/>
      </c>
      <c r="DL306" s="53" t="str">
        <f>IF(DK306="","",IFERROR(MATCH(DK306,imePrezime_imePrezime,0),"NEMA"))</f>
        <v/>
      </c>
      <c r="DM306" s="47" t="s">
        <v>0</v>
      </c>
      <c r="DN306" s="58" t="str">
        <f t="shared" si="304"/>
        <v/>
      </c>
      <c r="DO306" s="53" t="str" cm="1">
        <f t="array" ref="DO306">IF(DN306&lt;&gt;"",INDEX(imePrezime_id,DN306,0),IF(CR306&lt;&gt;"",CR306,""))</f>
        <v/>
      </c>
      <c r="DP306" s="47" t="s">
        <v>0</v>
      </c>
      <c r="DQ306" s="58" t="str">
        <f t="shared" si="305"/>
        <v/>
      </c>
      <c r="DR306" s="73" t="str">
        <f>IF(BW306="","",IF(AJ306="",IF(IFERROR(INDEX(imePrezime_klub,MATCH(DO306,imePrezime_id,0)),"NEMA")="","klu",""),IF(OR(AND(AK306&lt;&gt;"",AK306&lt;&gt;"NEMA"),BI306&lt;&gt;""),"klu(ali)",IF(AND(AN306&lt;&gt;"",AN306&lt;&gt;AM306),"(raz-klu)","klu"))))</f>
        <v/>
      </c>
      <c r="DS306" s="73" t="str">
        <f t="shared" si="306"/>
        <v/>
      </c>
      <c r="DT306" s="73" t="str">
        <f t="shared" si="307"/>
        <v/>
      </c>
      <c r="DU306" s="66" t="str">
        <f t="shared" si="308"/>
        <v/>
      </c>
      <c r="DV306" s="47" t="s">
        <v>0</v>
      </c>
      <c r="DW306" s="58" t="str">
        <f>IF(BW306="","",MAX(DW$10:DW305)+1)</f>
        <v/>
      </c>
      <c r="DX306" s="73" t="str">
        <f t="shared" si="309"/>
        <v/>
      </c>
      <c r="DY306" s="73" t="str">
        <f t="shared" si="310"/>
        <v/>
      </c>
      <c r="DZ306" s="73" t="str">
        <f t="shared" si="311"/>
        <v/>
      </c>
      <c r="EA306" s="73" t="str">
        <f t="shared" si="312"/>
        <v/>
      </c>
      <c r="EB306" s="73" t="str">
        <f t="shared" si="313"/>
        <v/>
      </c>
      <c r="EC306" s="73" t="str">
        <f t="shared" si="314"/>
        <v/>
      </c>
      <c r="ED306" s="73" t="str">
        <f t="shared" si="315"/>
        <v/>
      </c>
      <c r="EE306" s="73" t="str">
        <f t="shared" si="316"/>
        <v/>
      </c>
      <c r="EF306" s="73" t="str">
        <f t="shared" si="317"/>
        <v/>
      </c>
      <c r="EG306" s="53" t="str">
        <f>IF(INDEX(natjecanjeKategorije_katAliasId,MATCH(Q306,natjecanjeKategorije_katRegId,0))="","",INDEX(natjecanjeKategorije_katAliasId,MATCH(Q306,natjecanjeKategorije_katRegId,0)))</f>
        <v/>
      </c>
      <c r="EH306" s="47" t="s">
        <v>0</v>
      </c>
      <c r="EI306" s="19" t="str">
        <f t="shared" si="318"/>
        <v/>
      </c>
      <c r="EJ306" s="47" t="s">
        <v>0</v>
      </c>
      <c r="EK306" s="19" t="str">
        <f t="shared" si="319"/>
        <v/>
      </c>
      <c r="EL306" s="47" t="s">
        <v>0</v>
      </c>
      <c r="EM306" s="208" t="str">
        <f t="shared" si="320"/>
        <v/>
      </c>
      <c r="EN306" s="47" t="s">
        <v>0</v>
      </c>
    </row>
    <row r="307" spans="1:144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262"/>
        <v/>
      </c>
      <c r="P307" s="73" t="str">
        <f>IF(O307="","",IF(COUNTIF(O$10:O306,O307)=0,P306+1,P306))</f>
        <v/>
      </c>
      <c r="Q307" s="88" t="str">
        <f t="shared" si="263"/>
        <v/>
      </c>
      <c r="R307" s="89" t="str" cm="1">
        <f t="array" ref="R307">IF(S307="","",INDEX(natjecanjeStaze_naziv,MATCH(S307,natjecanjeStaze_stazaId,0)))</f>
        <v/>
      </c>
      <c r="S307" s="53" t="str">
        <f>IF(BW307="","",INDEX(natjecanjeStaze_stazaId,MATCH(O307,natjecanjeStaze_kategorija,0)))</f>
        <v/>
      </c>
      <c r="T307" s="47" t="s">
        <v>0</v>
      </c>
      <c r="U307" s="259" t="str">
        <f>IF(O307="","",INDEX(kategorija_oznaka,MATCH(Q307,kategorija_id,0)))</f>
        <v/>
      </c>
      <c r="V307" s="260" t="str">
        <f t="shared" si="264"/>
        <v/>
      </c>
      <c r="W307" s="47" t="s">
        <v>0</v>
      </c>
      <c r="X307" s="52" t="str">
        <f t="shared" si="265"/>
        <v/>
      </c>
      <c r="Y307" s="73" t="str">
        <f t="shared" si="266"/>
        <v/>
      </c>
      <c r="Z307" s="31" t="str">
        <f t="shared" si="267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268"/>
        <v/>
      </c>
      <c r="AF307" s="47" t="s">
        <v>0</v>
      </c>
      <c r="AG307" s="151" t="str">
        <f t="shared" si="269"/>
        <v/>
      </c>
      <c r="AH307" s="47" t="s">
        <v>0</v>
      </c>
      <c r="AI307" s="52" t="str">
        <f t="shared" si="270"/>
        <v/>
      </c>
      <c r="AJ307" s="31" t="str">
        <f t="shared" si="271"/>
        <v/>
      </c>
      <c r="AK307" s="73" t="str">
        <f t="shared" si="272"/>
        <v/>
      </c>
      <c r="AL307" s="73" t="str">
        <f t="shared" si="273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IFERROR(""&amp;INDEX(registarNatjecatelji,DL307,4),"")</f>
        <v/>
      </c>
      <c r="AO307" s="90" t="str">
        <f t="shared" si="274"/>
        <v/>
      </c>
      <c r="AP307" s="66" t="str">
        <f t="shared" si="275"/>
        <v/>
      </c>
      <c r="AQ307" s="47" t="s">
        <v>0</v>
      </c>
      <c r="AR307" s="52" t="str">
        <f>IF(V307&lt;&gt;"NEMA","",IF(IFERROR(MATCH(U307,U$10:U306,0),0)&lt;&gt;0,"",U307))</f>
        <v/>
      </c>
      <c r="AS307" s="73" t="str">
        <f>IF(AR307="","",IFERROR(INDEX(klubAlias_id,MATCH(AR307,klubAlias_alias,0)),"NEMA"))</f>
        <v/>
      </c>
      <c r="AT307" s="31" t="str">
        <f>IF(OR(AS307="",AS307&lt;&gt;"NEMA"),"",MAX(AT$10:AT306)+1)</f>
        <v/>
      </c>
      <c r="AU307" s="66" t="str">
        <f>IF(OR(AS307="",AS307&lt;&gt;"NEMA"),"",INDEX(klub_id,MATCH(AR307,klub_naziv,0)))</f>
        <v/>
      </c>
      <c r="AV307" s="47" t="s">
        <v>0</v>
      </c>
      <c r="AW307" s="19" t="str">
        <f t="shared" si="276"/>
        <v/>
      </c>
      <c r="AX307" s="47" t="s">
        <v>0</v>
      </c>
      <c r="AY307" s="82" t="str">
        <f>IF(AK307&lt;&gt;"NEMA","",IF(IFERROR(MATCH(AJ307,AJ$10:AJ306,0),0)&lt;&gt;0,"",AJ307))</f>
        <v/>
      </c>
      <c r="AZ307" s="47" t="s">
        <v>0</v>
      </c>
      <c r="BA307" s="130"/>
      <c r="BB307" s="47" t="s">
        <v>0</v>
      </c>
      <c r="BC307" s="58" t="str">
        <f t="shared" si="277"/>
        <v/>
      </c>
      <c r="BD307" s="31" t="str">
        <f t="shared" si="278"/>
        <v/>
      </c>
      <c r="BE307" s="31" t="str">
        <f>IF(BD307="","",MAX(BE$10:BE306)+1)</f>
        <v/>
      </c>
      <c r="BF307" s="31" t="str">
        <f t="shared" si="279"/>
        <v/>
      </c>
      <c r="BG307" s="31" t="str">
        <f t="shared" si="280"/>
        <v/>
      </c>
      <c r="BH307" s="31" t="str">
        <f>IF(BA307="","",MAX(BH$10:BH306)+1)</f>
        <v/>
      </c>
      <c r="BI307" s="31" t="str">
        <f t="shared" si="281"/>
        <v/>
      </c>
      <c r="BJ307" s="66" t="str">
        <f t="shared" si="282"/>
        <v/>
      </c>
      <c r="BK307" s="47" t="s">
        <v>0</v>
      </c>
      <c r="BL307" s="19" t="str">
        <f t="shared" si="283"/>
        <v/>
      </c>
      <c r="BM307" s="47" t="s">
        <v>0</v>
      </c>
      <c r="BN307" s="151" t="str">
        <f>IF(AP307="","",IF(BA307="",IF(IFERROR(MATCH(AP307,natjecanje_noviKluboviAliasi,0),0)&gt;0,INDEX(natjecanje_kluboviAliasi,MATCH(AP307,natjecanje_noviKluboviAliasi,0)),AP307),BA307))</f>
        <v/>
      </c>
      <c r="BO307" s="47" t="s">
        <v>0</v>
      </c>
      <c r="BP307" s="58" t="str">
        <f t="shared" si="284"/>
        <v/>
      </c>
      <c r="BQ307" s="73" t="str">
        <f t="shared" si="285"/>
        <v/>
      </c>
      <c r="BR307" s="267" t="str">
        <f t="shared" si="286"/>
        <v/>
      </c>
      <c r="BS307" s="268" t="str">
        <f t="shared" si="287"/>
        <v/>
      </c>
      <c r="BT307" s="191" t="str">
        <f t="shared" si="288"/>
        <v/>
      </c>
      <c r="BU307" s="47" t="s">
        <v>0</v>
      </c>
      <c r="BV307" s="52" t="str">
        <f t="shared" si="289"/>
        <v/>
      </c>
      <c r="BW307" s="31" t="str">
        <f t="shared" si="290"/>
        <v/>
      </c>
      <c r="BX307" s="73" t="str">
        <f>IF(BW307="","",IFERROR(INDEX(imePrezime_id,MATCH(BV307&amp;" – "&amp;BW307,imePrezime_imePrezime,0)),"NEMA"))</f>
        <v/>
      </c>
      <c r="BY307" s="73" t="str">
        <f>IF(BX307&lt;&gt;"NEMA","",IFERROR(INDEX(imePrezimeAlias_imePrezimeId,MATCH(BV307&amp;" "&amp;BW307,imePrezimeAlias_alias,0)),"NEMA"))</f>
        <v/>
      </c>
      <c r="BZ307" s="31" t="str">
        <f>IF(BW307="","",IF(OR(BY307="",BY307="NEMA"),BV307,INDEX(imePrezime_ime,MATCH(BY307,imePrezime_id,0))))</f>
        <v/>
      </c>
      <c r="CA307" s="66" t="str">
        <f>IF(BW307="","",IF(OR(BY307="",BY307="NEMA"),BW307,INDEX(imePrezime_prezime,MATCH(BY307,imePrezime_id,0))))</f>
        <v/>
      </c>
      <c r="CB307" s="47" t="s">
        <v>0</v>
      </c>
      <c r="CC307" s="82" t="str">
        <f t="shared" si="291"/>
        <v/>
      </c>
      <c r="CD307" s="47" t="s">
        <v>0</v>
      </c>
      <c r="CE307" s="19" t="str">
        <f t="shared" si="292"/>
        <v/>
      </c>
      <c r="CF307" s="47" t="s">
        <v>0</v>
      </c>
      <c r="CG307" s="130"/>
      <c r="CH307" s="47" t="s">
        <v>0</v>
      </c>
      <c r="CI307" s="52" t="str">
        <f t="shared" si="293"/>
        <v/>
      </c>
      <c r="CJ307" s="73" t="str">
        <f>IF(CG307="","",MAX(CJ$10:CJ306)+1)</f>
        <v/>
      </c>
      <c r="CK307" s="53" t="str">
        <f t="shared" si="294"/>
        <v/>
      </c>
      <c r="CL307" s="47" t="s">
        <v>0</v>
      </c>
      <c r="CM307" s="19" t="str">
        <f t="shared" si="295"/>
        <v/>
      </c>
      <c r="CN307" s="47" t="s">
        <v>0</v>
      </c>
      <c r="CO307" s="108"/>
      <c r="CP307" s="110"/>
      <c r="CQ307" s="47"/>
      <c r="CR307" s="58" t="str">
        <f>IF(AND(BX307="NEMA",BY307="NEMA",OR(CG307="",CK307="NEMA")),MAX(CR$10:CR306)+1,"")</f>
        <v/>
      </c>
      <c r="CS307" s="53" t="str">
        <f t="shared" si="296"/>
        <v/>
      </c>
      <c r="CT307" t="s">
        <v>0</v>
      </c>
      <c r="CU307" s="133" t="str">
        <f>IF(O307="","",LEFT(INDEX(kategorija_oznaka,MATCH(Q307,kategorija_id,0)),1))</f>
        <v/>
      </c>
      <c r="CV307" t="s">
        <v>0</v>
      </c>
      <c r="CW307" s="52" t="str">
        <f>IF(CR307="","",IF(M307&lt;&gt;"CRO","","INSERT INTO osoba (id,reg_broj,oib,spol_id,dat_rodjenja) VALUES ("&amp;CR307&amp;",(SELECT max(os.reg_broj)+1 FROM osoba AS os),Null,'"&amp;CU307&amp;"',Null); INSERT INTO osoba_log (id,reg_broj,oib,spol_id,dat_rodjenja,dnevnik_id) SELECT id,reg_broj,oib,spol_id,dat_rodjenja,"&amp;dnevnik_id&amp;" FROM osoba WHERE id = "&amp;CR307&amp;";"))</f>
        <v/>
      </c>
      <c r="CX307" s="66" t="str">
        <f t="shared" si="297"/>
        <v/>
      </c>
      <c r="CY307" t="s">
        <v>0</v>
      </c>
      <c r="CZ307" s="19" t="str">
        <f t="shared" si="298"/>
        <v/>
      </c>
      <c r="DA307" s="47" t="s">
        <v>0</v>
      </c>
      <c r="DB307" s="52" t="str">
        <f t="shared" si="299"/>
        <v/>
      </c>
      <c r="DC307" s="66" t="str">
        <f t="shared" si="300"/>
        <v/>
      </c>
      <c r="DD307" s="47" t="s">
        <v>0</v>
      </c>
      <c r="DE307" s="52" t="str">
        <f t="shared" si="301"/>
        <v/>
      </c>
      <c r="DF307" s="53" t="str">
        <f>IF(DE307="","",IFERROR(MATCH(DE307,registar,0),"NEMA"))</f>
        <v/>
      </c>
      <c r="DG307" s="47" t="s">
        <v>0</v>
      </c>
      <c r="DH307" s="52" t="str">
        <f t="shared" si="302"/>
        <v/>
      </c>
      <c r="DI307" s="53" t="str">
        <f>IF(DH307="","",IFERROR(MATCH(DH307,imePrezime_imePrezimeKlub,0),"NEMA"))</f>
        <v/>
      </c>
      <c r="DJ307" s="47" t="s">
        <v>0</v>
      </c>
      <c r="DK307" s="52" t="str">
        <f t="shared" si="303"/>
        <v/>
      </c>
      <c r="DL307" s="53" t="str">
        <f>IF(DK307="","",IFERROR(MATCH(DK307,imePrezime_imePrezime,0),"NEMA"))</f>
        <v/>
      </c>
      <c r="DM307" s="47" t="s">
        <v>0</v>
      </c>
      <c r="DN307" s="58" t="str">
        <f t="shared" si="304"/>
        <v/>
      </c>
      <c r="DO307" s="53" t="str" cm="1">
        <f t="array" ref="DO307">IF(DN307&lt;&gt;"",INDEX(imePrezime_id,DN307,0),IF(CR307&lt;&gt;"",CR307,""))</f>
        <v/>
      </c>
      <c r="DP307" s="47" t="s">
        <v>0</v>
      </c>
      <c r="DQ307" s="58" t="str">
        <f t="shared" si="305"/>
        <v/>
      </c>
      <c r="DR307" s="73" t="str">
        <f>IF(BW307="","",IF(AJ307="",IF(IFERROR(INDEX(imePrezime_klub,MATCH(DO307,imePrezime_id,0)),"NEMA")="","klu",""),IF(OR(AND(AK307&lt;&gt;"",AK307&lt;&gt;"NEMA"),BI307&lt;&gt;""),"klu(ali)",IF(AND(AN307&lt;&gt;"",AN307&lt;&gt;AM307),"(raz-klu)","klu"))))</f>
        <v/>
      </c>
      <c r="DS307" s="73" t="str">
        <f t="shared" si="306"/>
        <v/>
      </c>
      <c r="DT307" s="73" t="str">
        <f t="shared" si="307"/>
        <v/>
      </c>
      <c r="DU307" s="66" t="str">
        <f t="shared" si="308"/>
        <v/>
      </c>
      <c r="DV307" s="47" t="s">
        <v>0</v>
      </c>
      <c r="DW307" s="58" t="str">
        <f>IF(BW307="","",MAX(DW$10:DW306)+1)</f>
        <v/>
      </c>
      <c r="DX307" s="73" t="str">
        <f t="shared" si="309"/>
        <v/>
      </c>
      <c r="DY307" s="73" t="str">
        <f t="shared" si="310"/>
        <v/>
      </c>
      <c r="DZ307" s="73" t="str">
        <f t="shared" si="311"/>
        <v/>
      </c>
      <c r="EA307" s="73" t="str">
        <f t="shared" si="312"/>
        <v/>
      </c>
      <c r="EB307" s="73" t="str">
        <f t="shared" si="313"/>
        <v/>
      </c>
      <c r="EC307" s="73" t="str">
        <f t="shared" si="314"/>
        <v/>
      </c>
      <c r="ED307" s="73" t="str">
        <f t="shared" si="315"/>
        <v/>
      </c>
      <c r="EE307" s="73" t="str">
        <f t="shared" si="316"/>
        <v/>
      </c>
      <c r="EF307" s="73" t="str">
        <f t="shared" si="317"/>
        <v/>
      </c>
      <c r="EG307" s="53" t="str">
        <f>IF(INDEX(natjecanjeKategorije_katAliasId,MATCH(Q307,natjecanjeKategorije_katRegId,0))="","",INDEX(natjecanjeKategorije_katAliasId,MATCH(Q307,natjecanjeKategorije_katRegId,0)))</f>
        <v/>
      </c>
      <c r="EH307" s="47" t="s">
        <v>0</v>
      </c>
      <c r="EI307" s="19" t="str">
        <f t="shared" si="318"/>
        <v/>
      </c>
      <c r="EJ307" s="47" t="s">
        <v>0</v>
      </c>
      <c r="EK307" s="19" t="str">
        <f t="shared" si="319"/>
        <v/>
      </c>
      <c r="EL307" s="47" t="s">
        <v>0</v>
      </c>
      <c r="EM307" s="208" t="str">
        <f t="shared" si="320"/>
        <v/>
      </c>
      <c r="EN307" s="47" t="s">
        <v>0</v>
      </c>
    </row>
    <row r="308" spans="1:144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262"/>
        <v/>
      </c>
      <c r="P308" s="73" t="str">
        <f>IF(O308="","",IF(COUNTIF(O$10:O307,O308)=0,P307+1,P307))</f>
        <v/>
      </c>
      <c r="Q308" s="88" t="str">
        <f t="shared" si="263"/>
        <v/>
      </c>
      <c r="R308" s="89" t="str" cm="1">
        <f t="array" ref="R308">IF(S308="","",INDEX(natjecanjeStaze_naziv,MATCH(S308,natjecanjeStaze_stazaId,0)))</f>
        <v/>
      </c>
      <c r="S308" s="53" t="str">
        <f>IF(BW308="","",INDEX(natjecanjeStaze_stazaId,MATCH(O308,natjecanjeStaze_kategorija,0)))</f>
        <v/>
      </c>
      <c r="T308" s="47" t="s">
        <v>0</v>
      </c>
      <c r="U308" s="259" t="str">
        <f>IF(O308="","",INDEX(kategorija_oznaka,MATCH(Q308,kategorija_id,0)))</f>
        <v/>
      </c>
      <c r="V308" s="260" t="str">
        <f t="shared" si="264"/>
        <v/>
      </c>
      <c r="W308" s="47" t="s">
        <v>0</v>
      </c>
      <c r="X308" s="52" t="str">
        <f t="shared" si="265"/>
        <v/>
      </c>
      <c r="Y308" s="73" t="str">
        <f t="shared" si="266"/>
        <v/>
      </c>
      <c r="Z308" s="31" t="str">
        <f t="shared" si="267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268"/>
        <v/>
      </c>
      <c r="AF308" s="47" t="s">
        <v>0</v>
      </c>
      <c r="AG308" s="151" t="str">
        <f t="shared" si="269"/>
        <v/>
      </c>
      <c r="AH308" s="47" t="s">
        <v>0</v>
      </c>
      <c r="AI308" s="52" t="str">
        <f t="shared" si="270"/>
        <v/>
      </c>
      <c r="AJ308" s="31" t="str">
        <f t="shared" si="271"/>
        <v/>
      </c>
      <c r="AK308" s="73" t="str">
        <f t="shared" si="272"/>
        <v/>
      </c>
      <c r="AL308" s="73" t="str">
        <f t="shared" si="273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IFERROR(""&amp;INDEX(registarNatjecatelji,DL308,4),"")</f>
        <v/>
      </c>
      <c r="AO308" s="90" t="str">
        <f t="shared" si="274"/>
        <v/>
      </c>
      <c r="AP308" s="66" t="str">
        <f t="shared" si="275"/>
        <v/>
      </c>
      <c r="AQ308" s="47" t="s">
        <v>0</v>
      </c>
      <c r="AR308" s="52" t="str">
        <f>IF(V308&lt;&gt;"NEMA","",IF(IFERROR(MATCH(U308,U$10:U307,0),0)&lt;&gt;0,"",U308))</f>
        <v/>
      </c>
      <c r="AS308" s="73" t="str">
        <f>IF(AR308="","",IFERROR(INDEX(klubAlias_id,MATCH(AR308,klubAlias_alias,0)),"NEMA"))</f>
        <v/>
      </c>
      <c r="AT308" s="31" t="str">
        <f>IF(OR(AS308="",AS308&lt;&gt;"NEMA"),"",MAX(AT$10:AT307)+1)</f>
        <v/>
      </c>
      <c r="AU308" s="66" t="str">
        <f>IF(OR(AS308="",AS308&lt;&gt;"NEMA"),"",INDEX(klub_id,MATCH(AR308,klub_naziv,0)))</f>
        <v/>
      </c>
      <c r="AV308" s="47" t="s">
        <v>0</v>
      </c>
      <c r="AW308" s="19" t="str">
        <f t="shared" si="276"/>
        <v/>
      </c>
      <c r="AX308" s="47" t="s">
        <v>0</v>
      </c>
      <c r="AY308" s="82" t="str">
        <f>IF(AK308&lt;&gt;"NEMA","",IF(IFERROR(MATCH(AJ308,AJ$10:AJ307,0),0)&lt;&gt;0,"",AJ308))</f>
        <v/>
      </c>
      <c r="AZ308" s="47" t="s">
        <v>0</v>
      </c>
      <c r="BA308" s="130"/>
      <c r="BB308" s="47" t="s">
        <v>0</v>
      </c>
      <c r="BC308" s="58" t="str">
        <f t="shared" si="277"/>
        <v/>
      </c>
      <c r="BD308" s="31" t="str">
        <f t="shared" si="278"/>
        <v/>
      </c>
      <c r="BE308" s="31" t="str">
        <f>IF(BD308="","",MAX(BE$10:BE307)+1)</f>
        <v/>
      </c>
      <c r="BF308" s="31" t="str">
        <f t="shared" si="279"/>
        <v/>
      </c>
      <c r="BG308" s="31" t="str">
        <f t="shared" si="280"/>
        <v/>
      </c>
      <c r="BH308" s="31" t="str">
        <f>IF(BA308="","",MAX(BH$10:BH307)+1)</f>
        <v/>
      </c>
      <c r="BI308" s="31" t="str">
        <f t="shared" si="281"/>
        <v/>
      </c>
      <c r="BJ308" s="66" t="str">
        <f t="shared" si="282"/>
        <v/>
      </c>
      <c r="BK308" s="47" t="s">
        <v>0</v>
      </c>
      <c r="BL308" s="19" t="str">
        <f t="shared" si="283"/>
        <v/>
      </c>
      <c r="BM308" s="47" t="s">
        <v>0</v>
      </c>
      <c r="BN308" s="151" t="str">
        <f>IF(AP308="","",IF(BA308="",IF(IFERROR(MATCH(AP308,natjecanje_noviKluboviAliasi,0),0)&gt;0,INDEX(natjecanje_kluboviAliasi,MATCH(AP308,natjecanje_noviKluboviAliasi,0)),AP308),BA308))</f>
        <v/>
      </c>
      <c r="BO308" s="47" t="s">
        <v>0</v>
      </c>
      <c r="BP308" s="58" t="str">
        <f t="shared" si="284"/>
        <v/>
      </c>
      <c r="BQ308" s="73" t="str">
        <f t="shared" si="285"/>
        <v/>
      </c>
      <c r="BR308" s="267" t="str">
        <f t="shared" si="286"/>
        <v/>
      </c>
      <c r="BS308" s="268" t="str">
        <f t="shared" si="287"/>
        <v/>
      </c>
      <c r="BT308" s="191" t="str">
        <f t="shared" si="288"/>
        <v/>
      </c>
      <c r="BU308" s="47" t="s">
        <v>0</v>
      </c>
      <c r="BV308" s="52" t="str">
        <f t="shared" si="289"/>
        <v/>
      </c>
      <c r="BW308" s="31" t="str">
        <f t="shared" si="290"/>
        <v/>
      </c>
      <c r="BX308" s="73" t="str">
        <f>IF(BW308="","",IFERROR(INDEX(imePrezime_id,MATCH(BV308&amp;" – "&amp;BW308,imePrezime_imePrezime,0)),"NEMA"))</f>
        <v/>
      </c>
      <c r="BY308" s="73" t="str">
        <f>IF(BX308&lt;&gt;"NEMA","",IFERROR(INDEX(imePrezimeAlias_imePrezimeId,MATCH(BV308&amp;" "&amp;BW308,imePrezimeAlias_alias,0)),"NEMA"))</f>
        <v/>
      </c>
      <c r="BZ308" s="31" t="str">
        <f>IF(BW308="","",IF(OR(BY308="",BY308="NEMA"),BV308,INDEX(imePrezime_ime,MATCH(BY308,imePrezime_id,0))))</f>
        <v/>
      </c>
      <c r="CA308" s="66" t="str">
        <f>IF(BW308="","",IF(OR(BY308="",BY308="NEMA"),BW308,INDEX(imePrezime_prezime,MATCH(BY308,imePrezime_id,0))))</f>
        <v/>
      </c>
      <c r="CB308" s="47" t="s">
        <v>0</v>
      </c>
      <c r="CC308" s="82" t="str">
        <f t="shared" si="291"/>
        <v/>
      </c>
      <c r="CD308" s="47" t="s">
        <v>0</v>
      </c>
      <c r="CE308" s="19" t="str">
        <f t="shared" si="292"/>
        <v/>
      </c>
      <c r="CF308" s="47" t="s">
        <v>0</v>
      </c>
      <c r="CG308" s="130"/>
      <c r="CH308" s="47" t="s">
        <v>0</v>
      </c>
      <c r="CI308" s="52" t="str">
        <f t="shared" si="293"/>
        <v/>
      </c>
      <c r="CJ308" s="73" t="str">
        <f>IF(CG308="","",MAX(CJ$10:CJ307)+1)</f>
        <v/>
      </c>
      <c r="CK308" s="53" t="str">
        <f t="shared" si="294"/>
        <v/>
      </c>
      <c r="CL308" s="47" t="s">
        <v>0</v>
      </c>
      <c r="CM308" s="19" t="str">
        <f t="shared" si="295"/>
        <v/>
      </c>
      <c r="CN308" s="47" t="s">
        <v>0</v>
      </c>
      <c r="CO308" s="108"/>
      <c r="CP308" s="110"/>
      <c r="CQ308" s="47"/>
      <c r="CR308" s="58" t="str">
        <f>IF(AND(BX308="NEMA",BY308="NEMA",OR(CG308="",CK308="NEMA")),MAX(CR$10:CR307)+1,"")</f>
        <v/>
      </c>
      <c r="CS308" s="53" t="str">
        <f t="shared" si="296"/>
        <v/>
      </c>
      <c r="CT308" t="s">
        <v>0</v>
      </c>
      <c r="CU308" s="133" t="str">
        <f>IF(O308="","",LEFT(INDEX(kategorija_oznaka,MATCH(Q308,kategorija_id,0)),1))</f>
        <v/>
      </c>
      <c r="CV308" t="s">
        <v>0</v>
      </c>
      <c r="CW308" s="52" t="str">
        <f>IF(CR308="","",IF(M308&lt;&gt;"CRO","","INSERT INTO osoba (id,reg_broj,oib,spol_id,dat_rodjenja) VALUES ("&amp;CR308&amp;",(SELECT max(os.reg_broj)+1 FROM osoba AS os),Null,'"&amp;CU308&amp;"',Null); INSERT INTO osoba_log (id,reg_broj,oib,spol_id,dat_rodjenja,dnevnik_id) SELECT id,reg_broj,oib,spol_id,dat_rodjenja,"&amp;dnevnik_id&amp;" FROM osoba WHERE id = "&amp;CR308&amp;";"))</f>
        <v/>
      </c>
      <c r="CX308" s="66" t="str">
        <f t="shared" si="297"/>
        <v/>
      </c>
      <c r="CY308" t="s">
        <v>0</v>
      </c>
      <c r="CZ308" s="19" t="str">
        <f t="shared" si="298"/>
        <v/>
      </c>
      <c r="DA308" s="47" t="s">
        <v>0</v>
      </c>
      <c r="DB308" s="52" t="str">
        <f t="shared" si="299"/>
        <v/>
      </c>
      <c r="DC308" s="66" t="str">
        <f t="shared" si="300"/>
        <v/>
      </c>
      <c r="DD308" s="47" t="s">
        <v>0</v>
      </c>
      <c r="DE308" s="52" t="str">
        <f t="shared" si="301"/>
        <v/>
      </c>
      <c r="DF308" s="53" t="str">
        <f>IF(DE308="","",IFERROR(MATCH(DE308,registar,0),"NEMA"))</f>
        <v/>
      </c>
      <c r="DG308" s="47" t="s">
        <v>0</v>
      </c>
      <c r="DH308" s="52" t="str">
        <f t="shared" si="302"/>
        <v/>
      </c>
      <c r="DI308" s="53" t="str">
        <f>IF(DH308="","",IFERROR(MATCH(DH308,imePrezime_imePrezimeKlub,0),"NEMA"))</f>
        <v/>
      </c>
      <c r="DJ308" s="47" t="s">
        <v>0</v>
      </c>
      <c r="DK308" s="52" t="str">
        <f t="shared" si="303"/>
        <v/>
      </c>
      <c r="DL308" s="53" t="str">
        <f>IF(DK308="","",IFERROR(MATCH(DK308,imePrezime_imePrezime,0),"NEMA"))</f>
        <v/>
      </c>
      <c r="DM308" s="47" t="s">
        <v>0</v>
      </c>
      <c r="DN308" s="58" t="str">
        <f t="shared" si="304"/>
        <v/>
      </c>
      <c r="DO308" s="53" t="str" cm="1">
        <f t="array" ref="DO308">IF(DN308&lt;&gt;"",INDEX(imePrezime_id,DN308,0),IF(CR308&lt;&gt;"",CR308,""))</f>
        <v/>
      </c>
      <c r="DP308" s="47" t="s">
        <v>0</v>
      </c>
      <c r="DQ308" s="58" t="str">
        <f t="shared" si="305"/>
        <v/>
      </c>
      <c r="DR308" s="73" t="str">
        <f>IF(BW308="","",IF(AJ308="",IF(IFERROR(INDEX(imePrezime_klub,MATCH(DO308,imePrezime_id,0)),"NEMA")="","klu",""),IF(OR(AND(AK308&lt;&gt;"",AK308&lt;&gt;"NEMA"),BI308&lt;&gt;""),"klu(ali)",IF(AND(AN308&lt;&gt;"",AN308&lt;&gt;AM308),"(raz-klu)","klu"))))</f>
        <v/>
      </c>
      <c r="DS308" s="73" t="str">
        <f t="shared" si="306"/>
        <v/>
      </c>
      <c r="DT308" s="73" t="str">
        <f t="shared" si="307"/>
        <v/>
      </c>
      <c r="DU308" s="66" t="str">
        <f t="shared" si="308"/>
        <v/>
      </c>
      <c r="DV308" s="47" t="s">
        <v>0</v>
      </c>
      <c r="DW308" s="58" t="str">
        <f>IF(BW308="","",MAX(DW$10:DW307)+1)</f>
        <v/>
      </c>
      <c r="DX308" s="73" t="str">
        <f t="shared" si="309"/>
        <v/>
      </c>
      <c r="DY308" s="73" t="str">
        <f t="shared" si="310"/>
        <v/>
      </c>
      <c r="DZ308" s="73" t="str">
        <f t="shared" si="311"/>
        <v/>
      </c>
      <c r="EA308" s="73" t="str">
        <f t="shared" si="312"/>
        <v/>
      </c>
      <c r="EB308" s="73" t="str">
        <f t="shared" si="313"/>
        <v/>
      </c>
      <c r="EC308" s="73" t="str">
        <f t="shared" si="314"/>
        <v/>
      </c>
      <c r="ED308" s="73" t="str">
        <f t="shared" si="315"/>
        <v/>
      </c>
      <c r="EE308" s="73" t="str">
        <f t="shared" si="316"/>
        <v/>
      </c>
      <c r="EF308" s="73" t="str">
        <f t="shared" si="317"/>
        <v/>
      </c>
      <c r="EG308" s="53" t="str">
        <f>IF(INDEX(natjecanjeKategorije_katAliasId,MATCH(Q308,natjecanjeKategorije_katRegId,0))="","",INDEX(natjecanjeKategorije_katAliasId,MATCH(Q308,natjecanjeKategorije_katRegId,0)))</f>
        <v/>
      </c>
      <c r="EH308" s="47" t="s">
        <v>0</v>
      </c>
      <c r="EI308" s="19" t="str">
        <f t="shared" si="318"/>
        <v/>
      </c>
      <c r="EJ308" s="47" t="s">
        <v>0</v>
      </c>
      <c r="EK308" s="19" t="str">
        <f t="shared" si="319"/>
        <v/>
      </c>
      <c r="EL308" s="47" t="s">
        <v>0</v>
      </c>
      <c r="EM308" s="208" t="str">
        <f t="shared" si="320"/>
        <v/>
      </c>
      <c r="EN308" s="47" t="s">
        <v>0</v>
      </c>
    </row>
    <row r="309" spans="1:144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262"/>
        <v/>
      </c>
      <c r="P309" s="73" t="str">
        <f>IF(O309="","",IF(COUNTIF(O$10:O308,O309)=0,P308+1,P308))</f>
        <v/>
      </c>
      <c r="Q309" s="88" t="str">
        <f t="shared" si="263"/>
        <v/>
      </c>
      <c r="R309" s="89" t="str" cm="1">
        <f t="array" ref="R309">IF(S309="","",INDEX(natjecanjeStaze_naziv,MATCH(S309,natjecanjeStaze_stazaId,0)))</f>
        <v/>
      </c>
      <c r="S309" s="53" t="str">
        <f>IF(BW309="","",INDEX(natjecanjeStaze_stazaId,MATCH(O309,natjecanjeStaze_kategorija,0)))</f>
        <v/>
      </c>
      <c r="T309" s="47" t="s">
        <v>0</v>
      </c>
      <c r="U309" s="259" t="str">
        <f>IF(O309="","",INDEX(kategorija_oznaka,MATCH(Q309,kategorija_id,0)))</f>
        <v/>
      </c>
      <c r="V309" s="260" t="str">
        <f t="shared" si="264"/>
        <v/>
      </c>
      <c r="W309" s="47" t="s">
        <v>0</v>
      </c>
      <c r="X309" s="52" t="str">
        <f t="shared" si="265"/>
        <v/>
      </c>
      <c r="Y309" s="73" t="str">
        <f t="shared" si="266"/>
        <v/>
      </c>
      <c r="Z309" s="31" t="str">
        <f t="shared" si="267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268"/>
        <v/>
      </c>
      <c r="AF309" s="47" t="s">
        <v>0</v>
      </c>
      <c r="AG309" s="151" t="str">
        <f t="shared" si="269"/>
        <v/>
      </c>
      <c r="AH309" s="47" t="s">
        <v>0</v>
      </c>
      <c r="AI309" s="52" t="str">
        <f t="shared" si="270"/>
        <v/>
      </c>
      <c r="AJ309" s="31" t="str">
        <f t="shared" si="271"/>
        <v/>
      </c>
      <c r="AK309" s="73" t="str">
        <f t="shared" si="272"/>
        <v/>
      </c>
      <c r="AL309" s="73" t="str">
        <f t="shared" si="273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IFERROR(""&amp;INDEX(registarNatjecatelji,DL309,4),"")</f>
        <v/>
      </c>
      <c r="AO309" s="90" t="str">
        <f t="shared" si="274"/>
        <v/>
      </c>
      <c r="AP309" s="66" t="str">
        <f t="shared" si="275"/>
        <v/>
      </c>
      <c r="AQ309" s="47" t="s">
        <v>0</v>
      </c>
      <c r="AR309" s="52" t="str">
        <f>IF(V309&lt;&gt;"NEMA","",IF(IFERROR(MATCH(U309,U$10:U308,0),0)&lt;&gt;0,"",U309))</f>
        <v/>
      </c>
      <c r="AS309" s="73" t="str">
        <f>IF(AR309="","",IFERROR(INDEX(klubAlias_id,MATCH(AR309,klubAlias_alias,0)),"NEMA"))</f>
        <v/>
      </c>
      <c r="AT309" s="31" t="str">
        <f>IF(OR(AS309="",AS309&lt;&gt;"NEMA"),"",MAX(AT$10:AT308)+1)</f>
        <v/>
      </c>
      <c r="AU309" s="66" t="str">
        <f>IF(OR(AS309="",AS309&lt;&gt;"NEMA"),"",INDEX(klub_id,MATCH(AR309,klub_naziv,0)))</f>
        <v/>
      </c>
      <c r="AV309" s="47" t="s">
        <v>0</v>
      </c>
      <c r="AW309" s="19" t="str">
        <f t="shared" si="276"/>
        <v/>
      </c>
      <c r="AX309" s="47" t="s">
        <v>0</v>
      </c>
      <c r="AY309" s="82" t="str">
        <f>IF(AK309&lt;&gt;"NEMA","",IF(IFERROR(MATCH(AJ309,AJ$10:AJ308,0),0)&lt;&gt;0,"",AJ309))</f>
        <v/>
      </c>
      <c r="AZ309" s="47" t="s">
        <v>0</v>
      </c>
      <c r="BA309" s="130"/>
      <c r="BB309" s="47" t="s">
        <v>0</v>
      </c>
      <c r="BC309" s="58" t="str">
        <f t="shared" si="277"/>
        <v/>
      </c>
      <c r="BD309" s="31" t="str">
        <f t="shared" si="278"/>
        <v/>
      </c>
      <c r="BE309" s="31" t="str">
        <f>IF(BD309="","",MAX(BE$10:BE308)+1)</f>
        <v/>
      </c>
      <c r="BF309" s="31" t="str">
        <f t="shared" si="279"/>
        <v/>
      </c>
      <c r="BG309" s="31" t="str">
        <f t="shared" si="280"/>
        <v/>
      </c>
      <c r="BH309" s="31" t="str">
        <f>IF(BA309="","",MAX(BH$10:BH308)+1)</f>
        <v/>
      </c>
      <c r="BI309" s="31" t="str">
        <f t="shared" si="281"/>
        <v/>
      </c>
      <c r="BJ309" s="66" t="str">
        <f t="shared" si="282"/>
        <v/>
      </c>
      <c r="BK309" s="47" t="s">
        <v>0</v>
      </c>
      <c r="BL309" s="19" t="str">
        <f t="shared" si="283"/>
        <v/>
      </c>
      <c r="BM309" s="47" t="s">
        <v>0</v>
      </c>
      <c r="BN309" s="151" t="str">
        <f>IF(AP309="","",IF(BA309="",IF(IFERROR(MATCH(AP309,natjecanje_noviKluboviAliasi,0),0)&gt;0,INDEX(natjecanje_kluboviAliasi,MATCH(AP309,natjecanje_noviKluboviAliasi,0)),AP309),BA309))</f>
        <v/>
      </c>
      <c r="BO309" s="47" t="s">
        <v>0</v>
      </c>
      <c r="BP309" s="58" t="str">
        <f t="shared" si="284"/>
        <v/>
      </c>
      <c r="BQ309" s="73" t="str">
        <f t="shared" si="285"/>
        <v/>
      </c>
      <c r="BR309" s="267" t="str">
        <f t="shared" si="286"/>
        <v/>
      </c>
      <c r="BS309" s="268" t="str">
        <f t="shared" si="287"/>
        <v/>
      </c>
      <c r="BT309" s="191" t="str">
        <f t="shared" si="288"/>
        <v/>
      </c>
      <c r="BU309" s="47" t="s">
        <v>0</v>
      </c>
      <c r="BV309" s="52" t="str">
        <f t="shared" si="289"/>
        <v/>
      </c>
      <c r="BW309" s="31" t="str">
        <f t="shared" si="290"/>
        <v/>
      </c>
      <c r="BX309" s="73" t="str">
        <f>IF(BW309="","",IFERROR(INDEX(imePrezime_id,MATCH(BV309&amp;" – "&amp;BW309,imePrezime_imePrezime,0)),"NEMA"))</f>
        <v/>
      </c>
      <c r="BY309" s="73" t="str">
        <f>IF(BX309&lt;&gt;"NEMA","",IFERROR(INDEX(imePrezimeAlias_imePrezimeId,MATCH(BV309&amp;" "&amp;BW309,imePrezimeAlias_alias,0)),"NEMA"))</f>
        <v/>
      </c>
      <c r="BZ309" s="31" t="str">
        <f>IF(BW309="","",IF(OR(BY309="",BY309="NEMA"),BV309,INDEX(imePrezime_ime,MATCH(BY309,imePrezime_id,0))))</f>
        <v/>
      </c>
      <c r="CA309" s="66" t="str">
        <f>IF(BW309="","",IF(OR(BY309="",BY309="NEMA"),BW309,INDEX(imePrezime_prezime,MATCH(BY309,imePrezime_id,0))))</f>
        <v/>
      </c>
      <c r="CB309" s="47" t="s">
        <v>0</v>
      </c>
      <c r="CC309" s="82" t="str">
        <f t="shared" si="291"/>
        <v/>
      </c>
      <c r="CD309" s="47" t="s">
        <v>0</v>
      </c>
      <c r="CE309" s="19" t="str">
        <f t="shared" si="292"/>
        <v/>
      </c>
      <c r="CF309" s="47" t="s">
        <v>0</v>
      </c>
      <c r="CG309" s="130"/>
      <c r="CH309" s="47" t="s">
        <v>0</v>
      </c>
      <c r="CI309" s="52" t="str">
        <f t="shared" si="293"/>
        <v/>
      </c>
      <c r="CJ309" s="73" t="str">
        <f>IF(CG309="","",MAX(CJ$10:CJ308)+1)</f>
        <v/>
      </c>
      <c r="CK309" s="53" t="str">
        <f t="shared" si="294"/>
        <v/>
      </c>
      <c r="CL309" s="47" t="s">
        <v>0</v>
      </c>
      <c r="CM309" s="19" t="str">
        <f t="shared" si="295"/>
        <v/>
      </c>
      <c r="CN309" s="47" t="s">
        <v>0</v>
      </c>
      <c r="CO309" s="108"/>
      <c r="CP309" s="110"/>
      <c r="CQ309" s="47"/>
      <c r="CR309" s="58" t="str">
        <f>IF(AND(BX309="NEMA",BY309="NEMA",OR(CG309="",CK309="NEMA")),MAX(CR$10:CR308)+1,"")</f>
        <v/>
      </c>
      <c r="CS309" s="53" t="str">
        <f t="shared" si="296"/>
        <v/>
      </c>
      <c r="CT309" t="s">
        <v>0</v>
      </c>
      <c r="CU309" s="133" t="str">
        <f>IF(O309="","",LEFT(INDEX(kategorija_oznaka,MATCH(Q309,kategorija_id,0)),1))</f>
        <v/>
      </c>
      <c r="CV309" t="s">
        <v>0</v>
      </c>
      <c r="CW309" s="52" t="str">
        <f>IF(CR309="","",IF(M309&lt;&gt;"CRO","","INSERT INTO osoba (id,reg_broj,oib,spol_id,dat_rodjenja) VALUES ("&amp;CR309&amp;",(SELECT max(os.reg_broj)+1 FROM osoba AS os),Null,'"&amp;CU309&amp;"',Null); INSERT INTO osoba_log (id,reg_broj,oib,spol_id,dat_rodjenja,dnevnik_id) SELECT id,reg_broj,oib,spol_id,dat_rodjenja,"&amp;dnevnik_id&amp;" FROM osoba WHERE id = "&amp;CR309&amp;";"))</f>
        <v/>
      </c>
      <c r="CX309" s="66" t="str">
        <f t="shared" si="297"/>
        <v/>
      </c>
      <c r="CY309" t="s">
        <v>0</v>
      </c>
      <c r="CZ309" s="19" t="str">
        <f t="shared" si="298"/>
        <v/>
      </c>
      <c r="DA309" s="47" t="s">
        <v>0</v>
      </c>
      <c r="DB309" s="52" t="str">
        <f t="shared" si="299"/>
        <v/>
      </c>
      <c r="DC309" s="66" t="str">
        <f t="shared" si="300"/>
        <v/>
      </c>
      <c r="DD309" s="47" t="s">
        <v>0</v>
      </c>
      <c r="DE309" s="52" t="str">
        <f t="shared" si="301"/>
        <v/>
      </c>
      <c r="DF309" s="53" t="str">
        <f>IF(DE309="","",IFERROR(MATCH(DE309,registar,0),"NEMA"))</f>
        <v/>
      </c>
      <c r="DG309" s="47" t="s">
        <v>0</v>
      </c>
      <c r="DH309" s="52" t="str">
        <f t="shared" si="302"/>
        <v/>
      </c>
      <c r="DI309" s="53" t="str">
        <f>IF(DH309="","",IFERROR(MATCH(DH309,imePrezime_imePrezimeKlub,0),"NEMA"))</f>
        <v/>
      </c>
      <c r="DJ309" s="47" t="s">
        <v>0</v>
      </c>
      <c r="DK309" s="52" t="str">
        <f t="shared" si="303"/>
        <v/>
      </c>
      <c r="DL309" s="53" t="str">
        <f>IF(DK309="","",IFERROR(MATCH(DK309,imePrezime_imePrezime,0),"NEMA"))</f>
        <v/>
      </c>
      <c r="DM309" s="47" t="s">
        <v>0</v>
      </c>
      <c r="DN309" s="58" t="str">
        <f t="shared" si="304"/>
        <v/>
      </c>
      <c r="DO309" s="53" t="str" cm="1">
        <f t="array" ref="DO309">IF(DN309&lt;&gt;"",INDEX(imePrezime_id,DN309,0),IF(CR309&lt;&gt;"",CR309,""))</f>
        <v/>
      </c>
      <c r="DP309" s="47" t="s">
        <v>0</v>
      </c>
      <c r="DQ309" s="58" t="str">
        <f t="shared" si="305"/>
        <v/>
      </c>
      <c r="DR309" s="73" t="str">
        <f>IF(BW309="","",IF(AJ309="",IF(IFERROR(INDEX(imePrezime_klub,MATCH(DO309,imePrezime_id,0)),"NEMA")="","klu",""),IF(OR(AND(AK309&lt;&gt;"",AK309&lt;&gt;"NEMA"),BI309&lt;&gt;""),"klu(ali)",IF(AND(AN309&lt;&gt;"",AN309&lt;&gt;AM309),"(raz-klu)","klu"))))</f>
        <v/>
      </c>
      <c r="DS309" s="73" t="str">
        <f t="shared" si="306"/>
        <v/>
      </c>
      <c r="DT309" s="73" t="str">
        <f t="shared" si="307"/>
        <v/>
      </c>
      <c r="DU309" s="66" t="str">
        <f t="shared" si="308"/>
        <v/>
      </c>
      <c r="DV309" s="47" t="s">
        <v>0</v>
      </c>
      <c r="DW309" s="58" t="str">
        <f>IF(BW309="","",MAX(DW$10:DW308)+1)</f>
        <v/>
      </c>
      <c r="DX309" s="73" t="str">
        <f t="shared" si="309"/>
        <v/>
      </c>
      <c r="DY309" s="73" t="str">
        <f t="shared" si="310"/>
        <v/>
      </c>
      <c r="DZ309" s="73" t="str">
        <f t="shared" si="311"/>
        <v/>
      </c>
      <c r="EA309" s="73" t="str">
        <f t="shared" si="312"/>
        <v/>
      </c>
      <c r="EB309" s="73" t="str">
        <f t="shared" si="313"/>
        <v/>
      </c>
      <c r="EC309" s="73" t="str">
        <f t="shared" si="314"/>
        <v/>
      </c>
      <c r="ED309" s="73" t="str">
        <f t="shared" si="315"/>
        <v/>
      </c>
      <c r="EE309" s="73" t="str">
        <f t="shared" si="316"/>
        <v/>
      </c>
      <c r="EF309" s="73" t="str">
        <f t="shared" si="317"/>
        <v/>
      </c>
      <c r="EG309" s="53" t="str">
        <f>IF(INDEX(natjecanjeKategorije_katAliasId,MATCH(Q309,natjecanjeKategorije_katRegId,0))="","",INDEX(natjecanjeKategorije_katAliasId,MATCH(Q309,natjecanjeKategorije_katRegId,0)))</f>
        <v/>
      </c>
      <c r="EH309" s="47" t="s">
        <v>0</v>
      </c>
      <c r="EI309" s="19" t="str">
        <f t="shared" si="318"/>
        <v/>
      </c>
      <c r="EJ309" s="47" t="s">
        <v>0</v>
      </c>
      <c r="EK309" s="19" t="str">
        <f t="shared" si="319"/>
        <v/>
      </c>
      <c r="EL309" s="47" t="s">
        <v>0</v>
      </c>
      <c r="EM309" s="208" t="str">
        <f t="shared" si="320"/>
        <v/>
      </c>
      <c r="EN309" s="47" t="s">
        <v>0</v>
      </c>
    </row>
    <row r="310" spans="1:144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262"/>
        <v/>
      </c>
      <c r="P310" s="73" t="str">
        <f>IF(O310="","",IF(COUNTIF(O$10:O309,O310)=0,P309+1,P309))</f>
        <v/>
      </c>
      <c r="Q310" s="88" t="str">
        <f t="shared" si="263"/>
        <v/>
      </c>
      <c r="R310" s="89" t="str" cm="1">
        <f t="array" ref="R310">IF(S310="","",INDEX(natjecanjeStaze_naziv,MATCH(S310,natjecanjeStaze_stazaId,0)))</f>
        <v/>
      </c>
      <c r="S310" s="53" t="str">
        <f>IF(BW310="","",INDEX(natjecanjeStaze_stazaId,MATCH(O310,natjecanjeStaze_kategorija,0)))</f>
        <v/>
      </c>
      <c r="T310" s="47" t="s">
        <v>0</v>
      </c>
      <c r="U310" s="259" t="str">
        <f>IF(O310="","",INDEX(kategorija_oznaka,MATCH(Q310,kategorija_id,0)))</f>
        <v/>
      </c>
      <c r="V310" s="260" t="str">
        <f t="shared" si="264"/>
        <v/>
      </c>
      <c r="W310" s="47" t="s">
        <v>0</v>
      </c>
      <c r="X310" s="52" t="str">
        <f t="shared" si="265"/>
        <v/>
      </c>
      <c r="Y310" s="73" t="str">
        <f t="shared" si="266"/>
        <v/>
      </c>
      <c r="Z310" s="31" t="str">
        <f t="shared" si="267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268"/>
        <v/>
      </c>
      <c r="AF310" s="47" t="s">
        <v>0</v>
      </c>
      <c r="AG310" s="151" t="str">
        <f t="shared" si="269"/>
        <v/>
      </c>
      <c r="AH310" s="47" t="s">
        <v>0</v>
      </c>
      <c r="AI310" s="52" t="str">
        <f t="shared" si="270"/>
        <v/>
      </c>
      <c r="AJ310" s="31" t="str">
        <f t="shared" si="271"/>
        <v/>
      </c>
      <c r="AK310" s="73" t="str">
        <f t="shared" si="272"/>
        <v/>
      </c>
      <c r="AL310" s="73" t="str">
        <f t="shared" si="273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IFERROR(""&amp;INDEX(registarNatjecatelji,DL310,4),"")</f>
        <v/>
      </c>
      <c r="AO310" s="90" t="str">
        <f t="shared" si="274"/>
        <v/>
      </c>
      <c r="AP310" s="66" t="str">
        <f t="shared" si="275"/>
        <v/>
      </c>
      <c r="AQ310" s="47" t="s">
        <v>0</v>
      </c>
      <c r="AR310" s="52" t="str">
        <f>IF(V310&lt;&gt;"NEMA","",IF(IFERROR(MATCH(U310,U$10:U309,0),0)&lt;&gt;0,"",U310))</f>
        <v/>
      </c>
      <c r="AS310" s="73" t="str">
        <f>IF(AR310="","",IFERROR(INDEX(klubAlias_id,MATCH(AR310,klubAlias_alias,0)),"NEMA"))</f>
        <v/>
      </c>
      <c r="AT310" s="31" t="str">
        <f>IF(OR(AS310="",AS310&lt;&gt;"NEMA"),"",MAX(AT$10:AT309)+1)</f>
        <v/>
      </c>
      <c r="AU310" s="66" t="str">
        <f>IF(OR(AS310="",AS310&lt;&gt;"NEMA"),"",INDEX(klub_id,MATCH(AR310,klub_naziv,0)))</f>
        <v/>
      </c>
      <c r="AV310" s="47" t="s">
        <v>0</v>
      </c>
      <c r="AW310" s="19" t="str">
        <f t="shared" si="276"/>
        <v/>
      </c>
      <c r="AX310" s="47" t="s">
        <v>0</v>
      </c>
      <c r="AY310" s="82" t="str">
        <f>IF(AK310&lt;&gt;"NEMA","",IF(IFERROR(MATCH(AJ310,AJ$10:AJ309,0),0)&lt;&gt;0,"",AJ310))</f>
        <v/>
      </c>
      <c r="AZ310" s="47" t="s">
        <v>0</v>
      </c>
      <c r="BA310" s="130"/>
      <c r="BB310" s="47" t="s">
        <v>0</v>
      </c>
      <c r="BC310" s="58" t="str">
        <f t="shared" si="277"/>
        <v/>
      </c>
      <c r="BD310" s="31" t="str">
        <f t="shared" si="278"/>
        <v/>
      </c>
      <c r="BE310" s="31" t="str">
        <f>IF(BD310="","",MAX(BE$10:BE309)+1)</f>
        <v/>
      </c>
      <c r="BF310" s="31" t="str">
        <f t="shared" si="279"/>
        <v/>
      </c>
      <c r="BG310" s="31" t="str">
        <f t="shared" si="280"/>
        <v/>
      </c>
      <c r="BH310" s="31" t="str">
        <f>IF(BA310="","",MAX(BH$10:BH309)+1)</f>
        <v/>
      </c>
      <c r="BI310" s="31" t="str">
        <f t="shared" si="281"/>
        <v/>
      </c>
      <c r="BJ310" s="66" t="str">
        <f t="shared" si="282"/>
        <v/>
      </c>
      <c r="BK310" s="47" t="s">
        <v>0</v>
      </c>
      <c r="BL310" s="19" t="str">
        <f t="shared" si="283"/>
        <v/>
      </c>
      <c r="BM310" s="47" t="s">
        <v>0</v>
      </c>
      <c r="BN310" s="151" t="str">
        <f>IF(AP310="","",IF(BA310="",IF(IFERROR(MATCH(AP310,natjecanje_noviKluboviAliasi,0),0)&gt;0,INDEX(natjecanje_kluboviAliasi,MATCH(AP310,natjecanje_noviKluboviAliasi,0)),AP310),BA310))</f>
        <v/>
      </c>
      <c r="BO310" s="47" t="s">
        <v>0</v>
      </c>
      <c r="BP310" s="58" t="str">
        <f t="shared" si="284"/>
        <v/>
      </c>
      <c r="BQ310" s="73" t="str">
        <f t="shared" si="285"/>
        <v/>
      </c>
      <c r="BR310" s="267" t="str">
        <f t="shared" si="286"/>
        <v/>
      </c>
      <c r="BS310" s="268" t="str">
        <f t="shared" si="287"/>
        <v/>
      </c>
      <c r="BT310" s="191" t="str">
        <f t="shared" si="288"/>
        <v/>
      </c>
      <c r="BU310" s="47" t="s">
        <v>0</v>
      </c>
      <c r="BV310" s="52" t="str">
        <f t="shared" si="289"/>
        <v/>
      </c>
      <c r="BW310" s="31" t="str">
        <f t="shared" si="290"/>
        <v/>
      </c>
      <c r="BX310" s="73" t="str">
        <f>IF(BW310="","",IFERROR(INDEX(imePrezime_id,MATCH(BV310&amp;" – "&amp;BW310,imePrezime_imePrezime,0)),"NEMA"))</f>
        <v/>
      </c>
      <c r="BY310" s="73" t="str">
        <f>IF(BX310&lt;&gt;"NEMA","",IFERROR(INDEX(imePrezimeAlias_imePrezimeId,MATCH(BV310&amp;" "&amp;BW310,imePrezimeAlias_alias,0)),"NEMA"))</f>
        <v/>
      </c>
      <c r="BZ310" s="31" t="str">
        <f>IF(BW310="","",IF(OR(BY310="",BY310="NEMA"),BV310,INDEX(imePrezime_ime,MATCH(BY310,imePrezime_id,0))))</f>
        <v/>
      </c>
      <c r="CA310" s="66" t="str">
        <f>IF(BW310="","",IF(OR(BY310="",BY310="NEMA"),BW310,INDEX(imePrezime_prezime,MATCH(BY310,imePrezime_id,0))))</f>
        <v/>
      </c>
      <c r="CB310" s="47" t="s">
        <v>0</v>
      </c>
      <c r="CC310" s="82" t="str">
        <f t="shared" si="291"/>
        <v/>
      </c>
      <c r="CD310" s="47" t="s">
        <v>0</v>
      </c>
      <c r="CE310" s="19" t="str">
        <f t="shared" si="292"/>
        <v/>
      </c>
      <c r="CF310" s="47" t="s">
        <v>0</v>
      </c>
      <c r="CG310" s="130"/>
      <c r="CH310" s="47" t="s">
        <v>0</v>
      </c>
      <c r="CI310" s="52" t="str">
        <f t="shared" si="293"/>
        <v/>
      </c>
      <c r="CJ310" s="73" t="str">
        <f>IF(CG310="","",MAX(CJ$10:CJ309)+1)</f>
        <v/>
      </c>
      <c r="CK310" s="53" t="str">
        <f t="shared" si="294"/>
        <v/>
      </c>
      <c r="CL310" s="47" t="s">
        <v>0</v>
      </c>
      <c r="CM310" s="19" t="str">
        <f t="shared" si="295"/>
        <v/>
      </c>
      <c r="CN310" s="47" t="s">
        <v>0</v>
      </c>
      <c r="CO310" s="108"/>
      <c r="CP310" s="110"/>
      <c r="CQ310" s="47"/>
      <c r="CR310" s="58" t="str">
        <f>IF(AND(BX310="NEMA",BY310="NEMA",OR(CG310="",CK310="NEMA")),MAX(CR$10:CR309)+1,"")</f>
        <v/>
      </c>
      <c r="CS310" s="53" t="str">
        <f t="shared" si="296"/>
        <v/>
      </c>
      <c r="CT310" t="s">
        <v>0</v>
      </c>
      <c r="CU310" s="133" t="str">
        <f>IF(O310="","",LEFT(INDEX(kategorija_oznaka,MATCH(Q310,kategorija_id,0)),1))</f>
        <v/>
      </c>
      <c r="CV310" t="s">
        <v>0</v>
      </c>
      <c r="CW310" s="52" t="str">
        <f>IF(CR310="","",IF(M310&lt;&gt;"CRO","","INSERT INTO osoba (id,reg_broj,oib,spol_id,dat_rodjenja) VALUES ("&amp;CR310&amp;",(SELECT max(os.reg_broj)+1 FROM osoba AS os),Null,'"&amp;CU310&amp;"',Null); INSERT INTO osoba_log (id,reg_broj,oib,spol_id,dat_rodjenja,dnevnik_id) SELECT id,reg_broj,oib,spol_id,dat_rodjenja,"&amp;dnevnik_id&amp;" FROM osoba WHERE id = "&amp;CR310&amp;";"))</f>
        <v/>
      </c>
      <c r="CX310" s="66" t="str">
        <f t="shared" si="297"/>
        <v/>
      </c>
      <c r="CY310" t="s">
        <v>0</v>
      </c>
      <c r="CZ310" s="19" t="str">
        <f t="shared" si="298"/>
        <v/>
      </c>
      <c r="DA310" s="47" t="s">
        <v>0</v>
      </c>
      <c r="DB310" s="52" t="str">
        <f t="shared" si="299"/>
        <v/>
      </c>
      <c r="DC310" s="66" t="str">
        <f t="shared" si="300"/>
        <v/>
      </c>
      <c r="DD310" s="47" t="s">
        <v>0</v>
      </c>
      <c r="DE310" s="52" t="str">
        <f t="shared" si="301"/>
        <v/>
      </c>
      <c r="DF310" s="53" t="str">
        <f>IF(DE310="","",IFERROR(MATCH(DE310,registar,0),"NEMA"))</f>
        <v/>
      </c>
      <c r="DG310" s="47" t="s">
        <v>0</v>
      </c>
      <c r="DH310" s="52" t="str">
        <f t="shared" si="302"/>
        <v/>
      </c>
      <c r="DI310" s="53" t="str">
        <f>IF(DH310="","",IFERROR(MATCH(DH310,imePrezime_imePrezimeKlub,0),"NEMA"))</f>
        <v/>
      </c>
      <c r="DJ310" s="47" t="s">
        <v>0</v>
      </c>
      <c r="DK310" s="52" t="str">
        <f t="shared" si="303"/>
        <v/>
      </c>
      <c r="DL310" s="53" t="str">
        <f>IF(DK310="","",IFERROR(MATCH(DK310,imePrezime_imePrezime,0),"NEMA"))</f>
        <v/>
      </c>
      <c r="DM310" s="47" t="s">
        <v>0</v>
      </c>
      <c r="DN310" s="58" t="str">
        <f t="shared" si="304"/>
        <v/>
      </c>
      <c r="DO310" s="53" t="str" cm="1">
        <f t="array" ref="DO310">IF(DN310&lt;&gt;"",INDEX(imePrezime_id,DN310,0),IF(CR310&lt;&gt;"",CR310,""))</f>
        <v/>
      </c>
      <c r="DP310" s="47" t="s">
        <v>0</v>
      </c>
      <c r="DQ310" s="58" t="str">
        <f t="shared" si="305"/>
        <v/>
      </c>
      <c r="DR310" s="73" t="str">
        <f>IF(BW310="","",IF(AJ310="",IF(IFERROR(INDEX(imePrezime_klub,MATCH(DO310,imePrezime_id,0)),"NEMA")="","klu",""),IF(OR(AND(AK310&lt;&gt;"",AK310&lt;&gt;"NEMA"),BI310&lt;&gt;""),"klu(ali)",IF(AND(AN310&lt;&gt;"",AN310&lt;&gt;AM310),"(raz-klu)","klu"))))</f>
        <v/>
      </c>
      <c r="DS310" s="73" t="str">
        <f t="shared" si="306"/>
        <v/>
      </c>
      <c r="DT310" s="73" t="str">
        <f t="shared" si="307"/>
        <v/>
      </c>
      <c r="DU310" s="66" t="str">
        <f t="shared" si="308"/>
        <v/>
      </c>
      <c r="DV310" s="47" t="s">
        <v>0</v>
      </c>
      <c r="DW310" s="58" t="str">
        <f>IF(BW310="","",MAX(DW$10:DW309)+1)</f>
        <v/>
      </c>
      <c r="DX310" s="73" t="str">
        <f t="shared" si="309"/>
        <v/>
      </c>
      <c r="DY310" s="73" t="str">
        <f t="shared" si="310"/>
        <v/>
      </c>
      <c r="DZ310" s="73" t="str">
        <f t="shared" si="311"/>
        <v/>
      </c>
      <c r="EA310" s="73" t="str">
        <f t="shared" si="312"/>
        <v/>
      </c>
      <c r="EB310" s="73" t="str">
        <f t="shared" si="313"/>
        <v/>
      </c>
      <c r="EC310" s="73" t="str">
        <f t="shared" si="314"/>
        <v/>
      </c>
      <c r="ED310" s="73" t="str">
        <f t="shared" si="315"/>
        <v/>
      </c>
      <c r="EE310" s="73" t="str">
        <f t="shared" si="316"/>
        <v/>
      </c>
      <c r="EF310" s="73" t="str">
        <f t="shared" si="317"/>
        <v/>
      </c>
      <c r="EG310" s="53" t="str">
        <f>IF(INDEX(natjecanjeKategorije_katAliasId,MATCH(Q310,natjecanjeKategorije_katRegId,0))="","",INDEX(natjecanjeKategorije_katAliasId,MATCH(Q310,natjecanjeKategorije_katRegId,0)))</f>
        <v/>
      </c>
      <c r="EH310" s="47" t="s">
        <v>0</v>
      </c>
      <c r="EI310" s="19" t="str">
        <f t="shared" si="318"/>
        <v/>
      </c>
      <c r="EJ310" s="47" t="s">
        <v>0</v>
      </c>
      <c r="EK310" s="19" t="str">
        <f t="shared" si="319"/>
        <v/>
      </c>
      <c r="EL310" s="47" t="s">
        <v>0</v>
      </c>
      <c r="EM310" s="208" t="str">
        <f t="shared" si="320"/>
        <v/>
      </c>
      <c r="EN310" s="47" t="s">
        <v>0</v>
      </c>
    </row>
    <row r="311" spans="1:144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262"/>
        <v/>
      </c>
      <c r="P311" s="73" t="str">
        <f>IF(O311="","",IF(COUNTIF(O$10:O310,O311)=0,P310+1,P310))</f>
        <v/>
      </c>
      <c r="Q311" s="88" t="str">
        <f t="shared" si="263"/>
        <v/>
      </c>
      <c r="R311" s="89" t="str" cm="1">
        <f t="array" ref="R311">IF(S311="","",INDEX(natjecanjeStaze_naziv,MATCH(S311,natjecanjeStaze_stazaId,0)))</f>
        <v/>
      </c>
      <c r="S311" s="53" t="str">
        <f>IF(BW311="","",INDEX(natjecanjeStaze_stazaId,MATCH(O311,natjecanjeStaze_kategorija,0)))</f>
        <v/>
      </c>
      <c r="T311" s="47" t="s">
        <v>0</v>
      </c>
      <c r="U311" s="259" t="str">
        <f>IF(O311="","",INDEX(kategorija_oznaka,MATCH(Q311,kategorija_id,0)))</f>
        <v/>
      </c>
      <c r="V311" s="260" t="str">
        <f t="shared" si="264"/>
        <v/>
      </c>
      <c r="W311" s="47" t="s">
        <v>0</v>
      </c>
      <c r="X311" s="52" t="str">
        <f t="shared" si="265"/>
        <v/>
      </c>
      <c r="Y311" s="73" t="str">
        <f t="shared" si="266"/>
        <v/>
      </c>
      <c r="Z311" s="31" t="str">
        <f t="shared" si="267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268"/>
        <v/>
      </c>
      <c r="AF311" s="47" t="s">
        <v>0</v>
      </c>
      <c r="AG311" s="151" t="str">
        <f t="shared" si="269"/>
        <v/>
      </c>
      <c r="AH311" s="47" t="s">
        <v>0</v>
      </c>
      <c r="AI311" s="52" t="str">
        <f t="shared" si="270"/>
        <v/>
      </c>
      <c r="AJ311" s="31" t="str">
        <f t="shared" si="271"/>
        <v/>
      </c>
      <c r="AK311" s="73" t="str">
        <f t="shared" si="272"/>
        <v/>
      </c>
      <c r="AL311" s="73" t="str">
        <f t="shared" si="273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IFERROR(""&amp;INDEX(registarNatjecatelji,DL311,4),"")</f>
        <v/>
      </c>
      <c r="AO311" s="90" t="str">
        <f t="shared" si="274"/>
        <v/>
      </c>
      <c r="AP311" s="66" t="str">
        <f t="shared" si="275"/>
        <v/>
      </c>
      <c r="AQ311" s="47" t="s">
        <v>0</v>
      </c>
      <c r="AR311" s="52" t="str">
        <f>IF(V311&lt;&gt;"NEMA","",IF(IFERROR(MATCH(U311,U$10:U310,0),0)&lt;&gt;0,"",U311))</f>
        <v/>
      </c>
      <c r="AS311" s="73" t="str">
        <f>IF(AR311="","",IFERROR(INDEX(klubAlias_id,MATCH(AR311,klubAlias_alias,0)),"NEMA"))</f>
        <v/>
      </c>
      <c r="AT311" s="31" t="str">
        <f>IF(OR(AS311="",AS311&lt;&gt;"NEMA"),"",MAX(AT$10:AT310)+1)</f>
        <v/>
      </c>
      <c r="AU311" s="66" t="str">
        <f>IF(OR(AS311="",AS311&lt;&gt;"NEMA"),"",INDEX(klub_id,MATCH(AR311,klub_naziv,0)))</f>
        <v/>
      </c>
      <c r="AV311" s="47" t="s">
        <v>0</v>
      </c>
      <c r="AW311" s="19" t="str">
        <f t="shared" si="276"/>
        <v/>
      </c>
      <c r="AX311" s="47" t="s">
        <v>0</v>
      </c>
      <c r="AY311" s="82" t="str">
        <f>IF(AK311&lt;&gt;"NEMA","",IF(IFERROR(MATCH(AJ311,AJ$10:AJ310,0),0)&lt;&gt;0,"",AJ311))</f>
        <v/>
      </c>
      <c r="AZ311" s="47" t="s">
        <v>0</v>
      </c>
      <c r="BA311" s="130"/>
      <c r="BB311" s="47" t="s">
        <v>0</v>
      </c>
      <c r="BC311" s="58" t="str">
        <f t="shared" si="277"/>
        <v/>
      </c>
      <c r="BD311" s="31" t="str">
        <f t="shared" si="278"/>
        <v/>
      </c>
      <c r="BE311" s="31" t="str">
        <f>IF(BD311="","",MAX(BE$10:BE310)+1)</f>
        <v/>
      </c>
      <c r="BF311" s="31" t="str">
        <f t="shared" si="279"/>
        <v/>
      </c>
      <c r="BG311" s="31" t="str">
        <f t="shared" si="280"/>
        <v/>
      </c>
      <c r="BH311" s="31" t="str">
        <f>IF(BA311="","",MAX(BH$10:BH310)+1)</f>
        <v/>
      </c>
      <c r="BI311" s="31" t="str">
        <f t="shared" si="281"/>
        <v/>
      </c>
      <c r="BJ311" s="66" t="str">
        <f t="shared" si="282"/>
        <v/>
      </c>
      <c r="BK311" s="47" t="s">
        <v>0</v>
      </c>
      <c r="BL311" s="19" t="str">
        <f t="shared" si="283"/>
        <v/>
      </c>
      <c r="BM311" s="47" t="s">
        <v>0</v>
      </c>
      <c r="BN311" s="151" t="str">
        <f>IF(AP311="","",IF(BA311="",IF(IFERROR(MATCH(AP311,natjecanje_noviKluboviAliasi,0),0)&gt;0,INDEX(natjecanje_kluboviAliasi,MATCH(AP311,natjecanje_noviKluboviAliasi,0)),AP311),BA311))</f>
        <v/>
      </c>
      <c r="BO311" s="47" t="s">
        <v>0</v>
      </c>
      <c r="BP311" s="58" t="str">
        <f t="shared" si="284"/>
        <v/>
      </c>
      <c r="BQ311" s="73" t="str">
        <f t="shared" si="285"/>
        <v/>
      </c>
      <c r="BR311" s="267" t="str">
        <f t="shared" si="286"/>
        <v/>
      </c>
      <c r="BS311" s="268" t="str">
        <f t="shared" si="287"/>
        <v/>
      </c>
      <c r="BT311" s="191" t="str">
        <f t="shared" si="288"/>
        <v/>
      </c>
      <c r="BU311" s="47" t="s">
        <v>0</v>
      </c>
      <c r="BV311" s="52" t="str">
        <f t="shared" si="289"/>
        <v/>
      </c>
      <c r="BW311" s="31" t="str">
        <f t="shared" si="290"/>
        <v/>
      </c>
      <c r="BX311" s="73" t="str">
        <f>IF(BW311="","",IFERROR(INDEX(imePrezime_id,MATCH(BV311&amp;" – "&amp;BW311,imePrezime_imePrezime,0)),"NEMA"))</f>
        <v/>
      </c>
      <c r="BY311" s="73" t="str">
        <f>IF(BX311&lt;&gt;"NEMA","",IFERROR(INDEX(imePrezimeAlias_imePrezimeId,MATCH(BV311&amp;" "&amp;BW311,imePrezimeAlias_alias,0)),"NEMA"))</f>
        <v/>
      </c>
      <c r="BZ311" s="31" t="str">
        <f>IF(BW311="","",IF(OR(BY311="",BY311="NEMA"),BV311,INDEX(imePrezime_ime,MATCH(BY311,imePrezime_id,0))))</f>
        <v/>
      </c>
      <c r="CA311" s="66" t="str">
        <f>IF(BW311="","",IF(OR(BY311="",BY311="NEMA"),BW311,INDEX(imePrezime_prezime,MATCH(BY311,imePrezime_id,0))))</f>
        <v/>
      </c>
      <c r="CB311" s="47" t="s">
        <v>0</v>
      </c>
      <c r="CC311" s="82" t="str">
        <f t="shared" si="291"/>
        <v/>
      </c>
      <c r="CD311" s="47" t="s">
        <v>0</v>
      </c>
      <c r="CE311" s="19" t="str">
        <f t="shared" si="292"/>
        <v/>
      </c>
      <c r="CF311" s="47" t="s">
        <v>0</v>
      </c>
      <c r="CG311" s="130"/>
      <c r="CH311" s="47" t="s">
        <v>0</v>
      </c>
      <c r="CI311" s="52" t="str">
        <f t="shared" si="293"/>
        <v/>
      </c>
      <c r="CJ311" s="73" t="str">
        <f>IF(CG311="","",MAX(CJ$10:CJ310)+1)</f>
        <v/>
      </c>
      <c r="CK311" s="53" t="str">
        <f t="shared" si="294"/>
        <v/>
      </c>
      <c r="CL311" s="47" t="s">
        <v>0</v>
      </c>
      <c r="CM311" s="19" t="str">
        <f t="shared" si="295"/>
        <v/>
      </c>
      <c r="CN311" s="47" t="s">
        <v>0</v>
      </c>
      <c r="CO311" s="108"/>
      <c r="CP311" s="110"/>
      <c r="CQ311" s="47"/>
      <c r="CR311" s="58" t="str">
        <f>IF(AND(BX311="NEMA",BY311="NEMA",OR(CG311="",CK311="NEMA")),MAX(CR$10:CR310)+1,"")</f>
        <v/>
      </c>
      <c r="CS311" s="53" t="str">
        <f t="shared" si="296"/>
        <v/>
      </c>
      <c r="CT311" t="s">
        <v>0</v>
      </c>
      <c r="CU311" s="133" t="str">
        <f>IF(O311="","",LEFT(INDEX(kategorija_oznaka,MATCH(Q311,kategorija_id,0)),1))</f>
        <v/>
      </c>
      <c r="CV311" t="s">
        <v>0</v>
      </c>
      <c r="CW311" s="52" t="str">
        <f>IF(CR311="","",IF(M311&lt;&gt;"CRO","","INSERT INTO osoba (id,reg_broj,oib,spol_id,dat_rodjenja) VALUES ("&amp;CR311&amp;",(SELECT max(os.reg_broj)+1 FROM osoba AS os),Null,'"&amp;CU311&amp;"',Null); INSERT INTO osoba_log (id,reg_broj,oib,spol_id,dat_rodjenja,dnevnik_id) SELECT id,reg_broj,oib,spol_id,dat_rodjenja,"&amp;dnevnik_id&amp;" FROM osoba WHERE id = "&amp;CR311&amp;";"))</f>
        <v/>
      </c>
      <c r="CX311" s="66" t="str">
        <f t="shared" si="297"/>
        <v/>
      </c>
      <c r="CY311" t="s">
        <v>0</v>
      </c>
      <c r="CZ311" s="19" t="str">
        <f t="shared" si="298"/>
        <v/>
      </c>
      <c r="DA311" s="47" t="s">
        <v>0</v>
      </c>
      <c r="DB311" s="52" t="str">
        <f t="shared" si="299"/>
        <v/>
      </c>
      <c r="DC311" s="66" t="str">
        <f t="shared" si="300"/>
        <v/>
      </c>
      <c r="DD311" s="47" t="s">
        <v>0</v>
      </c>
      <c r="DE311" s="52" t="str">
        <f t="shared" si="301"/>
        <v/>
      </c>
      <c r="DF311" s="53" t="str">
        <f>IF(DE311="","",IFERROR(MATCH(DE311,registar,0),"NEMA"))</f>
        <v/>
      </c>
      <c r="DG311" s="47" t="s">
        <v>0</v>
      </c>
      <c r="DH311" s="52" t="str">
        <f t="shared" si="302"/>
        <v/>
      </c>
      <c r="DI311" s="53" t="str">
        <f>IF(DH311="","",IFERROR(MATCH(DH311,imePrezime_imePrezimeKlub,0),"NEMA"))</f>
        <v/>
      </c>
      <c r="DJ311" s="47" t="s">
        <v>0</v>
      </c>
      <c r="DK311" s="52" t="str">
        <f t="shared" si="303"/>
        <v/>
      </c>
      <c r="DL311" s="53" t="str">
        <f>IF(DK311="","",IFERROR(MATCH(DK311,imePrezime_imePrezime,0),"NEMA"))</f>
        <v/>
      </c>
      <c r="DM311" s="47" t="s">
        <v>0</v>
      </c>
      <c r="DN311" s="58" t="str">
        <f t="shared" si="304"/>
        <v/>
      </c>
      <c r="DO311" s="53" t="str" cm="1">
        <f t="array" ref="DO311">IF(DN311&lt;&gt;"",INDEX(imePrezime_id,DN311,0),IF(CR311&lt;&gt;"",CR311,""))</f>
        <v/>
      </c>
      <c r="DP311" s="47" t="s">
        <v>0</v>
      </c>
      <c r="DQ311" s="58" t="str">
        <f t="shared" si="305"/>
        <v/>
      </c>
      <c r="DR311" s="73" t="str">
        <f>IF(BW311="","",IF(AJ311="",IF(IFERROR(INDEX(imePrezime_klub,MATCH(DO311,imePrezime_id,0)),"NEMA")="","klu",""),IF(OR(AND(AK311&lt;&gt;"",AK311&lt;&gt;"NEMA"),BI311&lt;&gt;""),"klu(ali)",IF(AND(AN311&lt;&gt;"",AN311&lt;&gt;AM311),"(raz-klu)","klu"))))</f>
        <v/>
      </c>
      <c r="DS311" s="73" t="str">
        <f t="shared" si="306"/>
        <v/>
      </c>
      <c r="DT311" s="73" t="str">
        <f t="shared" si="307"/>
        <v/>
      </c>
      <c r="DU311" s="66" t="str">
        <f t="shared" si="308"/>
        <v/>
      </c>
      <c r="DV311" s="47" t="s">
        <v>0</v>
      </c>
      <c r="DW311" s="58" t="str">
        <f>IF(BW311="","",MAX(DW$10:DW310)+1)</f>
        <v/>
      </c>
      <c r="DX311" s="73" t="str">
        <f t="shared" si="309"/>
        <v/>
      </c>
      <c r="DY311" s="73" t="str">
        <f t="shared" si="310"/>
        <v/>
      </c>
      <c r="DZ311" s="73" t="str">
        <f t="shared" si="311"/>
        <v/>
      </c>
      <c r="EA311" s="73" t="str">
        <f t="shared" si="312"/>
        <v/>
      </c>
      <c r="EB311" s="73" t="str">
        <f t="shared" si="313"/>
        <v/>
      </c>
      <c r="EC311" s="73" t="str">
        <f t="shared" si="314"/>
        <v/>
      </c>
      <c r="ED311" s="73" t="str">
        <f t="shared" si="315"/>
        <v/>
      </c>
      <c r="EE311" s="73" t="str">
        <f t="shared" si="316"/>
        <v/>
      </c>
      <c r="EF311" s="73" t="str">
        <f t="shared" si="317"/>
        <v/>
      </c>
      <c r="EG311" s="53" t="str">
        <f>IF(INDEX(natjecanjeKategorije_katAliasId,MATCH(Q311,natjecanjeKategorije_katRegId,0))="","",INDEX(natjecanjeKategorije_katAliasId,MATCH(Q311,natjecanjeKategorije_katRegId,0)))</f>
        <v/>
      </c>
      <c r="EH311" s="47" t="s">
        <v>0</v>
      </c>
      <c r="EI311" s="19" t="str">
        <f t="shared" si="318"/>
        <v/>
      </c>
      <c r="EJ311" s="47" t="s">
        <v>0</v>
      </c>
      <c r="EK311" s="19" t="str">
        <f t="shared" si="319"/>
        <v/>
      </c>
      <c r="EL311" s="47" t="s">
        <v>0</v>
      </c>
      <c r="EM311" s="208" t="str">
        <f t="shared" si="320"/>
        <v/>
      </c>
      <c r="EN311" s="47" t="s">
        <v>0</v>
      </c>
    </row>
    <row r="312" spans="1:144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262"/>
        <v/>
      </c>
      <c r="P312" s="73" t="str">
        <f>IF(O312="","",IF(COUNTIF(O$10:O311,O312)=0,P311+1,P311))</f>
        <v/>
      </c>
      <c r="Q312" s="88" t="str">
        <f t="shared" si="263"/>
        <v/>
      </c>
      <c r="R312" s="89" t="str" cm="1">
        <f t="array" ref="R312">IF(S312="","",INDEX(natjecanjeStaze_naziv,MATCH(S312,natjecanjeStaze_stazaId,0)))</f>
        <v/>
      </c>
      <c r="S312" s="53" t="str">
        <f>IF(BW312="","",INDEX(natjecanjeStaze_stazaId,MATCH(O312,natjecanjeStaze_kategorija,0)))</f>
        <v/>
      </c>
      <c r="T312" s="47" t="s">
        <v>0</v>
      </c>
      <c r="U312" s="259" t="str">
        <f>IF(O312="","",INDEX(kategorija_oznaka,MATCH(Q312,kategorija_id,0)))</f>
        <v/>
      </c>
      <c r="V312" s="260" t="str">
        <f t="shared" si="264"/>
        <v/>
      </c>
      <c r="W312" s="47" t="s">
        <v>0</v>
      </c>
      <c r="X312" s="52" t="str">
        <f t="shared" si="265"/>
        <v/>
      </c>
      <c r="Y312" s="73" t="str">
        <f t="shared" si="266"/>
        <v/>
      </c>
      <c r="Z312" s="31" t="str">
        <f t="shared" si="267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268"/>
        <v/>
      </c>
      <c r="AF312" s="47" t="s">
        <v>0</v>
      </c>
      <c r="AG312" s="151" t="str">
        <f t="shared" si="269"/>
        <v/>
      </c>
      <c r="AH312" s="47" t="s">
        <v>0</v>
      </c>
      <c r="AI312" s="52" t="str">
        <f t="shared" si="270"/>
        <v/>
      </c>
      <c r="AJ312" s="31" t="str">
        <f t="shared" si="271"/>
        <v/>
      </c>
      <c r="AK312" s="73" t="str">
        <f t="shared" si="272"/>
        <v/>
      </c>
      <c r="AL312" s="73" t="str">
        <f t="shared" si="273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IFERROR(""&amp;INDEX(registarNatjecatelji,DL312,4),"")</f>
        <v/>
      </c>
      <c r="AO312" s="90" t="str">
        <f t="shared" si="274"/>
        <v/>
      </c>
      <c r="AP312" s="66" t="str">
        <f t="shared" si="275"/>
        <v/>
      </c>
      <c r="AQ312" s="47" t="s">
        <v>0</v>
      </c>
      <c r="AR312" s="52" t="str">
        <f>IF(V312&lt;&gt;"NEMA","",IF(IFERROR(MATCH(U312,U$10:U311,0),0)&lt;&gt;0,"",U312))</f>
        <v/>
      </c>
      <c r="AS312" s="73" t="str">
        <f>IF(AR312="","",IFERROR(INDEX(klubAlias_id,MATCH(AR312,klubAlias_alias,0)),"NEMA"))</f>
        <v/>
      </c>
      <c r="AT312" s="31" t="str">
        <f>IF(OR(AS312="",AS312&lt;&gt;"NEMA"),"",MAX(AT$10:AT311)+1)</f>
        <v/>
      </c>
      <c r="AU312" s="66" t="str">
        <f>IF(OR(AS312="",AS312&lt;&gt;"NEMA"),"",INDEX(klub_id,MATCH(AR312,klub_naziv,0)))</f>
        <v/>
      </c>
      <c r="AV312" s="47" t="s">
        <v>0</v>
      </c>
      <c r="AW312" s="19" t="str">
        <f t="shared" si="276"/>
        <v/>
      </c>
      <c r="AX312" s="47" t="s">
        <v>0</v>
      </c>
      <c r="AY312" s="82" t="str">
        <f>IF(AK312&lt;&gt;"NEMA","",IF(IFERROR(MATCH(AJ312,AJ$10:AJ311,0),0)&lt;&gt;0,"",AJ312))</f>
        <v/>
      </c>
      <c r="AZ312" s="47" t="s">
        <v>0</v>
      </c>
      <c r="BA312" s="130"/>
      <c r="BB312" s="47" t="s">
        <v>0</v>
      </c>
      <c r="BC312" s="58" t="str">
        <f t="shared" si="277"/>
        <v/>
      </c>
      <c r="BD312" s="31" t="str">
        <f t="shared" si="278"/>
        <v/>
      </c>
      <c r="BE312" s="31" t="str">
        <f>IF(BD312="","",MAX(BE$10:BE311)+1)</f>
        <v/>
      </c>
      <c r="BF312" s="31" t="str">
        <f t="shared" si="279"/>
        <v/>
      </c>
      <c r="BG312" s="31" t="str">
        <f t="shared" si="280"/>
        <v/>
      </c>
      <c r="BH312" s="31" t="str">
        <f>IF(BA312="","",MAX(BH$10:BH311)+1)</f>
        <v/>
      </c>
      <c r="BI312" s="31" t="str">
        <f t="shared" si="281"/>
        <v/>
      </c>
      <c r="BJ312" s="66" t="str">
        <f t="shared" si="282"/>
        <v/>
      </c>
      <c r="BK312" s="47" t="s">
        <v>0</v>
      </c>
      <c r="BL312" s="19" t="str">
        <f t="shared" si="283"/>
        <v/>
      </c>
      <c r="BM312" s="47" t="s">
        <v>0</v>
      </c>
      <c r="BN312" s="151" t="str">
        <f>IF(AP312="","",IF(BA312="",IF(IFERROR(MATCH(AP312,natjecanje_noviKluboviAliasi,0),0)&gt;0,INDEX(natjecanje_kluboviAliasi,MATCH(AP312,natjecanje_noviKluboviAliasi,0)),AP312),BA312))</f>
        <v/>
      </c>
      <c r="BO312" s="47" t="s">
        <v>0</v>
      </c>
      <c r="BP312" s="58" t="str">
        <f t="shared" si="284"/>
        <v/>
      </c>
      <c r="BQ312" s="73" t="str">
        <f t="shared" si="285"/>
        <v/>
      </c>
      <c r="BR312" s="267" t="str">
        <f t="shared" si="286"/>
        <v/>
      </c>
      <c r="BS312" s="268" t="str">
        <f t="shared" si="287"/>
        <v/>
      </c>
      <c r="BT312" s="191" t="str">
        <f t="shared" si="288"/>
        <v/>
      </c>
      <c r="BU312" s="47" t="s">
        <v>0</v>
      </c>
      <c r="BV312" s="52" t="str">
        <f t="shared" si="289"/>
        <v/>
      </c>
      <c r="BW312" s="31" t="str">
        <f t="shared" si="290"/>
        <v/>
      </c>
      <c r="BX312" s="73" t="str">
        <f>IF(BW312="","",IFERROR(INDEX(imePrezime_id,MATCH(BV312&amp;" – "&amp;BW312,imePrezime_imePrezime,0)),"NEMA"))</f>
        <v/>
      </c>
      <c r="BY312" s="73" t="str">
        <f>IF(BX312&lt;&gt;"NEMA","",IFERROR(INDEX(imePrezimeAlias_imePrezimeId,MATCH(BV312&amp;" "&amp;BW312,imePrezimeAlias_alias,0)),"NEMA"))</f>
        <v/>
      </c>
      <c r="BZ312" s="31" t="str">
        <f>IF(BW312="","",IF(OR(BY312="",BY312="NEMA"),BV312,INDEX(imePrezime_ime,MATCH(BY312,imePrezime_id,0))))</f>
        <v/>
      </c>
      <c r="CA312" s="66" t="str">
        <f>IF(BW312="","",IF(OR(BY312="",BY312="NEMA"),BW312,INDEX(imePrezime_prezime,MATCH(BY312,imePrezime_id,0))))</f>
        <v/>
      </c>
      <c r="CB312" s="47" t="s">
        <v>0</v>
      </c>
      <c r="CC312" s="82" t="str">
        <f t="shared" si="291"/>
        <v/>
      </c>
      <c r="CD312" s="47" t="s">
        <v>0</v>
      </c>
      <c r="CE312" s="19" t="str">
        <f t="shared" si="292"/>
        <v/>
      </c>
      <c r="CF312" s="47" t="s">
        <v>0</v>
      </c>
      <c r="CG312" s="130"/>
      <c r="CH312" s="47" t="s">
        <v>0</v>
      </c>
      <c r="CI312" s="52" t="str">
        <f t="shared" si="293"/>
        <v/>
      </c>
      <c r="CJ312" s="73" t="str">
        <f>IF(CG312="","",MAX(CJ$10:CJ311)+1)</f>
        <v/>
      </c>
      <c r="CK312" s="53" t="str">
        <f t="shared" si="294"/>
        <v/>
      </c>
      <c r="CL312" s="47" t="s">
        <v>0</v>
      </c>
      <c r="CM312" s="19" t="str">
        <f t="shared" si="295"/>
        <v/>
      </c>
      <c r="CN312" s="47" t="s">
        <v>0</v>
      </c>
      <c r="CO312" s="108"/>
      <c r="CP312" s="110"/>
      <c r="CQ312" s="47"/>
      <c r="CR312" s="58" t="str">
        <f>IF(AND(BX312="NEMA",BY312="NEMA",OR(CG312="",CK312="NEMA")),MAX(CR$10:CR311)+1,"")</f>
        <v/>
      </c>
      <c r="CS312" s="53" t="str">
        <f t="shared" si="296"/>
        <v/>
      </c>
      <c r="CT312" t="s">
        <v>0</v>
      </c>
      <c r="CU312" s="133" t="str">
        <f>IF(O312="","",LEFT(INDEX(kategorija_oznaka,MATCH(Q312,kategorija_id,0)),1))</f>
        <v/>
      </c>
      <c r="CV312" t="s">
        <v>0</v>
      </c>
      <c r="CW312" s="52" t="str">
        <f>IF(CR312="","",IF(M312&lt;&gt;"CRO","","INSERT INTO osoba (id,reg_broj,oib,spol_id,dat_rodjenja) VALUES ("&amp;CR312&amp;",(SELECT max(os.reg_broj)+1 FROM osoba AS os),Null,'"&amp;CU312&amp;"',Null); INSERT INTO osoba_log (id,reg_broj,oib,spol_id,dat_rodjenja,dnevnik_id) SELECT id,reg_broj,oib,spol_id,dat_rodjenja,"&amp;dnevnik_id&amp;" FROM osoba WHERE id = "&amp;CR312&amp;";"))</f>
        <v/>
      </c>
      <c r="CX312" s="66" t="str">
        <f t="shared" si="297"/>
        <v/>
      </c>
      <c r="CY312" t="s">
        <v>0</v>
      </c>
      <c r="CZ312" s="19" t="str">
        <f t="shared" si="298"/>
        <v/>
      </c>
      <c r="DA312" s="47" t="s">
        <v>0</v>
      </c>
      <c r="DB312" s="52" t="str">
        <f t="shared" si="299"/>
        <v/>
      </c>
      <c r="DC312" s="66" t="str">
        <f t="shared" si="300"/>
        <v/>
      </c>
      <c r="DD312" s="47" t="s">
        <v>0</v>
      </c>
      <c r="DE312" s="52" t="str">
        <f t="shared" si="301"/>
        <v/>
      </c>
      <c r="DF312" s="53" t="str">
        <f>IF(DE312="","",IFERROR(MATCH(DE312,registar,0),"NEMA"))</f>
        <v/>
      </c>
      <c r="DG312" s="47" t="s">
        <v>0</v>
      </c>
      <c r="DH312" s="52" t="str">
        <f t="shared" si="302"/>
        <v/>
      </c>
      <c r="DI312" s="53" t="str">
        <f>IF(DH312="","",IFERROR(MATCH(DH312,imePrezime_imePrezimeKlub,0),"NEMA"))</f>
        <v/>
      </c>
      <c r="DJ312" s="47" t="s">
        <v>0</v>
      </c>
      <c r="DK312" s="52" t="str">
        <f t="shared" si="303"/>
        <v/>
      </c>
      <c r="DL312" s="53" t="str">
        <f>IF(DK312="","",IFERROR(MATCH(DK312,imePrezime_imePrezime,0),"NEMA"))</f>
        <v/>
      </c>
      <c r="DM312" s="47" t="s">
        <v>0</v>
      </c>
      <c r="DN312" s="58" t="str">
        <f t="shared" si="304"/>
        <v/>
      </c>
      <c r="DO312" s="53" t="str" cm="1">
        <f t="array" ref="DO312">IF(DN312&lt;&gt;"",INDEX(imePrezime_id,DN312,0),IF(CR312&lt;&gt;"",CR312,""))</f>
        <v/>
      </c>
      <c r="DP312" s="47" t="s">
        <v>0</v>
      </c>
      <c r="DQ312" s="58" t="str">
        <f t="shared" si="305"/>
        <v/>
      </c>
      <c r="DR312" s="73" t="str">
        <f>IF(BW312="","",IF(AJ312="",IF(IFERROR(INDEX(imePrezime_klub,MATCH(DO312,imePrezime_id,0)),"NEMA")="","klu",""),IF(OR(AND(AK312&lt;&gt;"",AK312&lt;&gt;"NEMA"),BI312&lt;&gt;""),"klu(ali)",IF(AND(AN312&lt;&gt;"",AN312&lt;&gt;AM312),"(raz-klu)","klu"))))</f>
        <v/>
      </c>
      <c r="DS312" s="73" t="str">
        <f t="shared" si="306"/>
        <v/>
      </c>
      <c r="DT312" s="73" t="str">
        <f t="shared" si="307"/>
        <v/>
      </c>
      <c r="DU312" s="66" t="str">
        <f t="shared" si="308"/>
        <v/>
      </c>
      <c r="DV312" s="47" t="s">
        <v>0</v>
      </c>
      <c r="DW312" s="58" t="str">
        <f>IF(BW312="","",MAX(DW$10:DW311)+1)</f>
        <v/>
      </c>
      <c r="DX312" s="73" t="str">
        <f t="shared" si="309"/>
        <v/>
      </c>
      <c r="DY312" s="73" t="str">
        <f t="shared" si="310"/>
        <v/>
      </c>
      <c r="DZ312" s="73" t="str">
        <f t="shared" si="311"/>
        <v/>
      </c>
      <c r="EA312" s="73" t="str">
        <f t="shared" si="312"/>
        <v/>
      </c>
      <c r="EB312" s="73" t="str">
        <f t="shared" si="313"/>
        <v/>
      </c>
      <c r="EC312" s="73" t="str">
        <f t="shared" si="314"/>
        <v/>
      </c>
      <c r="ED312" s="73" t="str">
        <f t="shared" si="315"/>
        <v/>
      </c>
      <c r="EE312" s="73" t="str">
        <f t="shared" si="316"/>
        <v/>
      </c>
      <c r="EF312" s="73" t="str">
        <f t="shared" si="317"/>
        <v/>
      </c>
      <c r="EG312" s="53" t="str">
        <f>IF(INDEX(natjecanjeKategorije_katAliasId,MATCH(Q312,natjecanjeKategorije_katRegId,0))="","",INDEX(natjecanjeKategorije_katAliasId,MATCH(Q312,natjecanjeKategorije_katRegId,0)))</f>
        <v/>
      </c>
      <c r="EH312" s="47" t="s">
        <v>0</v>
      </c>
      <c r="EI312" s="19" t="str">
        <f t="shared" si="318"/>
        <v/>
      </c>
      <c r="EJ312" s="47" t="s">
        <v>0</v>
      </c>
      <c r="EK312" s="19" t="str">
        <f t="shared" si="319"/>
        <v/>
      </c>
      <c r="EL312" s="47" t="s">
        <v>0</v>
      </c>
      <c r="EM312" s="208" t="str">
        <f t="shared" si="320"/>
        <v/>
      </c>
      <c r="EN312" s="47" t="s">
        <v>0</v>
      </c>
    </row>
    <row r="313" spans="1:144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262"/>
        <v/>
      </c>
      <c r="P313" s="73" t="str">
        <f>IF(O313="","",IF(COUNTIF(O$10:O312,O313)=0,P312+1,P312))</f>
        <v/>
      </c>
      <c r="Q313" s="88" t="str">
        <f t="shared" si="263"/>
        <v/>
      </c>
      <c r="R313" s="89" t="str" cm="1">
        <f t="array" ref="R313">IF(S313="","",INDEX(natjecanjeStaze_naziv,MATCH(S313,natjecanjeStaze_stazaId,0)))</f>
        <v/>
      </c>
      <c r="S313" s="53" t="str">
        <f>IF(BW313="","",INDEX(natjecanjeStaze_stazaId,MATCH(O313,natjecanjeStaze_kategorija,0)))</f>
        <v/>
      </c>
      <c r="T313" s="47" t="s">
        <v>0</v>
      </c>
      <c r="U313" s="259" t="str">
        <f>IF(O313="","",INDEX(kategorija_oznaka,MATCH(Q313,kategorija_id,0)))</f>
        <v/>
      </c>
      <c r="V313" s="260" t="str">
        <f t="shared" si="264"/>
        <v/>
      </c>
      <c r="W313" s="47" t="s">
        <v>0</v>
      </c>
      <c r="X313" s="52" t="str">
        <f t="shared" si="265"/>
        <v/>
      </c>
      <c r="Y313" s="73" t="str">
        <f t="shared" si="266"/>
        <v/>
      </c>
      <c r="Z313" s="31" t="str">
        <f t="shared" si="267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268"/>
        <v/>
      </c>
      <c r="AF313" s="47" t="s">
        <v>0</v>
      </c>
      <c r="AG313" s="151" t="str">
        <f t="shared" si="269"/>
        <v/>
      </c>
      <c r="AH313" s="47" t="s">
        <v>0</v>
      </c>
      <c r="AI313" s="52" t="str">
        <f t="shared" si="270"/>
        <v/>
      </c>
      <c r="AJ313" s="31" t="str">
        <f t="shared" si="271"/>
        <v/>
      </c>
      <c r="AK313" s="73" t="str">
        <f t="shared" si="272"/>
        <v/>
      </c>
      <c r="AL313" s="73" t="str">
        <f t="shared" si="273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IFERROR(""&amp;INDEX(registarNatjecatelji,DL313,4),"")</f>
        <v/>
      </c>
      <c r="AO313" s="90" t="str">
        <f t="shared" si="274"/>
        <v/>
      </c>
      <c r="AP313" s="66" t="str">
        <f t="shared" si="275"/>
        <v/>
      </c>
      <c r="AQ313" s="47" t="s">
        <v>0</v>
      </c>
      <c r="AR313" s="52" t="str">
        <f>IF(V313&lt;&gt;"NEMA","",IF(IFERROR(MATCH(U313,U$10:U312,0),0)&lt;&gt;0,"",U313))</f>
        <v/>
      </c>
      <c r="AS313" s="73" t="str">
        <f>IF(AR313="","",IFERROR(INDEX(klubAlias_id,MATCH(AR313,klubAlias_alias,0)),"NEMA"))</f>
        <v/>
      </c>
      <c r="AT313" s="31" t="str">
        <f>IF(OR(AS313="",AS313&lt;&gt;"NEMA"),"",MAX(AT$10:AT312)+1)</f>
        <v/>
      </c>
      <c r="AU313" s="66" t="str">
        <f>IF(OR(AS313="",AS313&lt;&gt;"NEMA"),"",INDEX(klub_id,MATCH(AR313,klub_naziv,0)))</f>
        <v/>
      </c>
      <c r="AV313" s="47" t="s">
        <v>0</v>
      </c>
      <c r="AW313" s="19" t="str">
        <f t="shared" si="276"/>
        <v/>
      </c>
      <c r="AX313" s="47" t="s">
        <v>0</v>
      </c>
      <c r="AY313" s="82" t="str">
        <f>IF(AK313&lt;&gt;"NEMA","",IF(IFERROR(MATCH(AJ313,AJ$10:AJ312,0),0)&lt;&gt;0,"",AJ313))</f>
        <v/>
      </c>
      <c r="AZ313" s="47" t="s">
        <v>0</v>
      </c>
      <c r="BA313" s="130"/>
      <c r="BB313" s="47" t="s">
        <v>0</v>
      </c>
      <c r="BC313" s="58" t="str">
        <f t="shared" si="277"/>
        <v/>
      </c>
      <c r="BD313" s="31" t="str">
        <f t="shared" si="278"/>
        <v/>
      </c>
      <c r="BE313" s="31" t="str">
        <f>IF(BD313="","",MAX(BE$10:BE312)+1)</f>
        <v/>
      </c>
      <c r="BF313" s="31" t="str">
        <f t="shared" si="279"/>
        <v/>
      </c>
      <c r="BG313" s="31" t="str">
        <f t="shared" si="280"/>
        <v/>
      </c>
      <c r="BH313" s="31" t="str">
        <f>IF(BA313="","",MAX(BH$10:BH312)+1)</f>
        <v/>
      </c>
      <c r="BI313" s="31" t="str">
        <f t="shared" si="281"/>
        <v/>
      </c>
      <c r="BJ313" s="66" t="str">
        <f t="shared" si="282"/>
        <v/>
      </c>
      <c r="BK313" s="47" t="s">
        <v>0</v>
      </c>
      <c r="BL313" s="19" t="str">
        <f t="shared" si="283"/>
        <v/>
      </c>
      <c r="BM313" s="47" t="s">
        <v>0</v>
      </c>
      <c r="BN313" s="151" t="str">
        <f>IF(AP313="","",IF(BA313="",IF(IFERROR(MATCH(AP313,natjecanje_noviKluboviAliasi,0),0)&gt;0,INDEX(natjecanje_kluboviAliasi,MATCH(AP313,natjecanje_noviKluboviAliasi,0)),AP313),BA313))</f>
        <v/>
      </c>
      <c r="BO313" s="47" t="s">
        <v>0</v>
      </c>
      <c r="BP313" s="58" t="str">
        <f t="shared" si="284"/>
        <v/>
      </c>
      <c r="BQ313" s="73" t="str">
        <f t="shared" si="285"/>
        <v/>
      </c>
      <c r="BR313" s="267" t="str">
        <f t="shared" si="286"/>
        <v/>
      </c>
      <c r="BS313" s="268" t="str">
        <f t="shared" si="287"/>
        <v/>
      </c>
      <c r="BT313" s="191" t="str">
        <f t="shared" si="288"/>
        <v/>
      </c>
      <c r="BU313" s="47" t="s">
        <v>0</v>
      </c>
      <c r="BV313" s="52" t="str">
        <f t="shared" si="289"/>
        <v/>
      </c>
      <c r="BW313" s="31" t="str">
        <f t="shared" si="290"/>
        <v/>
      </c>
      <c r="BX313" s="73" t="str">
        <f>IF(BW313="","",IFERROR(INDEX(imePrezime_id,MATCH(BV313&amp;" – "&amp;BW313,imePrezime_imePrezime,0)),"NEMA"))</f>
        <v/>
      </c>
      <c r="BY313" s="73" t="str">
        <f>IF(BX313&lt;&gt;"NEMA","",IFERROR(INDEX(imePrezimeAlias_imePrezimeId,MATCH(BV313&amp;" "&amp;BW313,imePrezimeAlias_alias,0)),"NEMA"))</f>
        <v/>
      </c>
      <c r="BZ313" s="31" t="str">
        <f>IF(BW313="","",IF(OR(BY313="",BY313="NEMA"),BV313,INDEX(imePrezime_ime,MATCH(BY313,imePrezime_id,0))))</f>
        <v/>
      </c>
      <c r="CA313" s="66" t="str">
        <f>IF(BW313="","",IF(OR(BY313="",BY313="NEMA"),BW313,INDEX(imePrezime_prezime,MATCH(BY313,imePrezime_id,0))))</f>
        <v/>
      </c>
      <c r="CB313" s="47" t="s">
        <v>0</v>
      </c>
      <c r="CC313" s="82" t="str">
        <f t="shared" si="291"/>
        <v/>
      </c>
      <c r="CD313" s="47" t="s">
        <v>0</v>
      </c>
      <c r="CE313" s="19" t="str">
        <f t="shared" si="292"/>
        <v/>
      </c>
      <c r="CF313" s="47" t="s">
        <v>0</v>
      </c>
      <c r="CG313" s="130"/>
      <c r="CH313" s="47" t="s">
        <v>0</v>
      </c>
      <c r="CI313" s="52" t="str">
        <f t="shared" si="293"/>
        <v/>
      </c>
      <c r="CJ313" s="73" t="str">
        <f>IF(CG313="","",MAX(CJ$10:CJ312)+1)</f>
        <v/>
      </c>
      <c r="CK313" s="53" t="str">
        <f t="shared" si="294"/>
        <v/>
      </c>
      <c r="CL313" s="47" t="s">
        <v>0</v>
      </c>
      <c r="CM313" s="19" t="str">
        <f t="shared" si="295"/>
        <v/>
      </c>
      <c r="CN313" s="47" t="s">
        <v>0</v>
      </c>
      <c r="CO313" s="108"/>
      <c r="CP313" s="110"/>
      <c r="CQ313" s="47"/>
      <c r="CR313" s="58" t="str">
        <f>IF(AND(BX313="NEMA",BY313="NEMA",OR(CG313="",CK313="NEMA")),MAX(CR$10:CR312)+1,"")</f>
        <v/>
      </c>
      <c r="CS313" s="53" t="str">
        <f t="shared" si="296"/>
        <v/>
      </c>
      <c r="CT313" t="s">
        <v>0</v>
      </c>
      <c r="CU313" s="133" t="str">
        <f>IF(O313="","",LEFT(INDEX(kategorija_oznaka,MATCH(Q313,kategorija_id,0)),1))</f>
        <v/>
      </c>
      <c r="CV313" t="s">
        <v>0</v>
      </c>
      <c r="CW313" s="52" t="str">
        <f>IF(CR313="","",IF(M313&lt;&gt;"CRO","","INSERT INTO osoba (id,reg_broj,oib,spol_id,dat_rodjenja) VALUES ("&amp;CR313&amp;",(SELECT max(os.reg_broj)+1 FROM osoba AS os),Null,'"&amp;CU313&amp;"',Null); INSERT INTO osoba_log (id,reg_broj,oib,spol_id,dat_rodjenja,dnevnik_id) SELECT id,reg_broj,oib,spol_id,dat_rodjenja,"&amp;dnevnik_id&amp;" FROM osoba WHERE id = "&amp;CR313&amp;";"))</f>
        <v/>
      </c>
      <c r="CX313" s="66" t="str">
        <f t="shared" si="297"/>
        <v/>
      </c>
      <c r="CY313" t="s">
        <v>0</v>
      </c>
      <c r="CZ313" s="19" t="str">
        <f t="shared" si="298"/>
        <v/>
      </c>
      <c r="DA313" s="47" t="s">
        <v>0</v>
      </c>
      <c r="DB313" s="52" t="str">
        <f t="shared" si="299"/>
        <v/>
      </c>
      <c r="DC313" s="66" t="str">
        <f t="shared" si="300"/>
        <v/>
      </c>
      <c r="DD313" s="47" t="s">
        <v>0</v>
      </c>
      <c r="DE313" s="52" t="str">
        <f t="shared" si="301"/>
        <v/>
      </c>
      <c r="DF313" s="53" t="str">
        <f>IF(DE313="","",IFERROR(MATCH(DE313,registar,0),"NEMA"))</f>
        <v/>
      </c>
      <c r="DG313" s="47" t="s">
        <v>0</v>
      </c>
      <c r="DH313" s="52" t="str">
        <f t="shared" si="302"/>
        <v/>
      </c>
      <c r="DI313" s="53" t="str">
        <f>IF(DH313="","",IFERROR(MATCH(DH313,imePrezime_imePrezimeKlub,0),"NEMA"))</f>
        <v/>
      </c>
      <c r="DJ313" s="47" t="s">
        <v>0</v>
      </c>
      <c r="DK313" s="52" t="str">
        <f t="shared" si="303"/>
        <v/>
      </c>
      <c r="DL313" s="53" t="str">
        <f>IF(DK313="","",IFERROR(MATCH(DK313,imePrezime_imePrezime,0),"NEMA"))</f>
        <v/>
      </c>
      <c r="DM313" s="47" t="s">
        <v>0</v>
      </c>
      <c r="DN313" s="58" t="str">
        <f t="shared" si="304"/>
        <v/>
      </c>
      <c r="DO313" s="53" t="str" cm="1">
        <f t="array" ref="DO313">IF(DN313&lt;&gt;"",INDEX(imePrezime_id,DN313,0),IF(CR313&lt;&gt;"",CR313,""))</f>
        <v/>
      </c>
      <c r="DP313" s="47" t="s">
        <v>0</v>
      </c>
      <c r="DQ313" s="58" t="str">
        <f t="shared" si="305"/>
        <v/>
      </c>
      <c r="DR313" s="73" t="str">
        <f>IF(BW313="","",IF(AJ313="",IF(IFERROR(INDEX(imePrezime_klub,MATCH(DO313,imePrezime_id,0)),"NEMA")="","klu",""),IF(OR(AND(AK313&lt;&gt;"",AK313&lt;&gt;"NEMA"),BI313&lt;&gt;""),"klu(ali)",IF(AND(AN313&lt;&gt;"",AN313&lt;&gt;AM313),"(raz-klu)","klu"))))</f>
        <v/>
      </c>
      <c r="DS313" s="73" t="str">
        <f t="shared" si="306"/>
        <v/>
      </c>
      <c r="DT313" s="73" t="str">
        <f t="shared" si="307"/>
        <v/>
      </c>
      <c r="DU313" s="66" t="str">
        <f t="shared" si="308"/>
        <v/>
      </c>
      <c r="DV313" s="47" t="s">
        <v>0</v>
      </c>
      <c r="DW313" s="58" t="str">
        <f>IF(BW313="","",MAX(DW$10:DW312)+1)</f>
        <v/>
      </c>
      <c r="DX313" s="73" t="str">
        <f t="shared" si="309"/>
        <v/>
      </c>
      <c r="DY313" s="73" t="str">
        <f t="shared" si="310"/>
        <v/>
      </c>
      <c r="DZ313" s="73" t="str">
        <f t="shared" si="311"/>
        <v/>
      </c>
      <c r="EA313" s="73" t="str">
        <f t="shared" si="312"/>
        <v/>
      </c>
      <c r="EB313" s="73" t="str">
        <f t="shared" si="313"/>
        <v/>
      </c>
      <c r="EC313" s="73" t="str">
        <f t="shared" si="314"/>
        <v/>
      </c>
      <c r="ED313" s="73" t="str">
        <f t="shared" si="315"/>
        <v/>
      </c>
      <c r="EE313" s="73" t="str">
        <f t="shared" si="316"/>
        <v/>
      </c>
      <c r="EF313" s="73" t="str">
        <f t="shared" si="317"/>
        <v/>
      </c>
      <c r="EG313" s="53" t="str">
        <f>IF(INDEX(natjecanjeKategorije_katAliasId,MATCH(Q313,natjecanjeKategorije_katRegId,0))="","",INDEX(natjecanjeKategorije_katAliasId,MATCH(Q313,natjecanjeKategorije_katRegId,0)))</f>
        <v/>
      </c>
      <c r="EH313" s="47" t="s">
        <v>0</v>
      </c>
      <c r="EI313" s="19" t="str">
        <f t="shared" si="318"/>
        <v/>
      </c>
      <c r="EJ313" s="47" t="s">
        <v>0</v>
      </c>
      <c r="EK313" s="19" t="str">
        <f t="shared" si="319"/>
        <v/>
      </c>
      <c r="EL313" s="47" t="s">
        <v>0</v>
      </c>
      <c r="EM313" s="208" t="str">
        <f t="shared" si="320"/>
        <v/>
      </c>
      <c r="EN313" s="47" t="s">
        <v>0</v>
      </c>
    </row>
    <row r="314" spans="1:144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262"/>
        <v/>
      </c>
      <c r="P314" s="73" t="str">
        <f>IF(O314="","",IF(COUNTIF(O$10:O313,O314)=0,P313+1,P313))</f>
        <v/>
      </c>
      <c r="Q314" s="88" t="str">
        <f t="shared" si="263"/>
        <v/>
      </c>
      <c r="R314" s="89" t="str" cm="1">
        <f t="array" ref="R314">IF(S314="","",INDEX(natjecanjeStaze_naziv,MATCH(S314,natjecanjeStaze_stazaId,0)))</f>
        <v/>
      </c>
      <c r="S314" s="53" t="str">
        <f>IF(BW314="","",INDEX(natjecanjeStaze_stazaId,MATCH(O314,natjecanjeStaze_kategorija,0)))</f>
        <v/>
      </c>
      <c r="T314" s="47" t="s">
        <v>0</v>
      </c>
      <c r="U314" s="259" t="str">
        <f>IF(O314="","",INDEX(kategorija_oznaka,MATCH(Q314,kategorija_id,0)))</f>
        <v/>
      </c>
      <c r="V314" s="260" t="str">
        <f t="shared" si="264"/>
        <v/>
      </c>
      <c r="W314" s="47" t="s">
        <v>0</v>
      </c>
      <c r="X314" s="52" t="str">
        <f t="shared" si="265"/>
        <v/>
      </c>
      <c r="Y314" s="73" t="str">
        <f t="shared" si="266"/>
        <v/>
      </c>
      <c r="Z314" s="31" t="str">
        <f t="shared" si="267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268"/>
        <v/>
      </c>
      <c r="AF314" s="47" t="s">
        <v>0</v>
      </c>
      <c r="AG314" s="151" t="str">
        <f t="shared" si="269"/>
        <v/>
      </c>
      <c r="AH314" s="47" t="s">
        <v>0</v>
      </c>
      <c r="AI314" s="52" t="str">
        <f t="shared" si="270"/>
        <v/>
      </c>
      <c r="AJ314" s="31" t="str">
        <f t="shared" si="271"/>
        <v/>
      </c>
      <c r="AK314" s="73" t="str">
        <f t="shared" si="272"/>
        <v/>
      </c>
      <c r="AL314" s="73" t="str">
        <f t="shared" si="273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IFERROR(""&amp;INDEX(registarNatjecatelji,DL314,4),"")</f>
        <v/>
      </c>
      <c r="AO314" s="90" t="str">
        <f t="shared" si="274"/>
        <v/>
      </c>
      <c r="AP314" s="66" t="str">
        <f t="shared" si="275"/>
        <v/>
      </c>
      <c r="AQ314" s="47" t="s">
        <v>0</v>
      </c>
      <c r="AR314" s="52" t="str">
        <f>IF(V314&lt;&gt;"NEMA","",IF(IFERROR(MATCH(U314,U$10:U313,0),0)&lt;&gt;0,"",U314))</f>
        <v/>
      </c>
      <c r="AS314" s="73" t="str">
        <f>IF(AR314="","",IFERROR(INDEX(klubAlias_id,MATCH(AR314,klubAlias_alias,0)),"NEMA"))</f>
        <v/>
      </c>
      <c r="AT314" s="31" t="str">
        <f>IF(OR(AS314="",AS314&lt;&gt;"NEMA"),"",MAX(AT$10:AT313)+1)</f>
        <v/>
      </c>
      <c r="AU314" s="66" t="str">
        <f>IF(OR(AS314="",AS314&lt;&gt;"NEMA"),"",INDEX(klub_id,MATCH(AR314,klub_naziv,0)))</f>
        <v/>
      </c>
      <c r="AV314" s="47" t="s">
        <v>0</v>
      </c>
      <c r="AW314" s="19" t="str">
        <f t="shared" si="276"/>
        <v/>
      </c>
      <c r="AX314" s="47" t="s">
        <v>0</v>
      </c>
      <c r="AY314" s="82" t="str">
        <f>IF(AK314&lt;&gt;"NEMA","",IF(IFERROR(MATCH(AJ314,AJ$10:AJ313,0),0)&lt;&gt;0,"",AJ314))</f>
        <v/>
      </c>
      <c r="AZ314" s="47" t="s">
        <v>0</v>
      </c>
      <c r="BA314" s="130"/>
      <c r="BB314" s="47" t="s">
        <v>0</v>
      </c>
      <c r="BC314" s="58" t="str">
        <f t="shared" si="277"/>
        <v/>
      </c>
      <c r="BD314" s="31" t="str">
        <f t="shared" si="278"/>
        <v/>
      </c>
      <c r="BE314" s="31" t="str">
        <f>IF(BD314="","",MAX(BE$10:BE313)+1)</f>
        <v/>
      </c>
      <c r="BF314" s="31" t="str">
        <f t="shared" si="279"/>
        <v/>
      </c>
      <c r="BG314" s="31" t="str">
        <f t="shared" si="280"/>
        <v/>
      </c>
      <c r="BH314" s="31" t="str">
        <f>IF(BA314="","",MAX(BH$10:BH313)+1)</f>
        <v/>
      </c>
      <c r="BI314" s="31" t="str">
        <f t="shared" si="281"/>
        <v/>
      </c>
      <c r="BJ314" s="66" t="str">
        <f t="shared" si="282"/>
        <v/>
      </c>
      <c r="BK314" s="47" t="s">
        <v>0</v>
      </c>
      <c r="BL314" s="19" t="str">
        <f t="shared" si="283"/>
        <v/>
      </c>
      <c r="BM314" s="47" t="s">
        <v>0</v>
      </c>
      <c r="BN314" s="151" t="str">
        <f>IF(AP314="","",IF(BA314="",IF(IFERROR(MATCH(AP314,natjecanje_noviKluboviAliasi,0),0)&gt;0,INDEX(natjecanje_kluboviAliasi,MATCH(AP314,natjecanje_noviKluboviAliasi,0)),AP314),BA314))</f>
        <v/>
      </c>
      <c r="BO314" s="47" t="s">
        <v>0</v>
      </c>
      <c r="BP314" s="58" t="str">
        <f t="shared" si="284"/>
        <v/>
      </c>
      <c r="BQ314" s="73" t="str">
        <f t="shared" si="285"/>
        <v/>
      </c>
      <c r="BR314" s="267" t="str">
        <f t="shared" si="286"/>
        <v/>
      </c>
      <c r="BS314" s="268" t="str">
        <f t="shared" si="287"/>
        <v/>
      </c>
      <c r="BT314" s="191" t="str">
        <f t="shared" si="288"/>
        <v/>
      </c>
      <c r="BU314" s="47" t="s">
        <v>0</v>
      </c>
      <c r="BV314" s="52" t="str">
        <f t="shared" si="289"/>
        <v/>
      </c>
      <c r="BW314" s="31" t="str">
        <f t="shared" si="290"/>
        <v/>
      </c>
      <c r="BX314" s="73" t="str">
        <f>IF(BW314="","",IFERROR(INDEX(imePrezime_id,MATCH(BV314&amp;" – "&amp;BW314,imePrezime_imePrezime,0)),"NEMA"))</f>
        <v/>
      </c>
      <c r="BY314" s="73" t="str">
        <f>IF(BX314&lt;&gt;"NEMA","",IFERROR(INDEX(imePrezimeAlias_imePrezimeId,MATCH(BV314&amp;" "&amp;BW314,imePrezimeAlias_alias,0)),"NEMA"))</f>
        <v/>
      </c>
      <c r="BZ314" s="31" t="str">
        <f>IF(BW314="","",IF(OR(BY314="",BY314="NEMA"),BV314,INDEX(imePrezime_ime,MATCH(BY314,imePrezime_id,0))))</f>
        <v/>
      </c>
      <c r="CA314" s="66" t="str">
        <f>IF(BW314="","",IF(OR(BY314="",BY314="NEMA"),BW314,INDEX(imePrezime_prezime,MATCH(BY314,imePrezime_id,0))))</f>
        <v/>
      </c>
      <c r="CB314" s="47" t="s">
        <v>0</v>
      </c>
      <c r="CC314" s="82" t="str">
        <f t="shared" si="291"/>
        <v/>
      </c>
      <c r="CD314" s="47" t="s">
        <v>0</v>
      </c>
      <c r="CE314" s="19" t="str">
        <f t="shared" si="292"/>
        <v/>
      </c>
      <c r="CF314" s="47" t="s">
        <v>0</v>
      </c>
      <c r="CG314" s="130"/>
      <c r="CH314" s="47" t="s">
        <v>0</v>
      </c>
      <c r="CI314" s="52" t="str">
        <f t="shared" si="293"/>
        <v/>
      </c>
      <c r="CJ314" s="73" t="str">
        <f>IF(CG314="","",MAX(CJ$10:CJ313)+1)</f>
        <v/>
      </c>
      <c r="CK314" s="53" t="str">
        <f t="shared" si="294"/>
        <v/>
      </c>
      <c r="CL314" s="47" t="s">
        <v>0</v>
      </c>
      <c r="CM314" s="19" t="str">
        <f t="shared" si="295"/>
        <v/>
      </c>
      <c r="CN314" s="47" t="s">
        <v>0</v>
      </c>
      <c r="CO314" s="108"/>
      <c r="CP314" s="110"/>
      <c r="CQ314" s="47"/>
      <c r="CR314" s="58" t="str">
        <f>IF(AND(BX314="NEMA",BY314="NEMA",OR(CG314="",CK314="NEMA")),MAX(CR$10:CR313)+1,"")</f>
        <v/>
      </c>
      <c r="CS314" s="53" t="str">
        <f t="shared" si="296"/>
        <v/>
      </c>
      <c r="CT314" t="s">
        <v>0</v>
      </c>
      <c r="CU314" s="133" t="str">
        <f>IF(O314="","",LEFT(INDEX(kategorija_oznaka,MATCH(Q314,kategorija_id,0)),1))</f>
        <v/>
      </c>
      <c r="CV314" t="s">
        <v>0</v>
      </c>
      <c r="CW314" s="52" t="str">
        <f>IF(CR314="","",IF(M314&lt;&gt;"CRO","","INSERT INTO osoba (id,reg_broj,oib,spol_id,dat_rodjenja) VALUES ("&amp;CR314&amp;",(SELECT max(os.reg_broj)+1 FROM osoba AS os),Null,'"&amp;CU314&amp;"',Null); INSERT INTO osoba_log (id,reg_broj,oib,spol_id,dat_rodjenja,dnevnik_id) SELECT id,reg_broj,oib,spol_id,dat_rodjenja,"&amp;dnevnik_id&amp;" FROM osoba WHERE id = "&amp;CR314&amp;";"))</f>
        <v/>
      </c>
      <c r="CX314" s="66" t="str">
        <f t="shared" si="297"/>
        <v/>
      </c>
      <c r="CY314" t="s">
        <v>0</v>
      </c>
      <c r="CZ314" s="19" t="str">
        <f t="shared" si="298"/>
        <v/>
      </c>
      <c r="DA314" s="47" t="s">
        <v>0</v>
      </c>
      <c r="DB314" s="52" t="str">
        <f t="shared" si="299"/>
        <v/>
      </c>
      <c r="DC314" s="66" t="str">
        <f t="shared" si="300"/>
        <v/>
      </c>
      <c r="DD314" s="47" t="s">
        <v>0</v>
      </c>
      <c r="DE314" s="52" t="str">
        <f t="shared" si="301"/>
        <v/>
      </c>
      <c r="DF314" s="53" t="str">
        <f>IF(DE314="","",IFERROR(MATCH(DE314,registar,0),"NEMA"))</f>
        <v/>
      </c>
      <c r="DG314" s="47" t="s">
        <v>0</v>
      </c>
      <c r="DH314" s="52" t="str">
        <f t="shared" si="302"/>
        <v/>
      </c>
      <c r="DI314" s="53" t="str">
        <f>IF(DH314="","",IFERROR(MATCH(DH314,imePrezime_imePrezimeKlub,0),"NEMA"))</f>
        <v/>
      </c>
      <c r="DJ314" s="47" t="s">
        <v>0</v>
      </c>
      <c r="DK314" s="52" t="str">
        <f t="shared" si="303"/>
        <v/>
      </c>
      <c r="DL314" s="53" t="str">
        <f>IF(DK314="","",IFERROR(MATCH(DK314,imePrezime_imePrezime,0),"NEMA"))</f>
        <v/>
      </c>
      <c r="DM314" s="47" t="s">
        <v>0</v>
      </c>
      <c r="DN314" s="58" t="str">
        <f t="shared" si="304"/>
        <v/>
      </c>
      <c r="DO314" s="53" t="str" cm="1">
        <f t="array" ref="DO314">IF(DN314&lt;&gt;"",INDEX(imePrezime_id,DN314,0),IF(CR314&lt;&gt;"",CR314,""))</f>
        <v/>
      </c>
      <c r="DP314" s="47" t="s">
        <v>0</v>
      </c>
      <c r="DQ314" s="58" t="str">
        <f t="shared" si="305"/>
        <v/>
      </c>
      <c r="DR314" s="73" t="str">
        <f>IF(BW314="","",IF(AJ314="",IF(IFERROR(INDEX(imePrezime_klub,MATCH(DO314,imePrezime_id,0)),"NEMA")="","klu",""),IF(OR(AND(AK314&lt;&gt;"",AK314&lt;&gt;"NEMA"),BI314&lt;&gt;""),"klu(ali)",IF(AND(AN314&lt;&gt;"",AN314&lt;&gt;AM314),"(raz-klu)","klu"))))</f>
        <v/>
      </c>
      <c r="DS314" s="73" t="str">
        <f t="shared" si="306"/>
        <v/>
      </c>
      <c r="DT314" s="73" t="str">
        <f t="shared" si="307"/>
        <v/>
      </c>
      <c r="DU314" s="66" t="str">
        <f t="shared" si="308"/>
        <v/>
      </c>
      <c r="DV314" s="47" t="s">
        <v>0</v>
      </c>
      <c r="DW314" s="58" t="str">
        <f>IF(BW314="","",MAX(DW$10:DW313)+1)</f>
        <v/>
      </c>
      <c r="DX314" s="73" t="str">
        <f t="shared" si="309"/>
        <v/>
      </c>
      <c r="DY314" s="73" t="str">
        <f t="shared" si="310"/>
        <v/>
      </c>
      <c r="DZ314" s="73" t="str">
        <f t="shared" si="311"/>
        <v/>
      </c>
      <c r="EA314" s="73" t="str">
        <f t="shared" si="312"/>
        <v/>
      </c>
      <c r="EB314" s="73" t="str">
        <f t="shared" si="313"/>
        <v/>
      </c>
      <c r="EC314" s="73" t="str">
        <f t="shared" si="314"/>
        <v/>
      </c>
      <c r="ED314" s="73" t="str">
        <f t="shared" si="315"/>
        <v/>
      </c>
      <c r="EE314" s="73" t="str">
        <f t="shared" si="316"/>
        <v/>
      </c>
      <c r="EF314" s="73" t="str">
        <f t="shared" si="317"/>
        <v/>
      </c>
      <c r="EG314" s="53" t="str">
        <f>IF(INDEX(natjecanjeKategorije_katAliasId,MATCH(Q314,natjecanjeKategorije_katRegId,0))="","",INDEX(natjecanjeKategorije_katAliasId,MATCH(Q314,natjecanjeKategorije_katRegId,0)))</f>
        <v/>
      </c>
      <c r="EH314" s="47" t="s">
        <v>0</v>
      </c>
      <c r="EI314" s="19" t="str">
        <f t="shared" si="318"/>
        <v/>
      </c>
      <c r="EJ314" s="47" t="s">
        <v>0</v>
      </c>
      <c r="EK314" s="19" t="str">
        <f t="shared" si="319"/>
        <v/>
      </c>
      <c r="EL314" s="47" t="s">
        <v>0</v>
      </c>
      <c r="EM314" s="208" t="str">
        <f t="shared" si="320"/>
        <v/>
      </c>
      <c r="EN314" s="47" t="s">
        <v>0</v>
      </c>
    </row>
    <row r="315" spans="1:144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262"/>
        <v/>
      </c>
      <c r="P315" s="73" t="str">
        <f>IF(O315="","",IF(COUNTIF(O$10:O314,O315)=0,P314+1,P314))</f>
        <v/>
      </c>
      <c r="Q315" s="88" t="str">
        <f t="shared" si="263"/>
        <v/>
      </c>
      <c r="R315" s="89" t="str" cm="1">
        <f t="array" ref="R315">IF(S315="","",INDEX(natjecanjeStaze_naziv,MATCH(S315,natjecanjeStaze_stazaId,0)))</f>
        <v/>
      </c>
      <c r="S315" s="53" t="str">
        <f>IF(BW315="","",INDEX(natjecanjeStaze_stazaId,MATCH(O315,natjecanjeStaze_kategorija,0)))</f>
        <v/>
      </c>
      <c r="T315" s="47" t="s">
        <v>0</v>
      </c>
      <c r="U315" s="259" t="str">
        <f>IF(O315="","",INDEX(kategorija_oznaka,MATCH(Q315,kategorija_id,0)))</f>
        <v/>
      </c>
      <c r="V315" s="260" t="str">
        <f t="shared" si="264"/>
        <v/>
      </c>
      <c r="W315" s="47" t="s">
        <v>0</v>
      </c>
      <c r="X315" s="52" t="str">
        <f t="shared" si="265"/>
        <v/>
      </c>
      <c r="Y315" s="73" t="str">
        <f t="shared" si="266"/>
        <v/>
      </c>
      <c r="Z315" s="31" t="str">
        <f t="shared" si="267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268"/>
        <v/>
      </c>
      <c r="AF315" s="47" t="s">
        <v>0</v>
      </c>
      <c r="AG315" s="151" t="str">
        <f t="shared" si="269"/>
        <v/>
      </c>
      <c r="AH315" s="47" t="s">
        <v>0</v>
      </c>
      <c r="AI315" s="52" t="str">
        <f t="shared" si="270"/>
        <v/>
      </c>
      <c r="AJ315" s="31" t="str">
        <f t="shared" si="271"/>
        <v/>
      </c>
      <c r="AK315" s="73" t="str">
        <f t="shared" si="272"/>
        <v/>
      </c>
      <c r="AL315" s="73" t="str">
        <f t="shared" si="273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IFERROR(""&amp;INDEX(registarNatjecatelji,DL315,4),"")</f>
        <v/>
      </c>
      <c r="AO315" s="90" t="str">
        <f t="shared" si="274"/>
        <v/>
      </c>
      <c r="AP315" s="66" t="str">
        <f t="shared" si="275"/>
        <v/>
      </c>
      <c r="AQ315" s="47" t="s">
        <v>0</v>
      </c>
      <c r="AR315" s="52" t="str">
        <f>IF(V315&lt;&gt;"NEMA","",IF(IFERROR(MATCH(U315,U$10:U314,0),0)&lt;&gt;0,"",U315))</f>
        <v/>
      </c>
      <c r="AS315" s="73" t="str">
        <f>IF(AR315="","",IFERROR(INDEX(klubAlias_id,MATCH(AR315,klubAlias_alias,0)),"NEMA"))</f>
        <v/>
      </c>
      <c r="AT315" s="31" t="str">
        <f>IF(OR(AS315="",AS315&lt;&gt;"NEMA"),"",MAX(AT$10:AT314)+1)</f>
        <v/>
      </c>
      <c r="AU315" s="66" t="str">
        <f>IF(OR(AS315="",AS315&lt;&gt;"NEMA"),"",INDEX(klub_id,MATCH(AR315,klub_naziv,0)))</f>
        <v/>
      </c>
      <c r="AV315" s="47" t="s">
        <v>0</v>
      </c>
      <c r="AW315" s="19" t="str">
        <f t="shared" si="276"/>
        <v/>
      </c>
      <c r="AX315" s="47" t="s">
        <v>0</v>
      </c>
      <c r="AY315" s="82" t="str">
        <f>IF(AK315&lt;&gt;"NEMA","",IF(IFERROR(MATCH(AJ315,AJ$10:AJ314,0),0)&lt;&gt;0,"",AJ315))</f>
        <v/>
      </c>
      <c r="AZ315" s="47" t="s">
        <v>0</v>
      </c>
      <c r="BA315" s="130"/>
      <c r="BB315" s="47" t="s">
        <v>0</v>
      </c>
      <c r="BC315" s="58" t="str">
        <f t="shared" si="277"/>
        <v/>
      </c>
      <c r="BD315" s="31" t="str">
        <f t="shared" si="278"/>
        <v/>
      </c>
      <c r="BE315" s="31" t="str">
        <f>IF(BD315="","",MAX(BE$10:BE314)+1)</f>
        <v/>
      </c>
      <c r="BF315" s="31" t="str">
        <f t="shared" si="279"/>
        <v/>
      </c>
      <c r="BG315" s="31" t="str">
        <f t="shared" si="280"/>
        <v/>
      </c>
      <c r="BH315" s="31" t="str">
        <f>IF(BA315="","",MAX(BH$10:BH314)+1)</f>
        <v/>
      </c>
      <c r="BI315" s="31" t="str">
        <f t="shared" si="281"/>
        <v/>
      </c>
      <c r="BJ315" s="66" t="str">
        <f t="shared" si="282"/>
        <v/>
      </c>
      <c r="BK315" s="47" t="s">
        <v>0</v>
      </c>
      <c r="BL315" s="19" t="str">
        <f t="shared" si="283"/>
        <v/>
      </c>
      <c r="BM315" s="47" t="s">
        <v>0</v>
      </c>
      <c r="BN315" s="151" t="str">
        <f>IF(AP315="","",IF(BA315="",IF(IFERROR(MATCH(AP315,natjecanje_noviKluboviAliasi,0),0)&gt;0,INDEX(natjecanje_kluboviAliasi,MATCH(AP315,natjecanje_noviKluboviAliasi,0)),AP315),BA315))</f>
        <v/>
      </c>
      <c r="BO315" s="47" t="s">
        <v>0</v>
      </c>
      <c r="BP315" s="58" t="str">
        <f t="shared" si="284"/>
        <v/>
      </c>
      <c r="BQ315" s="73" t="str">
        <f t="shared" si="285"/>
        <v/>
      </c>
      <c r="BR315" s="267" t="str">
        <f t="shared" si="286"/>
        <v/>
      </c>
      <c r="BS315" s="268" t="str">
        <f t="shared" si="287"/>
        <v/>
      </c>
      <c r="BT315" s="191" t="str">
        <f t="shared" si="288"/>
        <v/>
      </c>
      <c r="BU315" s="47" t="s">
        <v>0</v>
      </c>
      <c r="BV315" s="52" t="str">
        <f t="shared" si="289"/>
        <v/>
      </c>
      <c r="BW315" s="31" t="str">
        <f t="shared" si="290"/>
        <v/>
      </c>
      <c r="BX315" s="73" t="str">
        <f>IF(BW315="","",IFERROR(INDEX(imePrezime_id,MATCH(BV315&amp;" – "&amp;BW315,imePrezime_imePrezime,0)),"NEMA"))</f>
        <v/>
      </c>
      <c r="BY315" s="73" t="str">
        <f>IF(BX315&lt;&gt;"NEMA","",IFERROR(INDEX(imePrezimeAlias_imePrezimeId,MATCH(BV315&amp;" "&amp;BW315,imePrezimeAlias_alias,0)),"NEMA"))</f>
        <v/>
      </c>
      <c r="BZ315" s="31" t="str">
        <f>IF(BW315="","",IF(OR(BY315="",BY315="NEMA"),BV315,INDEX(imePrezime_ime,MATCH(BY315,imePrezime_id,0))))</f>
        <v/>
      </c>
      <c r="CA315" s="66" t="str">
        <f>IF(BW315="","",IF(OR(BY315="",BY315="NEMA"),BW315,INDEX(imePrezime_prezime,MATCH(BY315,imePrezime_id,0))))</f>
        <v/>
      </c>
      <c r="CB315" s="47" t="s">
        <v>0</v>
      </c>
      <c r="CC315" s="82" t="str">
        <f t="shared" si="291"/>
        <v/>
      </c>
      <c r="CD315" s="47" t="s">
        <v>0</v>
      </c>
      <c r="CE315" s="19" t="str">
        <f t="shared" si="292"/>
        <v/>
      </c>
      <c r="CF315" s="47" t="s">
        <v>0</v>
      </c>
      <c r="CG315" s="130"/>
      <c r="CH315" s="47" t="s">
        <v>0</v>
      </c>
      <c r="CI315" s="52" t="str">
        <f t="shared" si="293"/>
        <v/>
      </c>
      <c r="CJ315" s="73" t="str">
        <f>IF(CG315="","",MAX(CJ$10:CJ314)+1)</f>
        <v/>
      </c>
      <c r="CK315" s="53" t="str">
        <f t="shared" si="294"/>
        <v/>
      </c>
      <c r="CL315" s="47" t="s">
        <v>0</v>
      </c>
      <c r="CM315" s="19" t="str">
        <f t="shared" si="295"/>
        <v/>
      </c>
      <c r="CN315" s="47" t="s">
        <v>0</v>
      </c>
      <c r="CO315" s="108"/>
      <c r="CP315" s="110"/>
      <c r="CQ315" s="47"/>
      <c r="CR315" s="58" t="str">
        <f>IF(AND(BX315="NEMA",BY315="NEMA",OR(CG315="",CK315="NEMA")),MAX(CR$10:CR314)+1,"")</f>
        <v/>
      </c>
      <c r="CS315" s="53" t="str">
        <f t="shared" si="296"/>
        <v/>
      </c>
      <c r="CT315" t="s">
        <v>0</v>
      </c>
      <c r="CU315" s="133" t="str">
        <f>IF(O315="","",LEFT(INDEX(kategorija_oznaka,MATCH(Q315,kategorija_id,0)),1))</f>
        <v/>
      </c>
      <c r="CV315" t="s">
        <v>0</v>
      </c>
      <c r="CW315" s="52" t="str">
        <f>IF(CR315="","",IF(M315&lt;&gt;"CRO","","INSERT INTO osoba (id,reg_broj,oib,spol_id,dat_rodjenja) VALUES ("&amp;CR315&amp;",(SELECT max(os.reg_broj)+1 FROM osoba AS os),Null,'"&amp;CU315&amp;"',Null); INSERT INTO osoba_log (id,reg_broj,oib,spol_id,dat_rodjenja,dnevnik_id) SELECT id,reg_broj,oib,spol_id,dat_rodjenja,"&amp;dnevnik_id&amp;" FROM osoba WHERE id = "&amp;CR315&amp;";"))</f>
        <v/>
      </c>
      <c r="CX315" s="66" t="str">
        <f t="shared" si="297"/>
        <v/>
      </c>
      <c r="CY315" t="s">
        <v>0</v>
      </c>
      <c r="CZ315" s="19" t="str">
        <f t="shared" si="298"/>
        <v/>
      </c>
      <c r="DA315" s="47" t="s">
        <v>0</v>
      </c>
      <c r="DB315" s="52" t="str">
        <f t="shared" si="299"/>
        <v/>
      </c>
      <c r="DC315" s="66" t="str">
        <f t="shared" si="300"/>
        <v/>
      </c>
      <c r="DD315" s="47" t="s">
        <v>0</v>
      </c>
      <c r="DE315" s="52" t="str">
        <f t="shared" si="301"/>
        <v/>
      </c>
      <c r="DF315" s="53" t="str">
        <f>IF(DE315="","",IFERROR(MATCH(DE315,registar,0),"NEMA"))</f>
        <v/>
      </c>
      <c r="DG315" s="47" t="s">
        <v>0</v>
      </c>
      <c r="DH315" s="52" t="str">
        <f t="shared" si="302"/>
        <v/>
      </c>
      <c r="DI315" s="53" t="str">
        <f>IF(DH315="","",IFERROR(MATCH(DH315,imePrezime_imePrezimeKlub,0),"NEMA"))</f>
        <v/>
      </c>
      <c r="DJ315" s="47" t="s">
        <v>0</v>
      </c>
      <c r="DK315" s="52" t="str">
        <f t="shared" si="303"/>
        <v/>
      </c>
      <c r="DL315" s="53" t="str">
        <f>IF(DK315="","",IFERROR(MATCH(DK315,imePrezime_imePrezime,0),"NEMA"))</f>
        <v/>
      </c>
      <c r="DM315" s="47" t="s">
        <v>0</v>
      </c>
      <c r="DN315" s="58" t="str">
        <f t="shared" si="304"/>
        <v/>
      </c>
      <c r="DO315" s="53" t="str" cm="1">
        <f t="array" ref="DO315">IF(DN315&lt;&gt;"",INDEX(imePrezime_id,DN315,0),IF(CR315&lt;&gt;"",CR315,""))</f>
        <v/>
      </c>
      <c r="DP315" s="47" t="s">
        <v>0</v>
      </c>
      <c r="DQ315" s="58" t="str">
        <f t="shared" si="305"/>
        <v/>
      </c>
      <c r="DR315" s="73" t="str">
        <f>IF(BW315="","",IF(AJ315="",IF(IFERROR(INDEX(imePrezime_klub,MATCH(DO315,imePrezime_id,0)),"NEMA")="","klu",""),IF(OR(AND(AK315&lt;&gt;"",AK315&lt;&gt;"NEMA"),BI315&lt;&gt;""),"klu(ali)",IF(AND(AN315&lt;&gt;"",AN315&lt;&gt;AM315),"(raz-klu)","klu"))))</f>
        <v/>
      </c>
      <c r="DS315" s="73" t="str">
        <f t="shared" si="306"/>
        <v/>
      </c>
      <c r="DT315" s="73" t="str">
        <f t="shared" si="307"/>
        <v/>
      </c>
      <c r="DU315" s="66" t="str">
        <f t="shared" si="308"/>
        <v/>
      </c>
      <c r="DV315" s="47" t="s">
        <v>0</v>
      </c>
      <c r="DW315" s="58" t="str">
        <f>IF(BW315="","",MAX(DW$10:DW314)+1)</f>
        <v/>
      </c>
      <c r="DX315" s="73" t="str">
        <f t="shared" si="309"/>
        <v/>
      </c>
      <c r="DY315" s="73" t="str">
        <f t="shared" si="310"/>
        <v/>
      </c>
      <c r="DZ315" s="73" t="str">
        <f t="shared" si="311"/>
        <v/>
      </c>
      <c r="EA315" s="73" t="str">
        <f t="shared" si="312"/>
        <v/>
      </c>
      <c r="EB315" s="73" t="str">
        <f t="shared" si="313"/>
        <v/>
      </c>
      <c r="EC315" s="73" t="str">
        <f t="shared" si="314"/>
        <v/>
      </c>
      <c r="ED315" s="73" t="str">
        <f t="shared" si="315"/>
        <v/>
      </c>
      <c r="EE315" s="73" t="str">
        <f t="shared" si="316"/>
        <v/>
      </c>
      <c r="EF315" s="73" t="str">
        <f t="shared" si="317"/>
        <v/>
      </c>
      <c r="EG315" s="53" t="str">
        <f>IF(INDEX(natjecanjeKategorije_katAliasId,MATCH(Q315,natjecanjeKategorije_katRegId,0))="","",INDEX(natjecanjeKategorije_katAliasId,MATCH(Q315,natjecanjeKategorije_katRegId,0)))</f>
        <v/>
      </c>
      <c r="EH315" s="47" t="s">
        <v>0</v>
      </c>
      <c r="EI315" s="19" t="str">
        <f t="shared" si="318"/>
        <v/>
      </c>
      <c r="EJ315" s="47" t="s">
        <v>0</v>
      </c>
      <c r="EK315" s="19" t="str">
        <f t="shared" si="319"/>
        <v/>
      </c>
      <c r="EL315" s="47" t="s">
        <v>0</v>
      </c>
      <c r="EM315" s="208" t="str">
        <f t="shared" si="320"/>
        <v/>
      </c>
      <c r="EN315" s="47" t="s">
        <v>0</v>
      </c>
    </row>
    <row r="316" spans="1:144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262"/>
        <v/>
      </c>
      <c r="P316" s="73" t="str">
        <f>IF(O316="","",IF(COUNTIF(O$10:O315,O316)=0,P315+1,P315))</f>
        <v/>
      </c>
      <c r="Q316" s="88" t="str">
        <f t="shared" si="263"/>
        <v/>
      </c>
      <c r="R316" s="89" t="str" cm="1">
        <f t="array" ref="R316">IF(S316="","",INDEX(natjecanjeStaze_naziv,MATCH(S316,natjecanjeStaze_stazaId,0)))</f>
        <v/>
      </c>
      <c r="S316" s="53" t="str">
        <f>IF(BW316="","",INDEX(natjecanjeStaze_stazaId,MATCH(O316,natjecanjeStaze_kategorija,0)))</f>
        <v/>
      </c>
      <c r="T316" s="47" t="s">
        <v>0</v>
      </c>
      <c r="U316" s="259" t="str">
        <f>IF(O316="","",INDEX(kategorija_oznaka,MATCH(Q316,kategorija_id,0)))</f>
        <v/>
      </c>
      <c r="V316" s="260" t="str">
        <f t="shared" si="264"/>
        <v/>
      </c>
      <c r="W316" s="47" t="s">
        <v>0</v>
      </c>
      <c r="X316" s="52" t="str">
        <f t="shared" si="265"/>
        <v/>
      </c>
      <c r="Y316" s="73" t="str">
        <f t="shared" si="266"/>
        <v/>
      </c>
      <c r="Z316" s="31" t="str">
        <f t="shared" si="267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268"/>
        <v/>
      </c>
      <c r="AF316" s="47" t="s">
        <v>0</v>
      </c>
      <c r="AG316" s="151" t="str">
        <f t="shared" si="269"/>
        <v/>
      </c>
      <c r="AH316" s="47" t="s">
        <v>0</v>
      </c>
      <c r="AI316" s="52" t="str">
        <f t="shared" si="270"/>
        <v/>
      </c>
      <c r="AJ316" s="31" t="str">
        <f t="shared" si="271"/>
        <v/>
      </c>
      <c r="AK316" s="73" t="str">
        <f t="shared" si="272"/>
        <v/>
      </c>
      <c r="AL316" s="73" t="str">
        <f t="shared" si="273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IFERROR(""&amp;INDEX(registarNatjecatelji,DL316,4),"")</f>
        <v/>
      </c>
      <c r="AO316" s="90" t="str">
        <f t="shared" si="274"/>
        <v/>
      </c>
      <c r="AP316" s="66" t="str">
        <f t="shared" si="275"/>
        <v/>
      </c>
      <c r="AQ316" s="47" t="s">
        <v>0</v>
      </c>
      <c r="AR316" s="52" t="str">
        <f>IF(V316&lt;&gt;"NEMA","",IF(IFERROR(MATCH(U316,U$10:U315,0),0)&lt;&gt;0,"",U316))</f>
        <v/>
      </c>
      <c r="AS316" s="73" t="str">
        <f>IF(AR316="","",IFERROR(INDEX(klubAlias_id,MATCH(AR316,klubAlias_alias,0)),"NEMA"))</f>
        <v/>
      </c>
      <c r="AT316" s="31" t="str">
        <f>IF(OR(AS316="",AS316&lt;&gt;"NEMA"),"",MAX(AT$10:AT315)+1)</f>
        <v/>
      </c>
      <c r="AU316" s="66" t="str">
        <f>IF(OR(AS316="",AS316&lt;&gt;"NEMA"),"",INDEX(klub_id,MATCH(AR316,klub_naziv,0)))</f>
        <v/>
      </c>
      <c r="AV316" s="47" t="s">
        <v>0</v>
      </c>
      <c r="AW316" s="19" t="str">
        <f t="shared" si="276"/>
        <v/>
      </c>
      <c r="AX316" s="47" t="s">
        <v>0</v>
      </c>
      <c r="AY316" s="82" t="str">
        <f>IF(AK316&lt;&gt;"NEMA","",IF(IFERROR(MATCH(AJ316,AJ$10:AJ315,0),0)&lt;&gt;0,"",AJ316))</f>
        <v/>
      </c>
      <c r="AZ316" s="47" t="s">
        <v>0</v>
      </c>
      <c r="BA316" s="130"/>
      <c r="BB316" s="47" t="s">
        <v>0</v>
      </c>
      <c r="BC316" s="58" t="str">
        <f t="shared" si="277"/>
        <v/>
      </c>
      <c r="BD316" s="31" t="str">
        <f t="shared" si="278"/>
        <v/>
      </c>
      <c r="BE316" s="31" t="str">
        <f>IF(BD316="","",MAX(BE$10:BE315)+1)</f>
        <v/>
      </c>
      <c r="BF316" s="31" t="str">
        <f t="shared" si="279"/>
        <v/>
      </c>
      <c r="BG316" s="31" t="str">
        <f t="shared" si="280"/>
        <v/>
      </c>
      <c r="BH316" s="31" t="str">
        <f>IF(BA316="","",MAX(BH$10:BH315)+1)</f>
        <v/>
      </c>
      <c r="BI316" s="31" t="str">
        <f t="shared" si="281"/>
        <v/>
      </c>
      <c r="BJ316" s="66" t="str">
        <f t="shared" si="282"/>
        <v/>
      </c>
      <c r="BK316" s="47" t="s">
        <v>0</v>
      </c>
      <c r="BL316" s="19" t="str">
        <f t="shared" si="283"/>
        <v/>
      </c>
      <c r="BM316" s="47" t="s">
        <v>0</v>
      </c>
      <c r="BN316" s="151" t="str">
        <f>IF(AP316="","",IF(BA316="",IF(IFERROR(MATCH(AP316,natjecanje_noviKluboviAliasi,0),0)&gt;0,INDEX(natjecanje_kluboviAliasi,MATCH(AP316,natjecanje_noviKluboviAliasi,0)),AP316),BA316))</f>
        <v/>
      </c>
      <c r="BO316" s="47" t="s">
        <v>0</v>
      </c>
      <c r="BP316" s="58" t="str">
        <f t="shared" si="284"/>
        <v/>
      </c>
      <c r="BQ316" s="73" t="str">
        <f t="shared" si="285"/>
        <v/>
      </c>
      <c r="BR316" s="267" t="str">
        <f t="shared" si="286"/>
        <v/>
      </c>
      <c r="BS316" s="268" t="str">
        <f t="shared" si="287"/>
        <v/>
      </c>
      <c r="BT316" s="191" t="str">
        <f t="shared" si="288"/>
        <v/>
      </c>
      <c r="BU316" s="47" t="s">
        <v>0</v>
      </c>
      <c r="BV316" s="52" t="str">
        <f t="shared" si="289"/>
        <v/>
      </c>
      <c r="BW316" s="31" t="str">
        <f t="shared" si="290"/>
        <v/>
      </c>
      <c r="BX316" s="73" t="str">
        <f>IF(BW316="","",IFERROR(INDEX(imePrezime_id,MATCH(BV316&amp;" – "&amp;BW316,imePrezime_imePrezime,0)),"NEMA"))</f>
        <v/>
      </c>
      <c r="BY316" s="73" t="str">
        <f>IF(BX316&lt;&gt;"NEMA","",IFERROR(INDEX(imePrezimeAlias_imePrezimeId,MATCH(BV316&amp;" "&amp;BW316,imePrezimeAlias_alias,0)),"NEMA"))</f>
        <v/>
      </c>
      <c r="BZ316" s="31" t="str">
        <f>IF(BW316="","",IF(OR(BY316="",BY316="NEMA"),BV316,INDEX(imePrezime_ime,MATCH(BY316,imePrezime_id,0))))</f>
        <v/>
      </c>
      <c r="CA316" s="66" t="str">
        <f>IF(BW316="","",IF(OR(BY316="",BY316="NEMA"),BW316,INDEX(imePrezime_prezime,MATCH(BY316,imePrezime_id,0))))</f>
        <v/>
      </c>
      <c r="CB316" s="47" t="s">
        <v>0</v>
      </c>
      <c r="CC316" s="82" t="str">
        <f t="shared" si="291"/>
        <v/>
      </c>
      <c r="CD316" s="47" t="s">
        <v>0</v>
      </c>
      <c r="CE316" s="19" t="str">
        <f t="shared" si="292"/>
        <v/>
      </c>
      <c r="CF316" s="47" t="s">
        <v>0</v>
      </c>
      <c r="CG316" s="130"/>
      <c r="CH316" s="47" t="s">
        <v>0</v>
      </c>
      <c r="CI316" s="52" t="str">
        <f t="shared" si="293"/>
        <v/>
      </c>
      <c r="CJ316" s="73" t="str">
        <f>IF(CG316="","",MAX(CJ$10:CJ315)+1)</f>
        <v/>
      </c>
      <c r="CK316" s="53" t="str">
        <f t="shared" si="294"/>
        <v/>
      </c>
      <c r="CL316" s="47" t="s">
        <v>0</v>
      </c>
      <c r="CM316" s="19" t="str">
        <f t="shared" si="295"/>
        <v/>
      </c>
      <c r="CN316" s="47" t="s">
        <v>0</v>
      </c>
      <c r="CO316" s="108"/>
      <c r="CP316" s="110"/>
      <c r="CQ316" s="47"/>
      <c r="CR316" s="58" t="str">
        <f>IF(AND(BX316="NEMA",BY316="NEMA",OR(CG316="",CK316="NEMA")),MAX(CR$10:CR315)+1,"")</f>
        <v/>
      </c>
      <c r="CS316" s="53" t="str">
        <f t="shared" si="296"/>
        <v/>
      </c>
      <c r="CT316" t="s">
        <v>0</v>
      </c>
      <c r="CU316" s="133" t="str">
        <f>IF(O316="","",LEFT(INDEX(kategorija_oznaka,MATCH(Q316,kategorija_id,0)),1))</f>
        <v/>
      </c>
      <c r="CV316" t="s">
        <v>0</v>
      </c>
      <c r="CW316" s="52" t="str">
        <f>IF(CR316="","",IF(M316&lt;&gt;"CRO","","INSERT INTO osoba (id,reg_broj,oib,spol_id,dat_rodjenja) VALUES ("&amp;CR316&amp;",(SELECT max(os.reg_broj)+1 FROM osoba AS os),Null,'"&amp;CU316&amp;"',Null); INSERT INTO osoba_log (id,reg_broj,oib,spol_id,dat_rodjenja,dnevnik_id) SELECT id,reg_broj,oib,spol_id,dat_rodjenja,"&amp;dnevnik_id&amp;" FROM osoba WHERE id = "&amp;CR316&amp;";"))</f>
        <v/>
      </c>
      <c r="CX316" s="66" t="str">
        <f t="shared" si="297"/>
        <v/>
      </c>
      <c r="CY316" t="s">
        <v>0</v>
      </c>
      <c r="CZ316" s="19" t="str">
        <f t="shared" si="298"/>
        <v/>
      </c>
      <c r="DA316" s="47" t="s">
        <v>0</v>
      </c>
      <c r="DB316" s="52" t="str">
        <f t="shared" si="299"/>
        <v/>
      </c>
      <c r="DC316" s="66" t="str">
        <f t="shared" si="300"/>
        <v/>
      </c>
      <c r="DD316" s="47" t="s">
        <v>0</v>
      </c>
      <c r="DE316" s="52" t="str">
        <f t="shared" si="301"/>
        <v/>
      </c>
      <c r="DF316" s="53" t="str">
        <f>IF(DE316="","",IFERROR(MATCH(DE316,registar,0),"NEMA"))</f>
        <v/>
      </c>
      <c r="DG316" s="47" t="s">
        <v>0</v>
      </c>
      <c r="DH316" s="52" t="str">
        <f t="shared" si="302"/>
        <v/>
      </c>
      <c r="DI316" s="53" t="str">
        <f>IF(DH316="","",IFERROR(MATCH(DH316,imePrezime_imePrezimeKlub,0),"NEMA"))</f>
        <v/>
      </c>
      <c r="DJ316" s="47" t="s">
        <v>0</v>
      </c>
      <c r="DK316" s="52" t="str">
        <f t="shared" si="303"/>
        <v/>
      </c>
      <c r="DL316" s="53" t="str">
        <f>IF(DK316="","",IFERROR(MATCH(DK316,imePrezime_imePrezime,0),"NEMA"))</f>
        <v/>
      </c>
      <c r="DM316" s="47" t="s">
        <v>0</v>
      </c>
      <c r="DN316" s="58" t="str">
        <f t="shared" si="304"/>
        <v/>
      </c>
      <c r="DO316" s="53" t="str" cm="1">
        <f t="array" ref="DO316">IF(DN316&lt;&gt;"",INDEX(imePrezime_id,DN316,0),IF(CR316&lt;&gt;"",CR316,""))</f>
        <v/>
      </c>
      <c r="DP316" s="47" t="s">
        <v>0</v>
      </c>
      <c r="DQ316" s="58" t="str">
        <f t="shared" si="305"/>
        <v/>
      </c>
      <c r="DR316" s="73" t="str">
        <f>IF(BW316="","",IF(AJ316="",IF(IFERROR(INDEX(imePrezime_klub,MATCH(DO316,imePrezime_id,0)),"NEMA")="","klu",""),IF(OR(AND(AK316&lt;&gt;"",AK316&lt;&gt;"NEMA"),BI316&lt;&gt;""),"klu(ali)",IF(AND(AN316&lt;&gt;"",AN316&lt;&gt;AM316),"(raz-klu)","klu"))))</f>
        <v/>
      </c>
      <c r="DS316" s="73" t="str">
        <f t="shared" si="306"/>
        <v/>
      </c>
      <c r="DT316" s="73" t="str">
        <f t="shared" si="307"/>
        <v/>
      </c>
      <c r="DU316" s="66" t="str">
        <f t="shared" si="308"/>
        <v/>
      </c>
      <c r="DV316" s="47" t="s">
        <v>0</v>
      </c>
      <c r="DW316" s="58" t="str">
        <f>IF(BW316="","",MAX(DW$10:DW315)+1)</f>
        <v/>
      </c>
      <c r="DX316" s="73" t="str">
        <f t="shared" si="309"/>
        <v/>
      </c>
      <c r="DY316" s="73" t="str">
        <f t="shared" si="310"/>
        <v/>
      </c>
      <c r="DZ316" s="73" t="str">
        <f t="shared" si="311"/>
        <v/>
      </c>
      <c r="EA316" s="73" t="str">
        <f t="shared" si="312"/>
        <v/>
      </c>
      <c r="EB316" s="73" t="str">
        <f t="shared" si="313"/>
        <v/>
      </c>
      <c r="EC316" s="73" t="str">
        <f t="shared" si="314"/>
        <v/>
      </c>
      <c r="ED316" s="73" t="str">
        <f t="shared" si="315"/>
        <v/>
      </c>
      <c r="EE316" s="73" t="str">
        <f t="shared" si="316"/>
        <v/>
      </c>
      <c r="EF316" s="73" t="str">
        <f t="shared" si="317"/>
        <v/>
      </c>
      <c r="EG316" s="53" t="str">
        <f>IF(INDEX(natjecanjeKategorije_katAliasId,MATCH(Q316,natjecanjeKategorije_katRegId,0))="","",INDEX(natjecanjeKategorije_katAliasId,MATCH(Q316,natjecanjeKategorije_katRegId,0)))</f>
        <v/>
      </c>
      <c r="EH316" s="47" t="s">
        <v>0</v>
      </c>
      <c r="EI316" s="19" t="str">
        <f t="shared" si="318"/>
        <v/>
      </c>
      <c r="EJ316" s="47" t="s">
        <v>0</v>
      </c>
      <c r="EK316" s="19" t="str">
        <f t="shared" si="319"/>
        <v/>
      </c>
      <c r="EL316" s="47" t="s">
        <v>0</v>
      </c>
      <c r="EM316" s="208" t="str">
        <f t="shared" si="320"/>
        <v/>
      </c>
      <c r="EN316" s="47" t="s">
        <v>0</v>
      </c>
    </row>
    <row r="317" spans="1:144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262"/>
        <v/>
      </c>
      <c r="P317" s="73" t="str">
        <f>IF(O317="","",IF(COUNTIF(O$10:O316,O317)=0,P316+1,P316))</f>
        <v/>
      </c>
      <c r="Q317" s="88" t="str">
        <f t="shared" si="263"/>
        <v/>
      </c>
      <c r="R317" s="89" t="str" cm="1">
        <f t="array" ref="R317">IF(S317="","",INDEX(natjecanjeStaze_naziv,MATCH(S317,natjecanjeStaze_stazaId,0)))</f>
        <v/>
      </c>
      <c r="S317" s="53" t="str">
        <f>IF(BW317="","",INDEX(natjecanjeStaze_stazaId,MATCH(O317,natjecanjeStaze_kategorija,0)))</f>
        <v/>
      </c>
      <c r="T317" s="47" t="s">
        <v>0</v>
      </c>
      <c r="U317" s="259" t="str">
        <f>IF(O317="","",INDEX(kategorija_oznaka,MATCH(Q317,kategorija_id,0)))</f>
        <v/>
      </c>
      <c r="V317" s="260" t="str">
        <f t="shared" si="264"/>
        <v/>
      </c>
      <c r="W317" s="47" t="s">
        <v>0</v>
      </c>
      <c r="X317" s="52" t="str">
        <f t="shared" si="265"/>
        <v/>
      </c>
      <c r="Y317" s="73" t="str">
        <f t="shared" si="266"/>
        <v/>
      </c>
      <c r="Z317" s="31" t="str">
        <f t="shared" si="267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268"/>
        <v/>
      </c>
      <c r="AF317" s="47" t="s">
        <v>0</v>
      </c>
      <c r="AG317" s="151" t="str">
        <f t="shared" si="269"/>
        <v/>
      </c>
      <c r="AH317" s="47" t="s">
        <v>0</v>
      </c>
      <c r="AI317" s="52" t="str">
        <f t="shared" si="270"/>
        <v/>
      </c>
      <c r="AJ317" s="31" t="str">
        <f t="shared" si="271"/>
        <v/>
      </c>
      <c r="AK317" s="73" t="str">
        <f t="shared" si="272"/>
        <v/>
      </c>
      <c r="AL317" s="73" t="str">
        <f t="shared" si="273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IFERROR(""&amp;INDEX(registarNatjecatelji,DL317,4),"")</f>
        <v/>
      </c>
      <c r="AO317" s="90" t="str">
        <f t="shared" si="274"/>
        <v/>
      </c>
      <c r="AP317" s="66" t="str">
        <f t="shared" si="275"/>
        <v/>
      </c>
      <c r="AQ317" s="47" t="s">
        <v>0</v>
      </c>
      <c r="AR317" s="52" t="str">
        <f>IF(V317&lt;&gt;"NEMA","",IF(IFERROR(MATCH(U317,U$10:U316,0),0)&lt;&gt;0,"",U317))</f>
        <v/>
      </c>
      <c r="AS317" s="73" t="str">
        <f>IF(AR317="","",IFERROR(INDEX(klubAlias_id,MATCH(AR317,klubAlias_alias,0)),"NEMA"))</f>
        <v/>
      </c>
      <c r="AT317" s="31" t="str">
        <f>IF(OR(AS317="",AS317&lt;&gt;"NEMA"),"",MAX(AT$10:AT316)+1)</f>
        <v/>
      </c>
      <c r="AU317" s="66" t="str">
        <f>IF(OR(AS317="",AS317&lt;&gt;"NEMA"),"",INDEX(klub_id,MATCH(AR317,klub_naziv,0)))</f>
        <v/>
      </c>
      <c r="AV317" s="47" t="s">
        <v>0</v>
      </c>
      <c r="AW317" s="19" t="str">
        <f t="shared" si="276"/>
        <v/>
      </c>
      <c r="AX317" s="47" t="s">
        <v>0</v>
      </c>
      <c r="AY317" s="82" t="str">
        <f>IF(AK317&lt;&gt;"NEMA","",IF(IFERROR(MATCH(AJ317,AJ$10:AJ316,0),0)&lt;&gt;0,"",AJ317))</f>
        <v/>
      </c>
      <c r="AZ317" s="47" t="s">
        <v>0</v>
      </c>
      <c r="BA317" s="130"/>
      <c r="BB317" s="47" t="s">
        <v>0</v>
      </c>
      <c r="BC317" s="58" t="str">
        <f t="shared" si="277"/>
        <v/>
      </c>
      <c r="BD317" s="31" t="str">
        <f t="shared" si="278"/>
        <v/>
      </c>
      <c r="BE317" s="31" t="str">
        <f>IF(BD317="","",MAX(BE$10:BE316)+1)</f>
        <v/>
      </c>
      <c r="BF317" s="31" t="str">
        <f t="shared" si="279"/>
        <v/>
      </c>
      <c r="BG317" s="31" t="str">
        <f t="shared" si="280"/>
        <v/>
      </c>
      <c r="BH317" s="31" t="str">
        <f>IF(BA317="","",MAX(BH$10:BH316)+1)</f>
        <v/>
      </c>
      <c r="BI317" s="31" t="str">
        <f t="shared" si="281"/>
        <v/>
      </c>
      <c r="BJ317" s="66" t="str">
        <f t="shared" si="282"/>
        <v/>
      </c>
      <c r="BK317" s="47" t="s">
        <v>0</v>
      </c>
      <c r="BL317" s="19" t="str">
        <f t="shared" si="283"/>
        <v/>
      </c>
      <c r="BM317" s="47" t="s">
        <v>0</v>
      </c>
      <c r="BN317" s="151" t="str">
        <f>IF(AP317="","",IF(BA317="",IF(IFERROR(MATCH(AP317,natjecanje_noviKluboviAliasi,0),0)&gt;0,INDEX(natjecanje_kluboviAliasi,MATCH(AP317,natjecanje_noviKluboviAliasi,0)),AP317),BA317))</f>
        <v/>
      </c>
      <c r="BO317" s="47" t="s">
        <v>0</v>
      </c>
      <c r="BP317" s="58" t="str">
        <f t="shared" si="284"/>
        <v/>
      </c>
      <c r="BQ317" s="73" t="str">
        <f t="shared" si="285"/>
        <v/>
      </c>
      <c r="BR317" s="267" t="str">
        <f t="shared" si="286"/>
        <v/>
      </c>
      <c r="BS317" s="268" t="str">
        <f t="shared" si="287"/>
        <v/>
      </c>
      <c r="BT317" s="191" t="str">
        <f t="shared" si="288"/>
        <v/>
      </c>
      <c r="BU317" s="47" t="s">
        <v>0</v>
      </c>
      <c r="BV317" s="52" t="str">
        <f t="shared" si="289"/>
        <v/>
      </c>
      <c r="BW317" s="31" t="str">
        <f t="shared" si="290"/>
        <v/>
      </c>
      <c r="BX317" s="73" t="str">
        <f>IF(BW317="","",IFERROR(INDEX(imePrezime_id,MATCH(BV317&amp;" – "&amp;BW317,imePrezime_imePrezime,0)),"NEMA"))</f>
        <v/>
      </c>
      <c r="BY317" s="73" t="str">
        <f>IF(BX317&lt;&gt;"NEMA","",IFERROR(INDEX(imePrezimeAlias_imePrezimeId,MATCH(BV317&amp;" "&amp;BW317,imePrezimeAlias_alias,0)),"NEMA"))</f>
        <v/>
      </c>
      <c r="BZ317" s="31" t="str">
        <f>IF(BW317="","",IF(OR(BY317="",BY317="NEMA"),BV317,INDEX(imePrezime_ime,MATCH(BY317,imePrezime_id,0))))</f>
        <v/>
      </c>
      <c r="CA317" s="66" t="str">
        <f>IF(BW317="","",IF(OR(BY317="",BY317="NEMA"),BW317,INDEX(imePrezime_prezime,MATCH(BY317,imePrezime_id,0))))</f>
        <v/>
      </c>
      <c r="CB317" s="47" t="s">
        <v>0</v>
      </c>
      <c r="CC317" s="82" t="str">
        <f t="shared" si="291"/>
        <v/>
      </c>
      <c r="CD317" s="47" t="s">
        <v>0</v>
      </c>
      <c r="CE317" s="19" t="str">
        <f t="shared" si="292"/>
        <v/>
      </c>
      <c r="CF317" s="47" t="s">
        <v>0</v>
      </c>
      <c r="CG317" s="130"/>
      <c r="CH317" s="47" t="s">
        <v>0</v>
      </c>
      <c r="CI317" s="52" t="str">
        <f t="shared" si="293"/>
        <v/>
      </c>
      <c r="CJ317" s="73" t="str">
        <f>IF(CG317="","",MAX(CJ$10:CJ316)+1)</f>
        <v/>
      </c>
      <c r="CK317" s="53" t="str">
        <f t="shared" si="294"/>
        <v/>
      </c>
      <c r="CL317" s="47" t="s">
        <v>0</v>
      </c>
      <c r="CM317" s="19" t="str">
        <f t="shared" si="295"/>
        <v/>
      </c>
      <c r="CN317" s="47" t="s">
        <v>0</v>
      </c>
      <c r="CO317" s="108"/>
      <c r="CP317" s="110"/>
      <c r="CQ317" s="47"/>
      <c r="CR317" s="58" t="str">
        <f>IF(AND(BX317="NEMA",BY317="NEMA",OR(CG317="",CK317="NEMA")),MAX(CR$10:CR316)+1,"")</f>
        <v/>
      </c>
      <c r="CS317" s="53" t="str">
        <f t="shared" si="296"/>
        <v/>
      </c>
      <c r="CT317" t="s">
        <v>0</v>
      </c>
      <c r="CU317" s="133" t="str">
        <f>IF(O317="","",LEFT(INDEX(kategorija_oznaka,MATCH(Q317,kategorija_id,0)),1))</f>
        <v/>
      </c>
      <c r="CV317" t="s">
        <v>0</v>
      </c>
      <c r="CW317" s="52" t="str">
        <f>IF(CR317="","",IF(M317&lt;&gt;"CRO","","INSERT INTO osoba (id,reg_broj,oib,spol_id,dat_rodjenja) VALUES ("&amp;CR317&amp;",(SELECT max(os.reg_broj)+1 FROM osoba AS os),Null,'"&amp;CU317&amp;"',Null); INSERT INTO osoba_log (id,reg_broj,oib,spol_id,dat_rodjenja,dnevnik_id) SELECT id,reg_broj,oib,spol_id,dat_rodjenja,"&amp;dnevnik_id&amp;" FROM osoba WHERE id = "&amp;CR317&amp;";"))</f>
        <v/>
      </c>
      <c r="CX317" s="66" t="str">
        <f t="shared" si="297"/>
        <v/>
      </c>
      <c r="CY317" t="s">
        <v>0</v>
      </c>
      <c r="CZ317" s="19" t="str">
        <f t="shared" si="298"/>
        <v/>
      </c>
      <c r="DA317" s="47" t="s">
        <v>0</v>
      </c>
      <c r="DB317" s="52" t="str">
        <f t="shared" si="299"/>
        <v/>
      </c>
      <c r="DC317" s="66" t="str">
        <f t="shared" si="300"/>
        <v/>
      </c>
      <c r="DD317" s="47" t="s">
        <v>0</v>
      </c>
      <c r="DE317" s="52" t="str">
        <f t="shared" si="301"/>
        <v/>
      </c>
      <c r="DF317" s="53" t="str">
        <f>IF(DE317="","",IFERROR(MATCH(DE317,registar,0),"NEMA"))</f>
        <v/>
      </c>
      <c r="DG317" s="47" t="s">
        <v>0</v>
      </c>
      <c r="DH317" s="52" t="str">
        <f t="shared" si="302"/>
        <v/>
      </c>
      <c r="DI317" s="53" t="str">
        <f>IF(DH317="","",IFERROR(MATCH(DH317,imePrezime_imePrezimeKlub,0),"NEMA"))</f>
        <v/>
      </c>
      <c r="DJ317" s="47" t="s">
        <v>0</v>
      </c>
      <c r="DK317" s="52" t="str">
        <f t="shared" si="303"/>
        <v/>
      </c>
      <c r="DL317" s="53" t="str">
        <f>IF(DK317="","",IFERROR(MATCH(DK317,imePrezime_imePrezime,0),"NEMA"))</f>
        <v/>
      </c>
      <c r="DM317" s="47" t="s">
        <v>0</v>
      </c>
      <c r="DN317" s="58" t="str">
        <f t="shared" si="304"/>
        <v/>
      </c>
      <c r="DO317" s="53" t="str" cm="1">
        <f t="array" ref="DO317">IF(DN317&lt;&gt;"",INDEX(imePrezime_id,DN317,0),IF(CR317&lt;&gt;"",CR317,""))</f>
        <v/>
      </c>
      <c r="DP317" s="47" t="s">
        <v>0</v>
      </c>
      <c r="DQ317" s="58" t="str">
        <f t="shared" si="305"/>
        <v/>
      </c>
      <c r="DR317" s="73" t="str">
        <f>IF(BW317="","",IF(AJ317="",IF(IFERROR(INDEX(imePrezime_klub,MATCH(DO317,imePrezime_id,0)),"NEMA")="","klu",""),IF(OR(AND(AK317&lt;&gt;"",AK317&lt;&gt;"NEMA"),BI317&lt;&gt;""),"klu(ali)",IF(AND(AN317&lt;&gt;"",AN317&lt;&gt;AM317),"(raz-klu)","klu"))))</f>
        <v/>
      </c>
      <c r="DS317" s="73" t="str">
        <f t="shared" si="306"/>
        <v/>
      </c>
      <c r="DT317" s="73" t="str">
        <f t="shared" si="307"/>
        <v/>
      </c>
      <c r="DU317" s="66" t="str">
        <f t="shared" si="308"/>
        <v/>
      </c>
      <c r="DV317" s="47" t="s">
        <v>0</v>
      </c>
      <c r="DW317" s="58" t="str">
        <f>IF(BW317="","",MAX(DW$10:DW316)+1)</f>
        <v/>
      </c>
      <c r="DX317" s="73" t="str">
        <f t="shared" si="309"/>
        <v/>
      </c>
      <c r="DY317" s="73" t="str">
        <f t="shared" si="310"/>
        <v/>
      </c>
      <c r="DZ317" s="73" t="str">
        <f t="shared" si="311"/>
        <v/>
      </c>
      <c r="EA317" s="73" t="str">
        <f t="shared" si="312"/>
        <v/>
      </c>
      <c r="EB317" s="73" t="str">
        <f t="shared" si="313"/>
        <v/>
      </c>
      <c r="EC317" s="73" t="str">
        <f t="shared" si="314"/>
        <v/>
      </c>
      <c r="ED317" s="73" t="str">
        <f t="shared" si="315"/>
        <v/>
      </c>
      <c r="EE317" s="73" t="str">
        <f t="shared" si="316"/>
        <v/>
      </c>
      <c r="EF317" s="73" t="str">
        <f t="shared" si="317"/>
        <v/>
      </c>
      <c r="EG317" s="53" t="str">
        <f>IF(INDEX(natjecanjeKategorije_katAliasId,MATCH(Q317,natjecanjeKategorije_katRegId,0))="","",INDEX(natjecanjeKategorije_katAliasId,MATCH(Q317,natjecanjeKategorije_katRegId,0)))</f>
        <v/>
      </c>
      <c r="EH317" s="47" t="s">
        <v>0</v>
      </c>
      <c r="EI317" s="19" t="str">
        <f t="shared" si="318"/>
        <v/>
      </c>
      <c r="EJ317" s="47" t="s">
        <v>0</v>
      </c>
      <c r="EK317" s="19" t="str">
        <f t="shared" si="319"/>
        <v/>
      </c>
      <c r="EL317" s="47" t="s">
        <v>0</v>
      </c>
      <c r="EM317" s="208" t="str">
        <f t="shared" si="320"/>
        <v/>
      </c>
      <c r="EN317" s="47" t="s">
        <v>0</v>
      </c>
    </row>
    <row r="318" spans="1:144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262"/>
        <v/>
      </c>
      <c r="P318" s="73" t="str">
        <f>IF(O318="","",IF(COUNTIF(O$10:O317,O318)=0,P317+1,P317))</f>
        <v/>
      </c>
      <c r="Q318" s="88" t="str">
        <f t="shared" si="263"/>
        <v/>
      </c>
      <c r="R318" s="89" t="str" cm="1">
        <f t="array" ref="R318">IF(S318="","",INDEX(natjecanjeStaze_naziv,MATCH(S318,natjecanjeStaze_stazaId,0)))</f>
        <v/>
      </c>
      <c r="S318" s="53" t="str">
        <f>IF(BW318="","",INDEX(natjecanjeStaze_stazaId,MATCH(O318,natjecanjeStaze_kategorija,0)))</f>
        <v/>
      </c>
      <c r="T318" s="47" t="s">
        <v>0</v>
      </c>
      <c r="U318" s="259" t="str">
        <f>IF(O318="","",INDEX(kategorija_oznaka,MATCH(Q318,kategorija_id,0)))</f>
        <v/>
      </c>
      <c r="V318" s="260" t="str">
        <f t="shared" si="264"/>
        <v/>
      </c>
      <c r="W318" s="47" t="s">
        <v>0</v>
      </c>
      <c r="X318" s="52" t="str">
        <f t="shared" si="265"/>
        <v/>
      </c>
      <c r="Y318" s="73" t="str">
        <f t="shared" si="266"/>
        <v/>
      </c>
      <c r="Z318" s="31" t="str">
        <f t="shared" si="267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268"/>
        <v/>
      </c>
      <c r="AF318" s="47" t="s">
        <v>0</v>
      </c>
      <c r="AG318" s="151" t="str">
        <f t="shared" si="269"/>
        <v/>
      </c>
      <c r="AH318" s="47" t="s">
        <v>0</v>
      </c>
      <c r="AI318" s="52" t="str">
        <f t="shared" si="270"/>
        <v/>
      </c>
      <c r="AJ318" s="31" t="str">
        <f t="shared" si="271"/>
        <v/>
      </c>
      <c r="AK318" s="73" t="str">
        <f t="shared" si="272"/>
        <v/>
      </c>
      <c r="AL318" s="73" t="str">
        <f t="shared" si="273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IFERROR(""&amp;INDEX(registarNatjecatelji,DL318,4),"")</f>
        <v/>
      </c>
      <c r="AO318" s="90" t="str">
        <f t="shared" si="274"/>
        <v/>
      </c>
      <c r="AP318" s="66" t="str">
        <f t="shared" si="275"/>
        <v/>
      </c>
      <c r="AQ318" s="47" t="s">
        <v>0</v>
      </c>
      <c r="AR318" s="52" t="str">
        <f>IF(V318&lt;&gt;"NEMA","",IF(IFERROR(MATCH(U318,U$10:U317,0),0)&lt;&gt;0,"",U318))</f>
        <v/>
      </c>
      <c r="AS318" s="73" t="str">
        <f>IF(AR318="","",IFERROR(INDEX(klubAlias_id,MATCH(AR318,klubAlias_alias,0)),"NEMA"))</f>
        <v/>
      </c>
      <c r="AT318" s="31" t="str">
        <f>IF(OR(AS318="",AS318&lt;&gt;"NEMA"),"",MAX(AT$10:AT317)+1)</f>
        <v/>
      </c>
      <c r="AU318" s="66" t="str">
        <f>IF(OR(AS318="",AS318&lt;&gt;"NEMA"),"",INDEX(klub_id,MATCH(AR318,klub_naziv,0)))</f>
        <v/>
      </c>
      <c r="AV318" s="47" t="s">
        <v>0</v>
      </c>
      <c r="AW318" s="19" t="str">
        <f t="shared" si="276"/>
        <v/>
      </c>
      <c r="AX318" s="47" t="s">
        <v>0</v>
      </c>
      <c r="AY318" s="82" t="str">
        <f>IF(AK318&lt;&gt;"NEMA","",IF(IFERROR(MATCH(AJ318,AJ$10:AJ317,0),0)&lt;&gt;0,"",AJ318))</f>
        <v/>
      </c>
      <c r="AZ318" s="47" t="s">
        <v>0</v>
      </c>
      <c r="BA318" s="130"/>
      <c r="BB318" s="47" t="s">
        <v>0</v>
      </c>
      <c r="BC318" s="58" t="str">
        <f t="shared" si="277"/>
        <v/>
      </c>
      <c r="BD318" s="31" t="str">
        <f t="shared" si="278"/>
        <v/>
      </c>
      <c r="BE318" s="31" t="str">
        <f>IF(BD318="","",MAX(BE$10:BE317)+1)</f>
        <v/>
      </c>
      <c r="BF318" s="31" t="str">
        <f t="shared" si="279"/>
        <v/>
      </c>
      <c r="BG318" s="31" t="str">
        <f t="shared" si="280"/>
        <v/>
      </c>
      <c r="BH318" s="31" t="str">
        <f>IF(BA318="","",MAX(BH$10:BH317)+1)</f>
        <v/>
      </c>
      <c r="BI318" s="31" t="str">
        <f t="shared" si="281"/>
        <v/>
      </c>
      <c r="BJ318" s="66" t="str">
        <f t="shared" si="282"/>
        <v/>
      </c>
      <c r="BK318" s="47" t="s">
        <v>0</v>
      </c>
      <c r="BL318" s="19" t="str">
        <f t="shared" si="283"/>
        <v/>
      </c>
      <c r="BM318" s="47" t="s">
        <v>0</v>
      </c>
      <c r="BN318" s="151" t="str">
        <f>IF(AP318="","",IF(BA318="",IF(IFERROR(MATCH(AP318,natjecanje_noviKluboviAliasi,0),0)&gt;0,INDEX(natjecanje_kluboviAliasi,MATCH(AP318,natjecanje_noviKluboviAliasi,0)),AP318),BA318))</f>
        <v/>
      </c>
      <c r="BO318" s="47" t="s">
        <v>0</v>
      </c>
      <c r="BP318" s="58" t="str">
        <f t="shared" si="284"/>
        <v/>
      </c>
      <c r="BQ318" s="73" t="str">
        <f t="shared" si="285"/>
        <v/>
      </c>
      <c r="BR318" s="267" t="str">
        <f t="shared" si="286"/>
        <v/>
      </c>
      <c r="BS318" s="268" t="str">
        <f t="shared" si="287"/>
        <v/>
      </c>
      <c r="BT318" s="191" t="str">
        <f t="shared" si="288"/>
        <v/>
      </c>
      <c r="BU318" s="47" t="s">
        <v>0</v>
      </c>
      <c r="BV318" s="52" t="str">
        <f t="shared" si="289"/>
        <v/>
      </c>
      <c r="BW318" s="31" t="str">
        <f t="shared" si="290"/>
        <v/>
      </c>
      <c r="BX318" s="73" t="str">
        <f>IF(BW318="","",IFERROR(INDEX(imePrezime_id,MATCH(BV318&amp;" – "&amp;BW318,imePrezime_imePrezime,0)),"NEMA"))</f>
        <v/>
      </c>
      <c r="BY318" s="73" t="str">
        <f>IF(BX318&lt;&gt;"NEMA","",IFERROR(INDEX(imePrezimeAlias_imePrezimeId,MATCH(BV318&amp;" "&amp;BW318,imePrezimeAlias_alias,0)),"NEMA"))</f>
        <v/>
      </c>
      <c r="BZ318" s="31" t="str">
        <f>IF(BW318="","",IF(OR(BY318="",BY318="NEMA"),BV318,INDEX(imePrezime_ime,MATCH(BY318,imePrezime_id,0))))</f>
        <v/>
      </c>
      <c r="CA318" s="66" t="str">
        <f>IF(BW318="","",IF(OR(BY318="",BY318="NEMA"),BW318,INDEX(imePrezime_prezime,MATCH(BY318,imePrezime_id,0))))</f>
        <v/>
      </c>
      <c r="CB318" s="47" t="s">
        <v>0</v>
      </c>
      <c r="CC318" s="82" t="str">
        <f t="shared" si="291"/>
        <v/>
      </c>
      <c r="CD318" s="47" t="s">
        <v>0</v>
      </c>
      <c r="CE318" s="19" t="str">
        <f t="shared" si="292"/>
        <v/>
      </c>
      <c r="CF318" s="47" t="s">
        <v>0</v>
      </c>
      <c r="CG318" s="130"/>
      <c r="CH318" s="47" t="s">
        <v>0</v>
      </c>
      <c r="CI318" s="52" t="str">
        <f t="shared" si="293"/>
        <v/>
      </c>
      <c r="CJ318" s="73" t="str">
        <f>IF(CG318="","",MAX(CJ$10:CJ317)+1)</f>
        <v/>
      </c>
      <c r="CK318" s="53" t="str">
        <f t="shared" si="294"/>
        <v/>
      </c>
      <c r="CL318" s="47" t="s">
        <v>0</v>
      </c>
      <c r="CM318" s="19" t="str">
        <f t="shared" si="295"/>
        <v/>
      </c>
      <c r="CN318" s="47" t="s">
        <v>0</v>
      </c>
      <c r="CO318" s="108"/>
      <c r="CP318" s="110"/>
      <c r="CQ318" s="47"/>
      <c r="CR318" s="58" t="str">
        <f>IF(AND(BX318="NEMA",BY318="NEMA",OR(CG318="",CK318="NEMA")),MAX(CR$10:CR317)+1,"")</f>
        <v/>
      </c>
      <c r="CS318" s="53" t="str">
        <f t="shared" si="296"/>
        <v/>
      </c>
      <c r="CT318" t="s">
        <v>0</v>
      </c>
      <c r="CU318" s="133" t="str">
        <f>IF(O318="","",LEFT(INDEX(kategorija_oznaka,MATCH(Q318,kategorija_id,0)),1))</f>
        <v/>
      </c>
      <c r="CV318" t="s">
        <v>0</v>
      </c>
      <c r="CW318" s="52" t="str">
        <f>IF(CR318="","",IF(M318&lt;&gt;"CRO","","INSERT INTO osoba (id,reg_broj,oib,spol_id,dat_rodjenja) VALUES ("&amp;CR318&amp;",(SELECT max(os.reg_broj)+1 FROM osoba AS os),Null,'"&amp;CU318&amp;"',Null); INSERT INTO osoba_log (id,reg_broj,oib,spol_id,dat_rodjenja,dnevnik_id) SELECT id,reg_broj,oib,spol_id,dat_rodjenja,"&amp;dnevnik_id&amp;" FROM osoba WHERE id = "&amp;CR318&amp;";"))</f>
        <v/>
      </c>
      <c r="CX318" s="66" t="str">
        <f t="shared" si="297"/>
        <v/>
      </c>
      <c r="CY318" t="s">
        <v>0</v>
      </c>
      <c r="CZ318" s="19" t="str">
        <f t="shared" si="298"/>
        <v/>
      </c>
      <c r="DA318" s="47" t="s">
        <v>0</v>
      </c>
      <c r="DB318" s="52" t="str">
        <f t="shared" si="299"/>
        <v/>
      </c>
      <c r="DC318" s="66" t="str">
        <f t="shared" si="300"/>
        <v/>
      </c>
      <c r="DD318" s="47" t="s">
        <v>0</v>
      </c>
      <c r="DE318" s="52" t="str">
        <f t="shared" si="301"/>
        <v/>
      </c>
      <c r="DF318" s="53" t="str">
        <f>IF(DE318="","",IFERROR(MATCH(DE318,registar,0),"NEMA"))</f>
        <v/>
      </c>
      <c r="DG318" s="47" t="s">
        <v>0</v>
      </c>
      <c r="DH318" s="52" t="str">
        <f t="shared" si="302"/>
        <v/>
      </c>
      <c r="DI318" s="53" t="str">
        <f>IF(DH318="","",IFERROR(MATCH(DH318,imePrezime_imePrezimeKlub,0),"NEMA"))</f>
        <v/>
      </c>
      <c r="DJ318" s="47" t="s">
        <v>0</v>
      </c>
      <c r="DK318" s="52" t="str">
        <f t="shared" si="303"/>
        <v/>
      </c>
      <c r="DL318" s="53" t="str">
        <f>IF(DK318="","",IFERROR(MATCH(DK318,imePrezime_imePrezime,0),"NEMA"))</f>
        <v/>
      </c>
      <c r="DM318" s="47" t="s">
        <v>0</v>
      </c>
      <c r="DN318" s="58" t="str">
        <f t="shared" si="304"/>
        <v/>
      </c>
      <c r="DO318" s="53" t="str" cm="1">
        <f t="array" ref="DO318">IF(DN318&lt;&gt;"",INDEX(imePrezime_id,DN318,0),IF(CR318&lt;&gt;"",CR318,""))</f>
        <v/>
      </c>
      <c r="DP318" s="47" t="s">
        <v>0</v>
      </c>
      <c r="DQ318" s="58" t="str">
        <f t="shared" si="305"/>
        <v/>
      </c>
      <c r="DR318" s="73" t="str">
        <f>IF(BW318="","",IF(AJ318="",IF(IFERROR(INDEX(imePrezime_klub,MATCH(DO318,imePrezime_id,0)),"NEMA")="","klu",""),IF(OR(AND(AK318&lt;&gt;"",AK318&lt;&gt;"NEMA"),BI318&lt;&gt;""),"klu(ali)",IF(AND(AN318&lt;&gt;"",AN318&lt;&gt;AM318),"(raz-klu)","klu"))))</f>
        <v/>
      </c>
      <c r="DS318" s="73" t="str">
        <f t="shared" si="306"/>
        <v/>
      </c>
      <c r="DT318" s="73" t="str">
        <f t="shared" si="307"/>
        <v/>
      </c>
      <c r="DU318" s="66" t="str">
        <f t="shared" si="308"/>
        <v/>
      </c>
      <c r="DV318" s="47" t="s">
        <v>0</v>
      </c>
      <c r="DW318" s="58" t="str">
        <f>IF(BW318="","",MAX(DW$10:DW317)+1)</f>
        <v/>
      </c>
      <c r="DX318" s="73" t="str">
        <f t="shared" si="309"/>
        <v/>
      </c>
      <c r="DY318" s="73" t="str">
        <f t="shared" si="310"/>
        <v/>
      </c>
      <c r="DZ318" s="73" t="str">
        <f t="shared" si="311"/>
        <v/>
      </c>
      <c r="EA318" s="73" t="str">
        <f t="shared" si="312"/>
        <v/>
      </c>
      <c r="EB318" s="73" t="str">
        <f t="shared" si="313"/>
        <v/>
      </c>
      <c r="EC318" s="73" t="str">
        <f t="shared" si="314"/>
        <v/>
      </c>
      <c r="ED318" s="73" t="str">
        <f t="shared" si="315"/>
        <v/>
      </c>
      <c r="EE318" s="73" t="str">
        <f t="shared" si="316"/>
        <v/>
      </c>
      <c r="EF318" s="73" t="str">
        <f t="shared" si="317"/>
        <v/>
      </c>
      <c r="EG318" s="53" t="str">
        <f>IF(INDEX(natjecanjeKategorije_katAliasId,MATCH(Q318,natjecanjeKategorije_katRegId,0))="","",INDEX(natjecanjeKategorije_katAliasId,MATCH(Q318,natjecanjeKategorije_katRegId,0)))</f>
        <v/>
      </c>
      <c r="EH318" s="47" t="s">
        <v>0</v>
      </c>
      <c r="EI318" s="19" t="str">
        <f t="shared" si="318"/>
        <v/>
      </c>
      <c r="EJ318" s="47" t="s">
        <v>0</v>
      </c>
      <c r="EK318" s="19" t="str">
        <f t="shared" si="319"/>
        <v/>
      </c>
      <c r="EL318" s="47" t="s">
        <v>0</v>
      </c>
      <c r="EM318" s="208" t="str">
        <f t="shared" si="320"/>
        <v/>
      </c>
      <c r="EN318" s="47" t="s">
        <v>0</v>
      </c>
    </row>
    <row r="319" spans="1:144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262"/>
        <v/>
      </c>
      <c r="P319" s="73" t="str">
        <f>IF(O319="","",IF(COUNTIF(O$10:O318,O319)=0,P318+1,P318))</f>
        <v/>
      </c>
      <c r="Q319" s="88" t="str">
        <f t="shared" si="263"/>
        <v/>
      </c>
      <c r="R319" s="89" t="str" cm="1">
        <f t="array" ref="R319">IF(S319="","",INDEX(natjecanjeStaze_naziv,MATCH(S319,natjecanjeStaze_stazaId,0)))</f>
        <v/>
      </c>
      <c r="S319" s="53" t="str">
        <f>IF(BW319="","",INDEX(natjecanjeStaze_stazaId,MATCH(O319,natjecanjeStaze_kategorija,0)))</f>
        <v/>
      </c>
      <c r="T319" s="47" t="s">
        <v>0</v>
      </c>
      <c r="U319" s="259" t="str">
        <f>IF(O319="","",INDEX(kategorija_oznaka,MATCH(Q319,kategorija_id,0)))</f>
        <v/>
      </c>
      <c r="V319" s="260" t="str">
        <f t="shared" si="264"/>
        <v/>
      </c>
      <c r="W319" s="47" t="s">
        <v>0</v>
      </c>
      <c r="X319" s="52" t="str">
        <f t="shared" si="265"/>
        <v/>
      </c>
      <c r="Y319" s="73" t="str">
        <f t="shared" si="266"/>
        <v/>
      </c>
      <c r="Z319" s="31" t="str">
        <f t="shared" si="267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268"/>
        <v/>
      </c>
      <c r="AF319" s="47" t="s">
        <v>0</v>
      </c>
      <c r="AG319" s="151" t="str">
        <f t="shared" si="269"/>
        <v/>
      </c>
      <c r="AH319" s="47" t="s">
        <v>0</v>
      </c>
      <c r="AI319" s="52" t="str">
        <f t="shared" si="270"/>
        <v/>
      </c>
      <c r="AJ319" s="31" t="str">
        <f t="shared" si="271"/>
        <v/>
      </c>
      <c r="AK319" s="73" t="str">
        <f t="shared" si="272"/>
        <v/>
      </c>
      <c r="AL319" s="73" t="str">
        <f t="shared" si="273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IFERROR(""&amp;INDEX(registarNatjecatelji,DL319,4),"")</f>
        <v/>
      </c>
      <c r="AO319" s="90" t="str">
        <f t="shared" si="274"/>
        <v/>
      </c>
      <c r="AP319" s="66" t="str">
        <f t="shared" si="275"/>
        <v/>
      </c>
      <c r="AQ319" s="47" t="s">
        <v>0</v>
      </c>
      <c r="AR319" s="52" t="str">
        <f>IF(V319&lt;&gt;"NEMA","",IF(IFERROR(MATCH(U319,U$10:U318,0),0)&lt;&gt;0,"",U319))</f>
        <v/>
      </c>
      <c r="AS319" s="73" t="str">
        <f>IF(AR319="","",IFERROR(INDEX(klubAlias_id,MATCH(AR319,klubAlias_alias,0)),"NEMA"))</f>
        <v/>
      </c>
      <c r="AT319" s="31" t="str">
        <f>IF(OR(AS319="",AS319&lt;&gt;"NEMA"),"",MAX(AT$10:AT318)+1)</f>
        <v/>
      </c>
      <c r="AU319" s="66" t="str">
        <f>IF(OR(AS319="",AS319&lt;&gt;"NEMA"),"",INDEX(klub_id,MATCH(AR319,klub_naziv,0)))</f>
        <v/>
      </c>
      <c r="AV319" s="47" t="s">
        <v>0</v>
      </c>
      <c r="AW319" s="19" t="str">
        <f t="shared" si="276"/>
        <v/>
      </c>
      <c r="AX319" s="47" t="s">
        <v>0</v>
      </c>
      <c r="AY319" s="82" t="str">
        <f>IF(AK319&lt;&gt;"NEMA","",IF(IFERROR(MATCH(AJ319,AJ$10:AJ318,0),0)&lt;&gt;0,"",AJ319))</f>
        <v/>
      </c>
      <c r="AZ319" s="47" t="s">
        <v>0</v>
      </c>
      <c r="BA319" s="130"/>
      <c r="BB319" s="47" t="s">
        <v>0</v>
      </c>
      <c r="BC319" s="58" t="str">
        <f t="shared" si="277"/>
        <v/>
      </c>
      <c r="BD319" s="31" t="str">
        <f t="shared" si="278"/>
        <v/>
      </c>
      <c r="BE319" s="31" t="str">
        <f>IF(BD319="","",MAX(BE$10:BE318)+1)</f>
        <v/>
      </c>
      <c r="BF319" s="31" t="str">
        <f t="shared" si="279"/>
        <v/>
      </c>
      <c r="BG319" s="31" t="str">
        <f t="shared" si="280"/>
        <v/>
      </c>
      <c r="BH319" s="31" t="str">
        <f>IF(BA319="","",MAX(BH$10:BH318)+1)</f>
        <v/>
      </c>
      <c r="BI319" s="31" t="str">
        <f t="shared" si="281"/>
        <v/>
      </c>
      <c r="BJ319" s="66" t="str">
        <f t="shared" si="282"/>
        <v/>
      </c>
      <c r="BK319" s="47" t="s">
        <v>0</v>
      </c>
      <c r="BL319" s="19" t="str">
        <f t="shared" si="283"/>
        <v/>
      </c>
      <c r="BM319" s="47" t="s">
        <v>0</v>
      </c>
      <c r="BN319" s="151" t="str">
        <f>IF(AP319="","",IF(BA319="",IF(IFERROR(MATCH(AP319,natjecanje_noviKluboviAliasi,0),0)&gt;0,INDEX(natjecanje_kluboviAliasi,MATCH(AP319,natjecanje_noviKluboviAliasi,0)),AP319),BA319))</f>
        <v/>
      </c>
      <c r="BO319" s="47" t="s">
        <v>0</v>
      </c>
      <c r="BP319" s="58" t="str">
        <f t="shared" si="284"/>
        <v/>
      </c>
      <c r="BQ319" s="73" t="str">
        <f t="shared" si="285"/>
        <v/>
      </c>
      <c r="BR319" s="267" t="str">
        <f t="shared" si="286"/>
        <v/>
      </c>
      <c r="BS319" s="268" t="str">
        <f t="shared" si="287"/>
        <v/>
      </c>
      <c r="BT319" s="191" t="str">
        <f t="shared" si="288"/>
        <v/>
      </c>
      <c r="BU319" s="47" t="s">
        <v>0</v>
      </c>
      <c r="BV319" s="52" t="str">
        <f t="shared" si="289"/>
        <v/>
      </c>
      <c r="BW319" s="31" t="str">
        <f t="shared" si="290"/>
        <v/>
      </c>
      <c r="BX319" s="73" t="str">
        <f>IF(BW319="","",IFERROR(INDEX(imePrezime_id,MATCH(BV319&amp;" – "&amp;BW319,imePrezime_imePrezime,0)),"NEMA"))</f>
        <v/>
      </c>
      <c r="BY319" s="73" t="str">
        <f>IF(BX319&lt;&gt;"NEMA","",IFERROR(INDEX(imePrezimeAlias_imePrezimeId,MATCH(BV319&amp;" "&amp;BW319,imePrezimeAlias_alias,0)),"NEMA"))</f>
        <v/>
      </c>
      <c r="BZ319" s="31" t="str">
        <f>IF(BW319="","",IF(OR(BY319="",BY319="NEMA"),BV319,INDEX(imePrezime_ime,MATCH(BY319,imePrezime_id,0))))</f>
        <v/>
      </c>
      <c r="CA319" s="66" t="str">
        <f>IF(BW319="","",IF(OR(BY319="",BY319="NEMA"),BW319,INDEX(imePrezime_prezime,MATCH(BY319,imePrezime_id,0))))</f>
        <v/>
      </c>
      <c r="CB319" s="47" t="s">
        <v>0</v>
      </c>
      <c r="CC319" s="82" t="str">
        <f t="shared" si="291"/>
        <v/>
      </c>
      <c r="CD319" s="47" t="s">
        <v>0</v>
      </c>
      <c r="CE319" s="19" t="str">
        <f t="shared" si="292"/>
        <v/>
      </c>
      <c r="CF319" s="47" t="s">
        <v>0</v>
      </c>
      <c r="CG319" s="130"/>
      <c r="CH319" s="47" t="s">
        <v>0</v>
      </c>
      <c r="CI319" s="52" t="str">
        <f t="shared" si="293"/>
        <v/>
      </c>
      <c r="CJ319" s="73" t="str">
        <f>IF(CG319="","",MAX(CJ$10:CJ318)+1)</f>
        <v/>
      </c>
      <c r="CK319" s="53" t="str">
        <f t="shared" si="294"/>
        <v/>
      </c>
      <c r="CL319" s="47" t="s">
        <v>0</v>
      </c>
      <c r="CM319" s="19" t="str">
        <f t="shared" si="295"/>
        <v/>
      </c>
      <c r="CN319" s="47" t="s">
        <v>0</v>
      </c>
      <c r="CO319" s="108"/>
      <c r="CP319" s="110"/>
      <c r="CQ319" s="47"/>
      <c r="CR319" s="58" t="str">
        <f>IF(AND(BX319="NEMA",BY319="NEMA",OR(CG319="",CK319="NEMA")),MAX(CR$10:CR318)+1,"")</f>
        <v/>
      </c>
      <c r="CS319" s="53" t="str">
        <f t="shared" si="296"/>
        <v/>
      </c>
      <c r="CT319" t="s">
        <v>0</v>
      </c>
      <c r="CU319" s="133" t="str">
        <f>IF(O319="","",LEFT(INDEX(kategorija_oznaka,MATCH(Q319,kategorija_id,0)),1))</f>
        <v/>
      </c>
      <c r="CV319" t="s">
        <v>0</v>
      </c>
      <c r="CW319" s="52" t="str">
        <f>IF(CR319="","",IF(M319&lt;&gt;"CRO","","INSERT INTO osoba (id,reg_broj,oib,spol_id,dat_rodjenja) VALUES ("&amp;CR319&amp;",(SELECT max(os.reg_broj)+1 FROM osoba AS os),Null,'"&amp;CU319&amp;"',Null); INSERT INTO osoba_log (id,reg_broj,oib,spol_id,dat_rodjenja,dnevnik_id) SELECT id,reg_broj,oib,spol_id,dat_rodjenja,"&amp;dnevnik_id&amp;" FROM osoba WHERE id = "&amp;CR319&amp;";"))</f>
        <v/>
      </c>
      <c r="CX319" s="66" t="str">
        <f t="shared" si="297"/>
        <v/>
      </c>
      <c r="CY319" t="s">
        <v>0</v>
      </c>
      <c r="CZ319" s="19" t="str">
        <f t="shared" si="298"/>
        <v/>
      </c>
      <c r="DA319" s="47" t="s">
        <v>0</v>
      </c>
      <c r="DB319" s="52" t="str">
        <f t="shared" si="299"/>
        <v/>
      </c>
      <c r="DC319" s="66" t="str">
        <f t="shared" si="300"/>
        <v/>
      </c>
      <c r="DD319" s="47" t="s">
        <v>0</v>
      </c>
      <c r="DE319" s="52" t="str">
        <f t="shared" si="301"/>
        <v/>
      </c>
      <c r="DF319" s="53" t="str">
        <f>IF(DE319="","",IFERROR(MATCH(DE319,registar,0),"NEMA"))</f>
        <v/>
      </c>
      <c r="DG319" s="47" t="s">
        <v>0</v>
      </c>
      <c r="DH319" s="52" t="str">
        <f t="shared" si="302"/>
        <v/>
      </c>
      <c r="DI319" s="53" t="str">
        <f>IF(DH319="","",IFERROR(MATCH(DH319,imePrezime_imePrezimeKlub,0),"NEMA"))</f>
        <v/>
      </c>
      <c r="DJ319" s="47" t="s">
        <v>0</v>
      </c>
      <c r="DK319" s="52" t="str">
        <f t="shared" si="303"/>
        <v/>
      </c>
      <c r="DL319" s="53" t="str">
        <f>IF(DK319="","",IFERROR(MATCH(DK319,imePrezime_imePrezime,0),"NEMA"))</f>
        <v/>
      </c>
      <c r="DM319" s="47" t="s">
        <v>0</v>
      </c>
      <c r="DN319" s="58" t="str">
        <f t="shared" si="304"/>
        <v/>
      </c>
      <c r="DO319" s="53" t="str" cm="1">
        <f t="array" ref="DO319">IF(DN319&lt;&gt;"",INDEX(imePrezime_id,DN319,0),IF(CR319&lt;&gt;"",CR319,""))</f>
        <v/>
      </c>
      <c r="DP319" s="47" t="s">
        <v>0</v>
      </c>
      <c r="DQ319" s="58" t="str">
        <f t="shared" si="305"/>
        <v/>
      </c>
      <c r="DR319" s="73" t="str">
        <f>IF(BW319="","",IF(AJ319="",IF(IFERROR(INDEX(imePrezime_klub,MATCH(DO319,imePrezime_id,0)),"NEMA")="","klu",""),IF(OR(AND(AK319&lt;&gt;"",AK319&lt;&gt;"NEMA"),BI319&lt;&gt;""),"klu(ali)",IF(AND(AN319&lt;&gt;"",AN319&lt;&gt;AM319),"(raz-klu)","klu"))))</f>
        <v/>
      </c>
      <c r="DS319" s="73" t="str">
        <f t="shared" si="306"/>
        <v/>
      </c>
      <c r="DT319" s="73" t="str">
        <f t="shared" si="307"/>
        <v/>
      </c>
      <c r="DU319" s="66" t="str">
        <f t="shared" si="308"/>
        <v/>
      </c>
      <c r="DV319" s="47" t="s">
        <v>0</v>
      </c>
      <c r="DW319" s="58" t="str">
        <f>IF(BW319="","",MAX(DW$10:DW318)+1)</f>
        <v/>
      </c>
      <c r="DX319" s="73" t="str">
        <f t="shared" si="309"/>
        <v/>
      </c>
      <c r="DY319" s="73" t="str">
        <f t="shared" si="310"/>
        <v/>
      </c>
      <c r="DZ319" s="73" t="str">
        <f t="shared" si="311"/>
        <v/>
      </c>
      <c r="EA319" s="73" t="str">
        <f t="shared" si="312"/>
        <v/>
      </c>
      <c r="EB319" s="73" t="str">
        <f t="shared" si="313"/>
        <v/>
      </c>
      <c r="EC319" s="73" t="str">
        <f t="shared" si="314"/>
        <v/>
      </c>
      <c r="ED319" s="73" t="str">
        <f t="shared" si="315"/>
        <v/>
      </c>
      <c r="EE319" s="73" t="str">
        <f t="shared" si="316"/>
        <v/>
      </c>
      <c r="EF319" s="73" t="str">
        <f t="shared" si="317"/>
        <v/>
      </c>
      <c r="EG319" s="53" t="str">
        <f>IF(INDEX(natjecanjeKategorije_katAliasId,MATCH(Q319,natjecanjeKategorije_katRegId,0))="","",INDEX(natjecanjeKategorije_katAliasId,MATCH(Q319,natjecanjeKategorije_katRegId,0)))</f>
        <v/>
      </c>
      <c r="EH319" s="47" t="s">
        <v>0</v>
      </c>
      <c r="EI319" s="19" t="str">
        <f t="shared" si="318"/>
        <v/>
      </c>
      <c r="EJ319" s="47" t="s">
        <v>0</v>
      </c>
      <c r="EK319" s="19" t="str">
        <f t="shared" si="319"/>
        <v/>
      </c>
      <c r="EL319" s="47" t="s">
        <v>0</v>
      </c>
      <c r="EM319" s="208" t="str">
        <f t="shared" si="320"/>
        <v/>
      </c>
      <c r="EN319" s="47" t="s">
        <v>0</v>
      </c>
    </row>
    <row r="320" spans="1:144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262"/>
        <v/>
      </c>
      <c r="P320" s="73" t="str">
        <f>IF(O320="","",IF(COUNTIF(O$10:O319,O320)=0,P319+1,P319))</f>
        <v/>
      </c>
      <c r="Q320" s="88" t="str">
        <f t="shared" si="263"/>
        <v/>
      </c>
      <c r="R320" s="89" t="str" cm="1">
        <f t="array" ref="R320">IF(S320="","",INDEX(natjecanjeStaze_naziv,MATCH(S320,natjecanjeStaze_stazaId,0)))</f>
        <v/>
      </c>
      <c r="S320" s="53" t="str">
        <f>IF(BW320="","",INDEX(natjecanjeStaze_stazaId,MATCH(O320,natjecanjeStaze_kategorija,0)))</f>
        <v/>
      </c>
      <c r="T320" s="47" t="s">
        <v>0</v>
      </c>
      <c r="U320" s="259" t="str">
        <f>IF(O320="","",INDEX(kategorija_oznaka,MATCH(Q320,kategorija_id,0)))</f>
        <v/>
      </c>
      <c r="V320" s="260" t="str">
        <f t="shared" si="264"/>
        <v/>
      </c>
      <c r="W320" s="47" t="s">
        <v>0</v>
      </c>
      <c r="X320" s="52" t="str">
        <f t="shared" si="265"/>
        <v/>
      </c>
      <c r="Y320" s="73" t="str">
        <f t="shared" si="266"/>
        <v/>
      </c>
      <c r="Z320" s="31" t="str">
        <f t="shared" si="267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268"/>
        <v/>
      </c>
      <c r="AF320" s="47" t="s">
        <v>0</v>
      </c>
      <c r="AG320" s="151" t="str">
        <f t="shared" si="269"/>
        <v/>
      </c>
      <c r="AH320" s="47" t="s">
        <v>0</v>
      </c>
      <c r="AI320" s="52" t="str">
        <f t="shared" si="270"/>
        <v/>
      </c>
      <c r="AJ320" s="31" t="str">
        <f t="shared" si="271"/>
        <v/>
      </c>
      <c r="AK320" s="73" t="str">
        <f t="shared" si="272"/>
        <v/>
      </c>
      <c r="AL320" s="73" t="str">
        <f t="shared" si="273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IFERROR(""&amp;INDEX(registarNatjecatelji,DL320,4),"")</f>
        <v/>
      </c>
      <c r="AO320" s="90" t="str">
        <f t="shared" si="274"/>
        <v/>
      </c>
      <c r="AP320" s="66" t="str">
        <f t="shared" si="275"/>
        <v/>
      </c>
      <c r="AQ320" s="47" t="s">
        <v>0</v>
      </c>
      <c r="AR320" s="52" t="str">
        <f>IF(V320&lt;&gt;"NEMA","",IF(IFERROR(MATCH(U320,U$10:U319,0),0)&lt;&gt;0,"",U320))</f>
        <v/>
      </c>
      <c r="AS320" s="73" t="str">
        <f>IF(AR320="","",IFERROR(INDEX(klubAlias_id,MATCH(AR320,klubAlias_alias,0)),"NEMA"))</f>
        <v/>
      </c>
      <c r="AT320" s="31" t="str">
        <f>IF(OR(AS320="",AS320&lt;&gt;"NEMA"),"",MAX(AT$10:AT319)+1)</f>
        <v/>
      </c>
      <c r="AU320" s="66" t="str">
        <f>IF(OR(AS320="",AS320&lt;&gt;"NEMA"),"",INDEX(klub_id,MATCH(AR320,klub_naziv,0)))</f>
        <v/>
      </c>
      <c r="AV320" s="47" t="s">
        <v>0</v>
      </c>
      <c r="AW320" s="19" t="str">
        <f t="shared" si="276"/>
        <v/>
      </c>
      <c r="AX320" s="47" t="s">
        <v>0</v>
      </c>
      <c r="AY320" s="82" t="str">
        <f>IF(AK320&lt;&gt;"NEMA","",IF(IFERROR(MATCH(AJ320,AJ$10:AJ319,0),0)&lt;&gt;0,"",AJ320))</f>
        <v/>
      </c>
      <c r="AZ320" s="47" t="s">
        <v>0</v>
      </c>
      <c r="BA320" s="130"/>
      <c r="BB320" s="47" t="s">
        <v>0</v>
      </c>
      <c r="BC320" s="58" t="str">
        <f t="shared" si="277"/>
        <v/>
      </c>
      <c r="BD320" s="31" t="str">
        <f t="shared" si="278"/>
        <v/>
      </c>
      <c r="BE320" s="31" t="str">
        <f>IF(BD320="","",MAX(BE$10:BE319)+1)</f>
        <v/>
      </c>
      <c r="BF320" s="31" t="str">
        <f t="shared" si="279"/>
        <v/>
      </c>
      <c r="BG320" s="31" t="str">
        <f t="shared" si="280"/>
        <v/>
      </c>
      <c r="BH320" s="31" t="str">
        <f>IF(BA320="","",MAX(BH$10:BH319)+1)</f>
        <v/>
      </c>
      <c r="BI320" s="31" t="str">
        <f t="shared" si="281"/>
        <v/>
      </c>
      <c r="BJ320" s="66" t="str">
        <f t="shared" si="282"/>
        <v/>
      </c>
      <c r="BK320" s="47" t="s">
        <v>0</v>
      </c>
      <c r="BL320" s="19" t="str">
        <f t="shared" si="283"/>
        <v/>
      </c>
      <c r="BM320" s="47" t="s">
        <v>0</v>
      </c>
      <c r="BN320" s="151" t="str">
        <f>IF(AP320="","",IF(BA320="",IF(IFERROR(MATCH(AP320,natjecanje_noviKluboviAliasi,0),0)&gt;0,INDEX(natjecanje_kluboviAliasi,MATCH(AP320,natjecanje_noviKluboviAliasi,0)),AP320),BA320))</f>
        <v/>
      </c>
      <c r="BO320" s="47" t="s">
        <v>0</v>
      </c>
      <c r="BP320" s="58" t="str">
        <f t="shared" si="284"/>
        <v/>
      </c>
      <c r="BQ320" s="73" t="str">
        <f t="shared" si="285"/>
        <v/>
      </c>
      <c r="BR320" s="267" t="str">
        <f t="shared" si="286"/>
        <v/>
      </c>
      <c r="BS320" s="268" t="str">
        <f t="shared" si="287"/>
        <v/>
      </c>
      <c r="BT320" s="191" t="str">
        <f t="shared" si="288"/>
        <v/>
      </c>
      <c r="BU320" s="47" t="s">
        <v>0</v>
      </c>
      <c r="BV320" s="52" t="str">
        <f t="shared" si="289"/>
        <v/>
      </c>
      <c r="BW320" s="31" t="str">
        <f t="shared" si="290"/>
        <v/>
      </c>
      <c r="BX320" s="73" t="str">
        <f>IF(BW320="","",IFERROR(INDEX(imePrezime_id,MATCH(BV320&amp;" – "&amp;BW320,imePrezime_imePrezime,0)),"NEMA"))</f>
        <v/>
      </c>
      <c r="BY320" s="73" t="str">
        <f>IF(BX320&lt;&gt;"NEMA","",IFERROR(INDEX(imePrezimeAlias_imePrezimeId,MATCH(BV320&amp;" "&amp;BW320,imePrezimeAlias_alias,0)),"NEMA"))</f>
        <v/>
      </c>
      <c r="BZ320" s="31" t="str">
        <f>IF(BW320="","",IF(OR(BY320="",BY320="NEMA"),BV320,INDEX(imePrezime_ime,MATCH(BY320,imePrezime_id,0))))</f>
        <v/>
      </c>
      <c r="CA320" s="66" t="str">
        <f>IF(BW320="","",IF(OR(BY320="",BY320="NEMA"),BW320,INDEX(imePrezime_prezime,MATCH(BY320,imePrezime_id,0))))</f>
        <v/>
      </c>
      <c r="CB320" s="47" t="s">
        <v>0</v>
      </c>
      <c r="CC320" s="82" t="str">
        <f t="shared" si="291"/>
        <v/>
      </c>
      <c r="CD320" s="47" t="s">
        <v>0</v>
      </c>
      <c r="CE320" s="19" t="str">
        <f t="shared" si="292"/>
        <v/>
      </c>
      <c r="CF320" s="47" t="s">
        <v>0</v>
      </c>
      <c r="CG320" s="130"/>
      <c r="CH320" s="47" t="s">
        <v>0</v>
      </c>
      <c r="CI320" s="52" t="str">
        <f t="shared" si="293"/>
        <v/>
      </c>
      <c r="CJ320" s="73" t="str">
        <f>IF(CG320="","",MAX(CJ$10:CJ319)+1)</f>
        <v/>
      </c>
      <c r="CK320" s="53" t="str">
        <f t="shared" si="294"/>
        <v/>
      </c>
      <c r="CL320" s="47" t="s">
        <v>0</v>
      </c>
      <c r="CM320" s="19" t="str">
        <f t="shared" si="295"/>
        <v/>
      </c>
      <c r="CN320" s="47" t="s">
        <v>0</v>
      </c>
      <c r="CO320" s="108"/>
      <c r="CP320" s="110"/>
      <c r="CQ320" s="47"/>
      <c r="CR320" s="58" t="str">
        <f>IF(AND(BX320="NEMA",BY320="NEMA",OR(CG320="",CK320="NEMA")),MAX(CR$10:CR319)+1,"")</f>
        <v/>
      </c>
      <c r="CS320" s="53" t="str">
        <f t="shared" si="296"/>
        <v/>
      </c>
      <c r="CT320" t="s">
        <v>0</v>
      </c>
      <c r="CU320" s="133" t="str">
        <f>IF(O320="","",LEFT(INDEX(kategorija_oznaka,MATCH(Q320,kategorija_id,0)),1))</f>
        <v/>
      </c>
      <c r="CV320" t="s">
        <v>0</v>
      </c>
      <c r="CW320" s="52" t="str">
        <f>IF(CR320="","",IF(M320&lt;&gt;"CRO","","INSERT INTO osoba (id,reg_broj,oib,spol_id,dat_rodjenja) VALUES ("&amp;CR320&amp;",(SELECT max(os.reg_broj)+1 FROM osoba AS os),Null,'"&amp;CU320&amp;"',Null); INSERT INTO osoba_log (id,reg_broj,oib,spol_id,dat_rodjenja,dnevnik_id) SELECT id,reg_broj,oib,spol_id,dat_rodjenja,"&amp;dnevnik_id&amp;" FROM osoba WHERE id = "&amp;CR320&amp;";"))</f>
        <v/>
      </c>
      <c r="CX320" s="66" t="str">
        <f t="shared" si="297"/>
        <v/>
      </c>
      <c r="CY320" t="s">
        <v>0</v>
      </c>
      <c r="CZ320" s="19" t="str">
        <f t="shared" si="298"/>
        <v/>
      </c>
      <c r="DA320" s="47" t="s">
        <v>0</v>
      </c>
      <c r="DB320" s="52" t="str">
        <f t="shared" si="299"/>
        <v/>
      </c>
      <c r="DC320" s="66" t="str">
        <f t="shared" si="300"/>
        <v/>
      </c>
      <c r="DD320" s="47" t="s">
        <v>0</v>
      </c>
      <c r="DE320" s="52" t="str">
        <f t="shared" si="301"/>
        <v/>
      </c>
      <c r="DF320" s="53" t="str">
        <f>IF(DE320="","",IFERROR(MATCH(DE320,registar,0),"NEMA"))</f>
        <v/>
      </c>
      <c r="DG320" s="47" t="s">
        <v>0</v>
      </c>
      <c r="DH320" s="52" t="str">
        <f t="shared" si="302"/>
        <v/>
      </c>
      <c r="DI320" s="53" t="str">
        <f>IF(DH320="","",IFERROR(MATCH(DH320,imePrezime_imePrezimeKlub,0),"NEMA"))</f>
        <v/>
      </c>
      <c r="DJ320" s="47" t="s">
        <v>0</v>
      </c>
      <c r="DK320" s="52" t="str">
        <f t="shared" si="303"/>
        <v/>
      </c>
      <c r="DL320" s="53" t="str">
        <f>IF(DK320="","",IFERROR(MATCH(DK320,imePrezime_imePrezime,0),"NEMA"))</f>
        <v/>
      </c>
      <c r="DM320" s="47" t="s">
        <v>0</v>
      </c>
      <c r="DN320" s="58" t="str">
        <f t="shared" si="304"/>
        <v/>
      </c>
      <c r="DO320" s="53" t="str" cm="1">
        <f t="array" ref="DO320">IF(DN320&lt;&gt;"",INDEX(imePrezime_id,DN320,0),IF(CR320&lt;&gt;"",CR320,""))</f>
        <v/>
      </c>
      <c r="DP320" s="47" t="s">
        <v>0</v>
      </c>
      <c r="DQ320" s="58" t="str">
        <f t="shared" si="305"/>
        <v/>
      </c>
      <c r="DR320" s="73" t="str">
        <f>IF(BW320="","",IF(AJ320="",IF(IFERROR(INDEX(imePrezime_klub,MATCH(DO320,imePrezime_id,0)),"NEMA")="","klu",""),IF(OR(AND(AK320&lt;&gt;"",AK320&lt;&gt;"NEMA"),BI320&lt;&gt;""),"klu(ali)",IF(AND(AN320&lt;&gt;"",AN320&lt;&gt;AM320),"(raz-klu)","klu"))))</f>
        <v/>
      </c>
      <c r="DS320" s="73" t="str">
        <f t="shared" si="306"/>
        <v/>
      </c>
      <c r="DT320" s="73" t="str">
        <f t="shared" si="307"/>
        <v/>
      </c>
      <c r="DU320" s="66" t="str">
        <f t="shared" si="308"/>
        <v/>
      </c>
      <c r="DV320" s="47" t="s">
        <v>0</v>
      </c>
      <c r="DW320" s="58" t="str">
        <f>IF(BW320="","",MAX(DW$10:DW319)+1)</f>
        <v/>
      </c>
      <c r="DX320" s="73" t="str">
        <f t="shared" si="309"/>
        <v/>
      </c>
      <c r="DY320" s="73" t="str">
        <f t="shared" si="310"/>
        <v/>
      </c>
      <c r="DZ320" s="73" t="str">
        <f t="shared" si="311"/>
        <v/>
      </c>
      <c r="EA320" s="73" t="str">
        <f t="shared" si="312"/>
        <v/>
      </c>
      <c r="EB320" s="73" t="str">
        <f t="shared" si="313"/>
        <v/>
      </c>
      <c r="EC320" s="73" t="str">
        <f t="shared" si="314"/>
        <v/>
      </c>
      <c r="ED320" s="73" t="str">
        <f t="shared" si="315"/>
        <v/>
      </c>
      <c r="EE320" s="73" t="str">
        <f t="shared" si="316"/>
        <v/>
      </c>
      <c r="EF320" s="73" t="str">
        <f t="shared" si="317"/>
        <v/>
      </c>
      <c r="EG320" s="53" t="str">
        <f>IF(INDEX(natjecanjeKategorije_katAliasId,MATCH(Q320,natjecanjeKategorije_katRegId,0))="","",INDEX(natjecanjeKategorije_katAliasId,MATCH(Q320,natjecanjeKategorije_katRegId,0)))</f>
        <v/>
      </c>
      <c r="EH320" s="47" t="s">
        <v>0</v>
      </c>
      <c r="EI320" s="19" t="str">
        <f t="shared" si="318"/>
        <v/>
      </c>
      <c r="EJ320" s="47" t="s">
        <v>0</v>
      </c>
      <c r="EK320" s="19" t="str">
        <f t="shared" si="319"/>
        <v/>
      </c>
      <c r="EL320" s="47" t="s">
        <v>0</v>
      </c>
      <c r="EM320" s="208" t="str">
        <f t="shared" si="320"/>
        <v/>
      </c>
      <c r="EN320" s="47" t="s">
        <v>0</v>
      </c>
    </row>
    <row r="321" spans="1:144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262"/>
        <v/>
      </c>
      <c r="P321" s="73" t="str">
        <f>IF(O321="","",IF(COUNTIF(O$10:O320,O321)=0,P320+1,P320))</f>
        <v/>
      </c>
      <c r="Q321" s="88" t="str">
        <f t="shared" si="263"/>
        <v/>
      </c>
      <c r="R321" s="89" t="str" cm="1">
        <f t="array" ref="R321">IF(S321="","",INDEX(natjecanjeStaze_naziv,MATCH(S321,natjecanjeStaze_stazaId,0)))</f>
        <v/>
      </c>
      <c r="S321" s="53" t="str">
        <f>IF(BW321="","",INDEX(natjecanjeStaze_stazaId,MATCH(O321,natjecanjeStaze_kategorija,0)))</f>
        <v/>
      </c>
      <c r="T321" s="47" t="s">
        <v>0</v>
      </c>
      <c r="U321" s="259" t="str">
        <f>IF(O321="","",INDEX(kategorija_oznaka,MATCH(Q321,kategorija_id,0)))</f>
        <v/>
      </c>
      <c r="V321" s="260" t="str">
        <f t="shared" si="264"/>
        <v/>
      </c>
      <c r="W321" s="47" t="s">
        <v>0</v>
      </c>
      <c r="X321" s="52" t="str">
        <f t="shared" si="265"/>
        <v/>
      </c>
      <c r="Y321" s="73" t="str">
        <f t="shared" si="266"/>
        <v/>
      </c>
      <c r="Z321" s="31" t="str">
        <f t="shared" si="267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268"/>
        <v/>
      </c>
      <c r="AF321" s="47" t="s">
        <v>0</v>
      </c>
      <c r="AG321" s="151" t="str">
        <f t="shared" si="269"/>
        <v/>
      </c>
      <c r="AH321" s="47" t="s">
        <v>0</v>
      </c>
      <c r="AI321" s="52" t="str">
        <f t="shared" si="270"/>
        <v/>
      </c>
      <c r="AJ321" s="31" t="str">
        <f t="shared" si="271"/>
        <v/>
      </c>
      <c r="AK321" s="73" t="str">
        <f t="shared" si="272"/>
        <v/>
      </c>
      <c r="AL321" s="73" t="str">
        <f t="shared" si="273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IFERROR(""&amp;INDEX(registarNatjecatelji,DL321,4),"")</f>
        <v/>
      </c>
      <c r="AO321" s="90" t="str">
        <f t="shared" si="274"/>
        <v/>
      </c>
      <c r="AP321" s="66" t="str">
        <f t="shared" si="275"/>
        <v/>
      </c>
      <c r="AQ321" s="47" t="s">
        <v>0</v>
      </c>
      <c r="AR321" s="52" t="str">
        <f>IF(V321&lt;&gt;"NEMA","",IF(IFERROR(MATCH(U321,U$10:U320,0),0)&lt;&gt;0,"",U321))</f>
        <v/>
      </c>
      <c r="AS321" s="73" t="str">
        <f>IF(AR321="","",IFERROR(INDEX(klubAlias_id,MATCH(AR321,klubAlias_alias,0)),"NEMA"))</f>
        <v/>
      </c>
      <c r="AT321" s="31" t="str">
        <f>IF(OR(AS321="",AS321&lt;&gt;"NEMA"),"",MAX(AT$10:AT320)+1)</f>
        <v/>
      </c>
      <c r="AU321" s="66" t="str">
        <f>IF(OR(AS321="",AS321&lt;&gt;"NEMA"),"",INDEX(klub_id,MATCH(AR321,klub_naziv,0)))</f>
        <v/>
      </c>
      <c r="AV321" s="47" t="s">
        <v>0</v>
      </c>
      <c r="AW321" s="19" t="str">
        <f t="shared" si="276"/>
        <v/>
      </c>
      <c r="AX321" s="47" t="s">
        <v>0</v>
      </c>
      <c r="AY321" s="82" t="str">
        <f>IF(AK321&lt;&gt;"NEMA","",IF(IFERROR(MATCH(AJ321,AJ$10:AJ320,0),0)&lt;&gt;0,"",AJ321))</f>
        <v/>
      </c>
      <c r="AZ321" s="47" t="s">
        <v>0</v>
      </c>
      <c r="BA321" s="130"/>
      <c r="BB321" s="47" t="s">
        <v>0</v>
      </c>
      <c r="BC321" s="58" t="str">
        <f t="shared" si="277"/>
        <v/>
      </c>
      <c r="BD321" s="31" t="str">
        <f t="shared" si="278"/>
        <v/>
      </c>
      <c r="BE321" s="31" t="str">
        <f>IF(BD321="","",MAX(BE$10:BE320)+1)</f>
        <v/>
      </c>
      <c r="BF321" s="31" t="str">
        <f t="shared" si="279"/>
        <v/>
      </c>
      <c r="BG321" s="31" t="str">
        <f t="shared" si="280"/>
        <v/>
      </c>
      <c r="BH321" s="31" t="str">
        <f>IF(BA321="","",MAX(BH$10:BH320)+1)</f>
        <v/>
      </c>
      <c r="BI321" s="31" t="str">
        <f t="shared" si="281"/>
        <v/>
      </c>
      <c r="BJ321" s="66" t="str">
        <f t="shared" si="282"/>
        <v/>
      </c>
      <c r="BK321" s="47" t="s">
        <v>0</v>
      </c>
      <c r="BL321" s="19" t="str">
        <f t="shared" si="283"/>
        <v/>
      </c>
      <c r="BM321" s="47" t="s">
        <v>0</v>
      </c>
      <c r="BN321" s="151" t="str">
        <f>IF(AP321="","",IF(BA321="",IF(IFERROR(MATCH(AP321,natjecanje_noviKluboviAliasi,0),0)&gt;0,INDEX(natjecanje_kluboviAliasi,MATCH(AP321,natjecanje_noviKluboviAliasi,0)),AP321),BA321))</f>
        <v/>
      </c>
      <c r="BO321" s="47" t="s">
        <v>0</v>
      </c>
      <c r="BP321" s="58" t="str">
        <f t="shared" si="284"/>
        <v/>
      </c>
      <c r="BQ321" s="73" t="str">
        <f t="shared" si="285"/>
        <v/>
      </c>
      <c r="BR321" s="267" t="str">
        <f t="shared" si="286"/>
        <v/>
      </c>
      <c r="BS321" s="268" t="str">
        <f t="shared" si="287"/>
        <v/>
      </c>
      <c r="BT321" s="191" t="str">
        <f t="shared" si="288"/>
        <v/>
      </c>
      <c r="BU321" s="47" t="s">
        <v>0</v>
      </c>
      <c r="BV321" s="52" t="str">
        <f t="shared" si="289"/>
        <v/>
      </c>
      <c r="BW321" s="31" t="str">
        <f t="shared" si="290"/>
        <v/>
      </c>
      <c r="BX321" s="73" t="str">
        <f>IF(BW321="","",IFERROR(INDEX(imePrezime_id,MATCH(BV321&amp;" – "&amp;BW321,imePrezime_imePrezime,0)),"NEMA"))</f>
        <v/>
      </c>
      <c r="BY321" s="73" t="str">
        <f>IF(BX321&lt;&gt;"NEMA","",IFERROR(INDEX(imePrezimeAlias_imePrezimeId,MATCH(BV321&amp;" "&amp;BW321,imePrezimeAlias_alias,0)),"NEMA"))</f>
        <v/>
      </c>
      <c r="BZ321" s="31" t="str">
        <f>IF(BW321="","",IF(OR(BY321="",BY321="NEMA"),BV321,INDEX(imePrezime_ime,MATCH(BY321,imePrezime_id,0))))</f>
        <v/>
      </c>
      <c r="CA321" s="66" t="str">
        <f>IF(BW321="","",IF(OR(BY321="",BY321="NEMA"),BW321,INDEX(imePrezime_prezime,MATCH(BY321,imePrezime_id,0))))</f>
        <v/>
      </c>
      <c r="CB321" s="47" t="s">
        <v>0</v>
      </c>
      <c r="CC321" s="82" t="str">
        <f t="shared" si="291"/>
        <v/>
      </c>
      <c r="CD321" s="47" t="s">
        <v>0</v>
      </c>
      <c r="CE321" s="19" t="str">
        <f t="shared" si="292"/>
        <v/>
      </c>
      <c r="CF321" s="47" t="s">
        <v>0</v>
      </c>
      <c r="CG321" s="130"/>
      <c r="CH321" s="47" t="s">
        <v>0</v>
      </c>
      <c r="CI321" s="52" t="str">
        <f t="shared" si="293"/>
        <v/>
      </c>
      <c r="CJ321" s="73" t="str">
        <f>IF(CG321="","",MAX(CJ$10:CJ320)+1)</f>
        <v/>
      </c>
      <c r="CK321" s="53" t="str">
        <f t="shared" si="294"/>
        <v/>
      </c>
      <c r="CL321" s="47" t="s">
        <v>0</v>
      </c>
      <c r="CM321" s="19" t="str">
        <f t="shared" si="295"/>
        <v/>
      </c>
      <c r="CN321" s="47" t="s">
        <v>0</v>
      </c>
      <c r="CO321" s="108"/>
      <c r="CP321" s="110"/>
      <c r="CQ321" s="47"/>
      <c r="CR321" s="58" t="str">
        <f>IF(AND(BX321="NEMA",BY321="NEMA",OR(CG321="",CK321="NEMA")),MAX(CR$10:CR320)+1,"")</f>
        <v/>
      </c>
      <c r="CS321" s="53" t="str">
        <f t="shared" si="296"/>
        <v/>
      </c>
      <c r="CT321" t="s">
        <v>0</v>
      </c>
      <c r="CU321" s="133" t="str">
        <f>IF(O321="","",LEFT(INDEX(kategorija_oznaka,MATCH(Q321,kategorija_id,0)),1))</f>
        <v/>
      </c>
      <c r="CV321" t="s">
        <v>0</v>
      </c>
      <c r="CW321" s="52" t="str">
        <f>IF(CR321="","",IF(M321&lt;&gt;"CRO","","INSERT INTO osoba (id,reg_broj,oib,spol_id,dat_rodjenja) VALUES ("&amp;CR321&amp;",(SELECT max(os.reg_broj)+1 FROM osoba AS os),Null,'"&amp;CU321&amp;"',Null); INSERT INTO osoba_log (id,reg_broj,oib,spol_id,dat_rodjenja,dnevnik_id) SELECT id,reg_broj,oib,spol_id,dat_rodjenja,"&amp;dnevnik_id&amp;" FROM osoba WHERE id = "&amp;CR321&amp;";"))</f>
        <v/>
      </c>
      <c r="CX321" s="66" t="str">
        <f t="shared" si="297"/>
        <v/>
      </c>
      <c r="CY321" t="s">
        <v>0</v>
      </c>
      <c r="CZ321" s="19" t="str">
        <f t="shared" si="298"/>
        <v/>
      </c>
      <c r="DA321" s="47" t="s">
        <v>0</v>
      </c>
      <c r="DB321" s="52" t="str">
        <f t="shared" si="299"/>
        <v/>
      </c>
      <c r="DC321" s="66" t="str">
        <f t="shared" si="300"/>
        <v/>
      </c>
      <c r="DD321" s="47" t="s">
        <v>0</v>
      </c>
      <c r="DE321" s="52" t="str">
        <f t="shared" si="301"/>
        <v/>
      </c>
      <c r="DF321" s="53" t="str">
        <f>IF(DE321="","",IFERROR(MATCH(DE321,registar,0),"NEMA"))</f>
        <v/>
      </c>
      <c r="DG321" s="47" t="s">
        <v>0</v>
      </c>
      <c r="DH321" s="52" t="str">
        <f t="shared" si="302"/>
        <v/>
      </c>
      <c r="DI321" s="53" t="str">
        <f>IF(DH321="","",IFERROR(MATCH(DH321,imePrezime_imePrezimeKlub,0),"NEMA"))</f>
        <v/>
      </c>
      <c r="DJ321" s="47" t="s">
        <v>0</v>
      </c>
      <c r="DK321" s="52" t="str">
        <f t="shared" si="303"/>
        <v/>
      </c>
      <c r="DL321" s="53" t="str">
        <f>IF(DK321="","",IFERROR(MATCH(DK321,imePrezime_imePrezime,0),"NEMA"))</f>
        <v/>
      </c>
      <c r="DM321" s="47" t="s">
        <v>0</v>
      </c>
      <c r="DN321" s="58" t="str">
        <f t="shared" si="304"/>
        <v/>
      </c>
      <c r="DO321" s="53" t="str" cm="1">
        <f t="array" ref="DO321">IF(DN321&lt;&gt;"",INDEX(imePrezime_id,DN321,0),IF(CR321&lt;&gt;"",CR321,""))</f>
        <v/>
      </c>
      <c r="DP321" s="47" t="s">
        <v>0</v>
      </c>
      <c r="DQ321" s="58" t="str">
        <f t="shared" si="305"/>
        <v/>
      </c>
      <c r="DR321" s="73" t="str">
        <f>IF(BW321="","",IF(AJ321="",IF(IFERROR(INDEX(imePrezime_klub,MATCH(DO321,imePrezime_id,0)),"NEMA")="","klu",""),IF(OR(AND(AK321&lt;&gt;"",AK321&lt;&gt;"NEMA"),BI321&lt;&gt;""),"klu(ali)",IF(AND(AN321&lt;&gt;"",AN321&lt;&gt;AM321),"(raz-klu)","klu"))))</f>
        <v/>
      </c>
      <c r="DS321" s="73" t="str">
        <f t="shared" si="306"/>
        <v/>
      </c>
      <c r="DT321" s="73" t="str">
        <f t="shared" si="307"/>
        <v/>
      </c>
      <c r="DU321" s="66" t="str">
        <f t="shared" si="308"/>
        <v/>
      </c>
      <c r="DV321" s="47" t="s">
        <v>0</v>
      </c>
      <c r="DW321" s="58" t="str">
        <f>IF(BW321="","",MAX(DW$10:DW320)+1)</f>
        <v/>
      </c>
      <c r="DX321" s="73" t="str">
        <f t="shared" si="309"/>
        <v/>
      </c>
      <c r="DY321" s="73" t="str">
        <f t="shared" si="310"/>
        <v/>
      </c>
      <c r="DZ321" s="73" t="str">
        <f t="shared" si="311"/>
        <v/>
      </c>
      <c r="EA321" s="73" t="str">
        <f t="shared" si="312"/>
        <v/>
      </c>
      <c r="EB321" s="73" t="str">
        <f t="shared" si="313"/>
        <v/>
      </c>
      <c r="EC321" s="73" t="str">
        <f t="shared" si="314"/>
        <v/>
      </c>
      <c r="ED321" s="73" t="str">
        <f t="shared" si="315"/>
        <v/>
      </c>
      <c r="EE321" s="73" t="str">
        <f t="shared" si="316"/>
        <v/>
      </c>
      <c r="EF321" s="73" t="str">
        <f t="shared" si="317"/>
        <v/>
      </c>
      <c r="EG321" s="53" t="str">
        <f>IF(INDEX(natjecanjeKategorije_katAliasId,MATCH(Q321,natjecanjeKategorije_katRegId,0))="","",INDEX(natjecanjeKategorije_katAliasId,MATCH(Q321,natjecanjeKategorije_katRegId,0)))</f>
        <v/>
      </c>
      <c r="EH321" s="47" t="s">
        <v>0</v>
      </c>
      <c r="EI321" s="19" t="str">
        <f t="shared" si="318"/>
        <v/>
      </c>
      <c r="EJ321" s="47" t="s">
        <v>0</v>
      </c>
      <c r="EK321" s="19" t="str">
        <f t="shared" si="319"/>
        <v/>
      </c>
      <c r="EL321" s="47" t="s">
        <v>0</v>
      </c>
      <c r="EM321" s="208" t="str">
        <f t="shared" si="320"/>
        <v/>
      </c>
      <c r="EN321" s="47" t="s">
        <v>0</v>
      </c>
    </row>
    <row r="322" spans="1:144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262"/>
        <v/>
      </c>
      <c r="P322" s="73" t="str">
        <f>IF(O322="","",IF(COUNTIF(O$10:O321,O322)=0,P321+1,P321))</f>
        <v/>
      </c>
      <c r="Q322" s="88" t="str">
        <f t="shared" si="263"/>
        <v/>
      </c>
      <c r="R322" s="89" t="str" cm="1">
        <f t="array" ref="R322">IF(S322="","",INDEX(natjecanjeStaze_naziv,MATCH(S322,natjecanjeStaze_stazaId,0)))</f>
        <v/>
      </c>
      <c r="S322" s="53" t="str">
        <f>IF(BW322="","",INDEX(natjecanjeStaze_stazaId,MATCH(O322,natjecanjeStaze_kategorija,0)))</f>
        <v/>
      </c>
      <c r="T322" s="47" t="s">
        <v>0</v>
      </c>
      <c r="U322" s="259" t="str">
        <f>IF(O322="","",INDEX(kategorija_oznaka,MATCH(Q322,kategorija_id,0)))</f>
        <v/>
      </c>
      <c r="V322" s="260" t="str">
        <f t="shared" si="264"/>
        <v/>
      </c>
      <c r="W322" s="47" t="s">
        <v>0</v>
      </c>
      <c r="X322" s="52" t="str">
        <f t="shared" si="265"/>
        <v/>
      </c>
      <c r="Y322" s="73" t="str">
        <f t="shared" si="266"/>
        <v/>
      </c>
      <c r="Z322" s="31" t="str">
        <f t="shared" si="267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268"/>
        <v/>
      </c>
      <c r="AF322" s="47" t="s">
        <v>0</v>
      </c>
      <c r="AG322" s="151" t="str">
        <f t="shared" si="269"/>
        <v/>
      </c>
      <c r="AH322" s="47" t="s">
        <v>0</v>
      </c>
      <c r="AI322" s="52" t="str">
        <f t="shared" si="270"/>
        <v/>
      </c>
      <c r="AJ322" s="31" t="str">
        <f t="shared" si="271"/>
        <v/>
      </c>
      <c r="AK322" s="73" t="str">
        <f t="shared" si="272"/>
        <v/>
      </c>
      <c r="AL322" s="73" t="str">
        <f t="shared" si="273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IFERROR(""&amp;INDEX(registarNatjecatelji,DL322,4),"")</f>
        <v/>
      </c>
      <c r="AO322" s="90" t="str">
        <f t="shared" si="274"/>
        <v/>
      </c>
      <c r="AP322" s="66" t="str">
        <f t="shared" si="275"/>
        <v/>
      </c>
      <c r="AQ322" s="47" t="s">
        <v>0</v>
      </c>
      <c r="AR322" s="52" t="str">
        <f>IF(V322&lt;&gt;"NEMA","",IF(IFERROR(MATCH(U322,U$10:U321,0),0)&lt;&gt;0,"",U322))</f>
        <v/>
      </c>
      <c r="AS322" s="73" t="str">
        <f>IF(AR322="","",IFERROR(INDEX(klubAlias_id,MATCH(AR322,klubAlias_alias,0)),"NEMA"))</f>
        <v/>
      </c>
      <c r="AT322" s="31" t="str">
        <f>IF(OR(AS322="",AS322&lt;&gt;"NEMA"),"",MAX(AT$10:AT321)+1)</f>
        <v/>
      </c>
      <c r="AU322" s="66" t="str">
        <f>IF(OR(AS322="",AS322&lt;&gt;"NEMA"),"",INDEX(klub_id,MATCH(AR322,klub_naziv,0)))</f>
        <v/>
      </c>
      <c r="AV322" s="47" t="s">
        <v>0</v>
      </c>
      <c r="AW322" s="19" t="str">
        <f t="shared" si="276"/>
        <v/>
      </c>
      <c r="AX322" s="47" t="s">
        <v>0</v>
      </c>
      <c r="AY322" s="82" t="str">
        <f>IF(AK322&lt;&gt;"NEMA","",IF(IFERROR(MATCH(AJ322,AJ$10:AJ321,0),0)&lt;&gt;0,"",AJ322))</f>
        <v/>
      </c>
      <c r="AZ322" s="47" t="s">
        <v>0</v>
      </c>
      <c r="BA322" s="130"/>
      <c r="BB322" s="47" t="s">
        <v>0</v>
      </c>
      <c r="BC322" s="58" t="str">
        <f t="shared" si="277"/>
        <v/>
      </c>
      <c r="BD322" s="31" t="str">
        <f t="shared" si="278"/>
        <v/>
      </c>
      <c r="BE322" s="31" t="str">
        <f>IF(BD322="","",MAX(BE$10:BE321)+1)</f>
        <v/>
      </c>
      <c r="BF322" s="31" t="str">
        <f t="shared" si="279"/>
        <v/>
      </c>
      <c r="BG322" s="31" t="str">
        <f t="shared" si="280"/>
        <v/>
      </c>
      <c r="BH322" s="31" t="str">
        <f>IF(BA322="","",MAX(BH$10:BH321)+1)</f>
        <v/>
      </c>
      <c r="BI322" s="31" t="str">
        <f t="shared" si="281"/>
        <v/>
      </c>
      <c r="BJ322" s="66" t="str">
        <f t="shared" si="282"/>
        <v/>
      </c>
      <c r="BK322" s="47" t="s">
        <v>0</v>
      </c>
      <c r="BL322" s="19" t="str">
        <f t="shared" si="283"/>
        <v/>
      </c>
      <c r="BM322" s="47" t="s">
        <v>0</v>
      </c>
      <c r="BN322" s="151" t="str">
        <f>IF(AP322="","",IF(BA322="",IF(IFERROR(MATCH(AP322,natjecanje_noviKluboviAliasi,0),0)&gt;0,INDEX(natjecanje_kluboviAliasi,MATCH(AP322,natjecanje_noviKluboviAliasi,0)),AP322),BA322))</f>
        <v/>
      </c>
      <c r="BO322" s="47" t="s">
        <v>0</v>
      </c>
      <c r="BP322" s="58" t="str">
        <f t="shared" si="284"/>
        <v/>
      </c>
      <c r="BQ322" s="73" t="str">
        <f t="shared" si="285"/>
        <v/>
      </c>
      <c r="BR322" s="267" t="str">
        <f t="shared" si="286"/>
        <v/>
      </c>
      <c r="BS322" s="268" t="str">
        <f t="shared" si="287"/>
        <v/>
      </c>
      <c r="BT322" s="191" t="str">
        <f t="shared" si="288"/>
        <v/>
      </c>
      <c r="BU322" s="47" t="s">
        <v>0</v>
      </c>
      <c r="BV322" s="52" t="str">
        <f t="shared" si="289"/>
        <v/>
      </c>
      <c r="BW322" s="31" t="str">
        <f t="shared" si="290"/>
        <v/>
      </c>
      <c r="BX322" s="73" t="str">
        <f>IF(BW322="","",IFERROR(INDEX(imePrezime_id,MATCH(BV322&amp;" – "&amp;BW322,imePrezime_imePrezime,0)),"NEMA"))</f>
        <v/>
      </c>
      <c r="BY322" s="73" t="str">
        <f>IF(BX322&lt;&gt;"NEMA","",IFERROR(INDEX(imePrezimeAlias_imePrezimeId,MATCH(BV322&amp;" "&amp;BW322,imePrezimeAlias_alias,0)),"NEMA"))</f>
        <v/>
      </c>
      <c r="BZ322" s="31" t="str">
        <f>IF(BW322="","",IF(OR(BY322="",BY322="NEMA"),BV322,INDEX(imePrezime_ime,MATCH(BY322,imePrezime_id,0))))</f>
        <v/>
      </c>
      <c r="CA322" s="66" t="str">
        <f>IF(BW322="","",IF(OR(BY322="",BY322="NEMA"),BW322,INDEX(imePrezime_prezime,MATCH(BY322,imePrezime_id,0))))</f>
        <v/>
      </c>
      <c r="CB322" s="47" t="s">
        <v>0</v>
      </c>
      <c r="CC322" s="82" t="str">
        <f t="shared" si="291"/>
        <v/>
      </c>
      <c r="CD322" s="47" t="s">
        <v>0</v>
      </c>
      <c r="CE322" s="19" t="str">
        <f t="shared" si="292"/>
        <v/>
      </c>
      <c r="CF322" s="47" t="s">
        <v>0</v>
      </c>
      <c r="CG322" s="130"/>
      <c r="CH322" s="47" t="s">
        <v>0</v>
      </c>
      <c r="CI322" s="52" t="str">
        <f t="shared" si="293"/>
        <v/>
      </c>
      <c r="CJ322" s="73" t="str">
        <f>IF(CG322="","",MAX(CJ$10:CJ321)+1)</f>
        <v/>
      </c>
      <c r="CK322" s="53" t="str">
        <f t="shared" si="294"/>
        <v/>
      </c>
      <c r="CL322" s="47" t="s">
        <v>0</v>
      </c>
      <c r="CM322" s="19" t="str">
        <f t="shared" si="295"/>
        <v/>
      </c>
      <c r="CN322" s="47" t="s">
        <v>0</v>
      </c>
      <c r="CO322" s="108"/>
      <c r="CP322" s="110"/>
      <c r="CQ322" s="47"/>
      <c r="CR322" s="58" t="str">
        <f>IF(AND(BX322="NEMA",BY322="NEMA",OR(CG322="",CK322="NEMA")),MAX(CR$10:CR321)+1,"")</f>
        <v/>
      </c>
      <c r="CS322" s="53" t="str">
        <f t="shared" si="296"/>
        <v/>
      </c>
      <c r="CT322" t="s">
        <v>0</v>
      </c>
      <c r="CU322" s="133" t="str">
        <f>IF(O322="","",LEFT(INDEX(kategorija_oznaka,MATCH(Q322,kategorija_id,0)),1))</f>
        <v/>
      </c>
      <c r="CV322" t="s">
        <v>0</v>
      </c>
      <c r="CW322" s="52" t="str">
        <f>IF(CR322="","",IF(M322&lt;&gt;"CRO","","INSERT INTO osoba (id,reg_broj,oib,spol_id,dat_rodjenja) VALUES ("&amp;CR322&amp;",(SELECT max(os.reg_broj)+1 FROM osoba AS os),Null,'"&amp;CU322&amp;"',Null); INSERT INTO osoba_log (id,reg_broj,oib,spol_id,dat_rodjenja,dnevnik_id) SELECT id,reg_broj,oib,spol_id,dat_rodjenja,"&amp;dnevnik_id&amp;" FROM osoba WHERE id = "&amp;CR322&amp;";"))</f>
        <v/>
      </c>
      <c r="CX322" s="66" t="str">
        <f t="shared" si="297"/>
        <v/>
      </c>
      <c r="CY322" t="s">
        <v>0</v>
      </c>
      <c r="CZ322" s="19" t="str">
        <f t="shared" si="298"/>
        <v/>
      </c>
      <c r="DA322" s="47" t="s">
        <v>0</v>
      </c>
      <c r="DB322" s="52" t="str">
        <f t="shared" si="299"/>
        <v/>
      </c>
      <c r="DC322" s="66" t="str">
        <f t="shared" si="300"/>
        <v/>
      </c>
      <c r="DD322" s="47" t="s">
        <v>0</v>
      </c>
      <c r="DE322" s="52" t="str">
        <f t="shared" si="301"/>
        <v/>
      </c>
      <c r="DF322" s="53" t="str">
        <f>IF(DE322="","",IFERROR(MATCH(DE322,registar,0),"NEMA"))</f>
        <v/>
      </c>
      <c r="DG322" s="47" t="s">
        <v>0</v>
      </c>
      <c r="DH322" s="52" t="str">
        <f t="shared" si="302"/>
        <v/>
      </c>
      <c r="DI322" s="53" t="str">
        <f>IF(DH322="","",IFERROR(MATCH(DH322,imePrezime_imePrezimeKlub,0),"NEMA"))</f>
        <v/>
      </c>
      <c r="DJ322" s="47" t="s">
        <v>0</v>
      </c>
      <c r="DK322" s="52" t="str">
        <f t="shared" si="303"/>
        <v/>
      </c>
      <c r="DL322" s="53" t="str">
        <f>IF(DK322="","",IFERROR(MATCH(DK322,imePrezime_imePrezime,0),"NEMA"))</f>
        <v/>
      </c>
      <c r="DM322" s="47" t="s">
        <v>0</v>
      </c>
      <c r="DN322" s="58" t="str">
        <f t="shared" si="304"/>
        <v/>
      </c>
      <c r="DO322" s="53" t="str" cm="1">
        <f t="array" ref="DO322">IF(DN322&lt;&gt;"",INDEX(imePrezime_id,DN322,0),IF(CR322&lt;&gt;"",CR322,""))</f>
        <v/>
      </c>
      <c r="DP322" s="47" t="s">
        <v>0</v>
      </c>
      <c r="DQ322" s="58" t="str">
        <f t="shared" si="305"/>
        <v/>
      </c>
      <c r="DR322" s="73" t="str">
        <f>IF(BW322="","",IF(AJ322="",IF(IFERROR(INDEX(imePrezime_klub,MATCH(DO322,imePrezime_id,0)),"NEMA")="","klu",""),IF(OR(AND(AK322&lt;&gt;"",AK322&lt;&gt;"NEMA"),BI322&lt;&gt;""),"klu(ali)",IF(AND(AN322&lt;&gt;"",AN322&lt;&gt;AM322),"(raz-klu)","klu"))))</f>
        <v/>
      </c>
      <c r="DS322" s="73" t="str">
        <f t="shared" si="306"/>
        <v/>
      </c>
      <c r="DT322" s="73" t="str">
        <f t="shared" si="307"/>
        <v/>
      </c>
      <c r="DU322" s="66" t="str">
        <f t="shared" si="308"/>
        <v/>
      </c>
      <c r="DV322" s="47" t="s">
        <v>0</v>
      </c>
      <c r="DW322" s="58" t="str">
        <f>IF(BW322="","",MAX(DW$10:DW321)+1)</f>
        <v/>
      </c>
      <c r="DX322" s="73" t="str">
        <f t="shared" si="309"/>
        <v/>
      </c>
      <c r="DY322" s="73" t="str">
        <f t="shared" si="310"/>
        <v/>
      </c>
      <c r="DZ322" s="73" t="str">
        <f t="shared" si="311"/>
        <v/>
      </c>
      <c r="EA322" s="73" t="str">
        <f t="shared" si="312"/>
        <v/>
      </c>
      <c r="EB322" s="73" t="str">
        <f t="shared" si="313"/>
        <v/>
      </c>
      <c r="EC322" s="73" t="str">
        <f t="shared" si="314"/>
        <v/>
      </c>
      <c r="ED322" s="73" t="str">
        <f t="shared" si="315"/>
        <v/>
      </c>
      <c r="EE322" s="73" t="str">
        <f t="shared" si="316"/>
        <v/>
      </c>
      <c r="EF322" s="73" t="str">
        <f t="shared" si="317"/>
        <v/>
      </c>
      <c r="EG322" s="53" t="str">
        <f>IF(INDEX(natjecanjeKategorije_katAliasId,MATCH(Q322,natjecanjeKategorije_katRegId,0))="","",INDEX(natjecanjeKategorije_katAliasId,MATCH(Q322,natjecanjeKategorije_katRegId,0)))</f>
        <v/>
      </c>
      <c r="EH322" s="47" t="s">
        <v>0</v>
      </c>
      <c r="EI322" s="19" t="str">
        <f t="shared" si="318"/>
        <v/>
      </c>
      <c r="EJ322" s="47" t="s">
        <v>0</v>
      </c>
      <c r="EK322" s="19" t="str">
        <f t="shared" si="319"/>
        <v/>
      </c>
      <c r="EL322" s="47" t="s">
        <v>0</v>
      </c>
      <c r="EM322" s="208" t="str">
        <f t="shared" si="320"/>
        <v/>
      </c>
      <c r="EN322" s="47" t="s">
        <v>0</v>
      </c>
    </row>
    <row r="323" spans="1:144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262"/>
        <v/>
      </c>
      <c r="P323" s="73" t="str">
        <f>IF(O323="","",IF(COUNTIF(O$10:O322,O323)=0,P322+1,P322))</f>
        <v/>
      </c>
      <c r="Q323" s="88" t="str">
        <f t="shared" si="263"/>
        <v/>
      </c>
      <c r="R323" s="89" t="str" cm="1">
        <f t="array" ref="R323">IF(S323="","",INDEX(natjecanjeStaze_naziv,MATCH(S323,natjecanjeStaze_stazaId,0)))</f>
        <v/>
      </c>
      <c r="S323" s="53" t="str">
        <f>IF(BW323="","",INDEX(natjecanjeStaze_stazaId,MATCH(O323,natjecanjeStaze_kategorija,0)))</f>
        <v/>
      </c>
      <c r="T323" s="47" t="s">
        <v>0</v>
      </c>
      <c r="U323" s="259" t="str">
        <f>IF(O323="","",INDEX(kategorija_oznaka,MATCH(Q323,kategorija_id,0)))</f>
        <v/>
      </c>
      <c r="V323" s="260" t="str">
        <f t="shared" si="264"/>
        <v/>
      </c>
      <c r="W323" s="47" t="s">
        <v>0</v>
      </c>
      <c r="X323" s="52" t="str">
        <f t="shared" si="265"/>
        <v/>
      </c>
      <c r="Y323" s="73" t="str">
        <f t="shared" si="266"/>
        <v/>
      </c>
      <c r="Z323" s="31" t="str">
        <f t="shared" si="267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268"/>
        <v/>
      </c>
      <c r="AF323" s="47" t="s">
        <v>0</v>
      </c>
      <c r="AG323" s="151" t="str">
        <f t="shared" si="269"/>
        <v/>
      </c>
      <c r="AH323" s="47" t="s">
        <v>0</v>
      </c>
      <c r="AI323" s="52" t="str">
        <f t="shared" si="270"/>
        <v/>
      </c>
      <c r="AJ323" s="31" t="str">
        <f t="shared" si="271"/>
        <v/>
      </c>
      <c r="AK323" s="73" t="str">
        <f t="shared" si="272"/>
        <v/>
      </c>
      <c r="AL323" s="73" t="str">
        <f t="shared" si="273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IFERROR(""&amp;INDEX(registarNatjecatelji,DL323,4),"")</f>
        <v/>
      </c>
      <c r="AO323" s="90" t="str">
        <f t="shared" si="274"/>
        <v/>
      </c>
      <c r="AP323" s="66" t="str">
        <f t="shared" si="275"/>
        <v/>
      </c>
      <c r="AQ323" s="47" t="s">
        <v>0</v>
      </c>
      <c r="AR323" s="52" t="str">
        <f>IF(V323&lt;&gt;"NEMA","",IF(IFERROR(MATCH(U323,U$10:U322,0),0)&lt;&gt;0,"",U323))</f>
        <v/>
      </c>
      <c r="AS323" s="73" t="str">
        <f>IF(AR323="","",IFERROR(INDEX(klubAlias_id,MATCH(AR323,klubAlias_alias,0)),"NEMA"))</f>
        <v/>
      </c>
      <c r="AT323" s="31" t="str">
        <f>IF(OR(AS323="",AS323&lt;&gt;"NEMA"),"",MAX(AT$10:AT322)+1)</f>
        <v/>
      </c>
      <c r="AU323" s="66" t="str">
        <f>IF(OR(AS323="",AS323&lt;&gt;"NEMA"),"",INDEX(klub_id,MATCH(AR323,klub_naziv,0)))</f>
        <v/>
      </c>
      <c r="AV323" s="47" t="s">
        <v>0</v>
      </c>
      <c r="AW323" s="19" t="str">
        <f t="shared" si="276"/>
        <v/>
      </c>
      <c r="AX323" s="47" t="s">
        <v>0</v>
      </c>
      <c r="AY323" s="82" t="str">
        <f>IF(AK323&lt;&gt;"NEMA","",IF(IFERROR(MATCH(AJ323,AJ$10:AJ322,0),0)&lt;&gt;0,"",AJ323))</f>
        <v/>
      </c>
      <c r="AZ323" s="47" t="s">
        <v>0</v>
      </c>
      <c r="BA323" s="130"/>
      <c r="BB323" s="47" t="s">
        <v>0</v>
      </c>
      <c r="BC323" s="58" t="str">
        <f t="shared" si="277"/>
        <v/>
      </c>
      <c r="BD323" s="31" t="str">
        <f t="shared" si="278"/>
        <v/>
      </c>
      <c r="BE323" s="31" t="str">
        <f>IF(BD323="","",MAX(BE$10:BE322)+1)</f>
        <v/>
      </c>
      <c r="BF323" s="31" t="str">
        <f t="shared" si="279"/>
        <v/>
      </c>
      <c r="BG323" s="31" t="str">
        <f t="shared" si="280"/>
        <v/>
      </c>
      <c r="BH323" s="31" t="str">
        <f>IF(BA323="","",MAX(BH$10:BH322)+1)</f>
        <v/>
      </c>
      <c r="BI323" s="31" t="str">
        <f t="shared" si="281"/>
        <v/>
      </c>
      <c r="BJ323" s="66" t="str">
        <f t="shared" si="282"/>
        <v/>
      </c>
      <c r="BK323" s="47" t="s">
        <v>0</v>
      </c>
      <c r="BL323" s="19" t="str">
        <f t="shared" si="283"/>
        <v/>
      </c>
      <c r="BM323" s="47" t="s">
        <v>0</v>
      </c>
      <c r="BN323" s="151" t="str">
        <f>IF(AP323="","",IF(BA323="",IF(IFERROR(MATCH(AP323,natjecanje_noviKluboviAliasi,0),0)&gt;0,INDEX(natjecanje_kluboviAliasi,MATCH(AP323,natjecanje_noviKluboviAliasi,0)),AP323),BA323))</f>
        <v/>
      </c>
      <c r="BO323" s="47" t="s">
        <v>0</v>
      </c>
      <c r="BP323" s="58" t="str">
        <f t="shared" si="284"/>
        <v/>
      </c>
      <c r="BQ323" s="73" t="str">
        <f t="shared" si="285"/>
        <v/>
      </c>
      <c r="BR323" s="267" t="str">
        <f t="shared" si="286"/>
        <v/>
      </c>
      <c r="BS323" s="268" t="str">
        <f t="shared" si="287"/>
        <v/>
      </c>
      <c r="BT323" s="191" t="str">
        <f t="shared" si="288"/>
        <v/>
      </c>
      <c r="BU323" s="47" t="s">
        <v>0</v>
      </c>
      <c r="BV323" s="52" t="str">
        <f t="shared" si="289"/>
        <v/>
      </c>
      <c r="BW323" s="31" t="str">
        <f t="shared" si="290"/>
        <v/>
      </c>
      <c r="BX323" s="73" t="str">
        <f>IF(BW323="","",IFERROR(INDEX(imePrezime_id,MATCH(BV323&amp;" – "&amp;BW323,imePrezime_imePrezime,0)),"NEMA"))</f>
        <v/>
      </c>
      <c r="BY323" s="73" t="str">
        <f>IF(BX323&lt;&gt;"NEMA","",IFERROR(INDEX(imePrezimeAlias_imePrezimeId,MATCH(BV323&amp;" "&amp;BW323,imePrezimeAlias_alias,0)),"NEMA"))</f>
        <v/>
      </c>
      <c r="BZ323" s="31" t="str">
        <f>IF(BW323="","",IF(OR(BY323="",BY323="NEMA"),BV323,INDEX(imePrezime_ime,MATCH(BY323,imePrezime_id,0))))</f>
        <v/>
      </c>
      <c r="CA323" s="66" t="str">
        <f>IF(BW323="","",IF(OR(BY323="",BY323="NEMA"),BW323,INDEX(imePrezime_prezime,MATCH(BY323,imePrezime_id,0))))</f>
        <v/>
      </c>
      <c r="CB323" s="47" t="s">
        <v>0</v>
      </c>
      <c r="CC323" s="82" t="str">
        <f t="shared" si="291"/>
        <v/>
      </c>
      <c r="CD323" s="47" t="s">
        <v>0</v>
      </c>
      <c r="CE323" s="19" t="str">
        <f t="shared" si="292"/>
        <v/>
      </c>
      <c r="CF323" s="47" t="s">
        <v>0</v>
      </c>
      <c r="CG323" s="130"/>
      <c r="CH323" s="47" t="s">
        <v>0</v>
      </c>
      <c r="CI323" s="52" t="str">
        <f t="shared" si="293"/>
        <v/>
      </c>
      <c r="CJ323" s="73" t="str">
        <f>IF(CG323="","",MAX(CJ$10:CJ322)+1)</f>
        <v/>
      </c>
      <c r="CK323" s="53" t="str">
        <f t="shared" si="294"/>
        <v/>
      </c>
      <c r="CL323" s="47" t="s">
        <v>0</v>
      </c>
      <c r="CM323" s="19" t="str">
        <f t="shared" si="295"/>
        <v/>
      </c>
      <c r="CN323" s="47" t="s">
        <v>0</v>
      </c>
      <c r="CO323" s="108"/>
      <c r="CP323" s="110"/>
      <c r="CQ323" s="47"/>
      <c r="CR323" s="58" t="str">
        <f>IF(AND(BX323="NEMA",BY323="NEMA",OR(CG323="",CK323="NEMA")),MAX(CR$10:CR322)+1,"")</f>
        <v/>
      </c>
      <c r="CS323" s="53" t="str">
        <f t="shared" si="296"/>
        <v/>
      </c>
      <c r="CT323" t="s">
        <v>0</v>
      </c>
      <c r="CU323" s="133" t="str">
        <f>IF(O323="","",LEFT(INDEX(kategorija_oznaka,MATCH(Q323,kategorija_id,0)),1))</f>
        <v/>
      </c>
      <c r="CV323" t="s">
        <v>0</v>
      </c>
      <c r="CW323" s="52" t="str">
        <f>IF(CR323="","",IF(M323&lt;&gt;"CRO","","INSERT INTO osoba (id,reg_broj,oib,spol_id,dat_rodjenja) VALUES ("&amp;CR323&amp;",(SELECT max(os.reg_broj)+1 FROM osoba AS os),Null,'"&amp;CU323&amp;"',Null); INSERT INTO osoba_log (id,reg_broj,oib,spol_id,dat_rodjenja,dnevnik_id) SELECT id,reg_broj,oib,spol_id,dat_rodjenja,"&amp;dnevnik_id&amp;" FROM osoba WHERE id = "&amp;CR323&amp;";"))</f>
        <v/>
      </c>
      <c r="CX323" s="66" t="str">
        <f t="shared" si="297"/>
        <v/>
      </c>
      <c r="CY323" t="s">
        <v>0</v>
      </c>
      <c r="CZ323" s="19" t="str">
        <f t="shared" si="298"/>
        <v/>
      </c>
      <c r="DA323" s="47" t="s">
        <v>0</v>
      </c>
      <c r="DB323" s="52" t="str">
        <f t="shared" si="299"/>
        <v/>
      </c>
      <c r="DC323" s="66" t="str">
        <f t="shared" si="300"/>
        <v/>
      </c>
      <c r="DD323" s="47" t="s">
        <v>0</v>
      </c>
      <c r="DE323" s="52" t="str">
        <f t="shared" si="301"/>
        <v/>
      </c>
      <c r="DF323" s="53" t="str">
        <f>IF(DE323="","",IFERROR(MATCH(DE323,registar,0),"NEMA"))</f>
        <v/>
      </c>
      <c r="DG323" s="47" t="s">
        <v>0</v>
      </c>
      <c r="DH323" s="52" t="str">
        <f t="shared" si="302"/>
        <v/>
      </c>
      <c r="DI323" s="53" t="str">
        <f>IF(DH323="","",IFERROR(MATCH(DH323,imePrezime_imePrezimeKlub,0),"NEMA"))</f>
        <v/>
      </c>
      <c r="DJ323" s="47" t="s">
        <v>0</v>
      </c>
      <c r="DK323" s="52" t="str">
        <f t="shared" si="303"/>
        <v/>
      </c>
      <c r="DL323" s="53" t="str">
        <f>IF(DK323="","",IFERROR(MATCH(DK323,imePrezime_imePrezime,0),"NEMA"))</f>
        <v/>
      </c>
      <c r="DM323" s="47" t="s">
        <v>0</v>
      </c>
      <c r="DN323" s="58" t="str">
        <f t="shared" si="304"/>
        <v/>
      </c>
      <c r="DO323" s="53" t="str" cm="1">
        <f t="array" ref="DO323">IF(DN323&lt;&gt;"",INDEX(imePrezime_id,DN323,0),IF(CR323&lt;&gt;"",CR323,""))</f>
        <v/>
      </c>
      <c r="DP323" s="47" t="s">
        <v>0</v>
      </c>
      <c r="DQ323" s="58" t="str">
        <f t="shared" si="305"/>
        <v/>
      </c>
      <c r="DR323" s="73" t="str">
        <f>IF(BW323="","",IF(AJ323="",IF(IFERROR(INDEX(imePrezime_klub,MATCH(DO323,imePrezime_id,0)),"NEMA")="","klu",""),IF(OR(AND(AK323&lt;&gt;"",AK323&lt;&gt;"NEMA"),BI323&lt;&gt;""),"klu(ali)",IF(AND(AN323&lt;&gt;"",AN323&lt;&gt;AM323),"(raz-klu)","klu"))))</f>
        <v/>
      </c>
      <c r="DS323" s="73" t="str">
        <f t="shared" si="306"/>
        <v/>
      </c>
      <c r="DT323" s="73" t="str">
        <f t="shared" si="307"/>
        <v/>
      </c>
      <c r="DU323" s="66" t="str">
        <f t="shared" si="308"/>
        <v/>
      </c>
      <c r="DV323" s="47" t="s">
        <v>0</v>
      </c>
      <c r="DW323" s="58" t="str">
        <f>IF(BW323="","",MAX(DW$10:DW322)+1)</f>
        <v/>
      </c>
      <c r="DX323" s="73" t="str">
        <f t="shared" si="309"/>
        <v/>
      </c>
      <c r="DY323" s="73" t="str">
        <f t="shared" si="310"/>
        <v/>
      </c>
      <c r="DZ323" s="73" t="str">
        <f t="shared" si="311"/>
        <v/>
      </c>
      <c r="EA323" s="73" t="str">
        <f t="shared" si="312"/>
        <v/>
      </c>
      <c r="EB323" s="73" t="str">
        <f t="shared" si="313"/>
        <v/>
      </c>
      <c r="EC323" s="73" t="str">
        <f t="shared" si="314"/>
        <v/>
      </c>
      <c r="ED323" s="73" t="str">
        <f t="shared" si="315"/>
        <v/>
      </c>
      <c r="EE323" s="73" t="str">
        <f t="shared" si="316"/>
        <v/>
      </c>
      <c r="EF323" s="73" t="str">
        <f t="shared" si="317"/>
        <v/>
      </c>
      <c r="EG323" s="53" t="str">
        <f>IF(INDEX(natjecanjeKategorije_katAliasId,MATCH(Q323,natjecanjeKategorije_katRegId,0))="","",INDEX(natjecanjeKategorije_katAliasId,MATCH(Q323,natjecanjeKategorije_katRegId,0)))</f>
        <v/>
      </c>
      <c r="EH323" s="47" t="s">
        <v>0</v>
      </c>
      <c r="EI323" s="19" t="str">
        <f t="shared" si="318"/>
        <v/>
      </c>
      <c r="EJ323" s="47" t="s">
        <v>0</v>
      </c>
      <c r="EK323" s="19" t="str">
        <f t="shared" si="319"/>
        <v/>
      </c>
      <c r="EL323" s="47" t="s">
        <v>0</v>
      </c>
      <c r="EM323" s="208" t="str">
        <f t="shared" si="320"/>
        <v/>
      </c>
      <c r="EN323" s="47" t="s">
        <v>0</v>
      </c>
    </row>
    <row r="324" spans="1:144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262"/>
        <v/>
      </c>
      <c r="P324" s="73" t="str">
        <f>IF(O324="","",IF(COUNTIF(O$10:O323,O324)=0,P323+1,P323))</f>
        <v/>
      </c>
      <c r="Q324" s="88" t="str">
        <f t="shared" si="263"/>
        <v/>
      </c>
      <c r="R324" s="89" t="str" cm="1">
        <f t="array" ref="R324">IF(S324="","",INDEX(natjecanjeStaze_naziv,MATCH(S324,natjecanjeStaze_stazaId,0)))</f>
        <v/>
      </c>
      <c r="S324" s="53" t="str">
        <f>IF(BW324="","",INDEX(natjecanjeStaze_stazaId,MATCH(O324,natjecanjeStaze_kategorija,0)))</f>
        <v/>
      </c>
      <c r="T324" s="47" t="s">
        <v>0</v>
      </c>
      <c r="U324" s="259" t="str">
        <f>IF(O324="","",INDEX(kategorija_oznaka,MATCH(Q324,kategorija_id,0)))</f>
        <v/>
      </c>
      <c r="V324" s="260" t="str">
        <f t="shared" si="264"/>
        <v/>
      </c>
      <c r="W324" s="47" t="s">
        <v>0</v>
      </c>
      <c r="X324" s="52" t="str">
        <f t="shared" si="265"/>
        <v/>
      </c>
      <c r="Y324" s="73" t="str">
        <f t="shared" si="266"/>
        <v/>
      </c>
      <c r="Z324" s="31" t="str">
        <f t="shared" si="267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268"/>
        <v/>
      </c>
      <c r="AF324" s="47" t="s">
        <v>0</v>
      </c>
      <c r="AG324" s="151" t="str">
        <f t="shared" si="269"/>
        <v/>
      </c>
      <c r="AH324" s="47" t="s">
        <v>0</v>
      </c>
      <c r="AI324" s="52" t="str">
        <f t="shared" si="270"/>
        <v/>
      </c>
      <c r="AJ324" s="31" t="str">
        <f t="shared" si="271"/>
        <v/>
      </c>
      <c r="AK324" s="73" t="str">
        <f t="shared" si="272"/>
        <v/>
      </c>
      <c r="AL324" s="73" t="str">
        <f t="shared" si="273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IFERROR(""&amp;INDEX(registarNatjecatelji,DL324,4),"")</f>
        <v/>
      </c>
      <c r="AO324" s="90" t="str">
        <f t="shared" si="274"/>
        <v/>
      </c>
      <c r="AP324" s="66" t="str">
        <f t="shared" si="275"/>
        <v/>
      </c>
      <c r="AQ324" s="47" t="s">
        <v>0</v>
      </c>
      <c r="AR324" s="52" t="str">
        <f>IF(V324&lt;&gt;"NEMA","",IF(IFERROR(MATCH(U324,U$10:U323,0),0)&lt;&gt;0,"",U324))</f>
        <v/>
      </c>
      <c r="AS324" s="73" t="str">
        <f>IF(AR324="","",IFERROR(INDEX(klubAlias_id,MATCH(AR324,klubAlias_alias,0)),"NEMA"))</f>
        <v/>
      </c>
      <c r="AT324" s="31" t="str">
        <f>IF(OR(AS324="",AS324&lt;&gt;"NEMA"),"",MAX(AT$10:AT323)+1)</f>
        <v/>
      </c>
      <c r="AU324" s="66" t="str">
        <f>IF(OR(AS324="",AS324&lt;&gt;"NEMA"),"",INDEX(klub_id,MATCH(AR324,klub_naziv,0)))</f>
        <v/>
      </c>
      <c r="AV324" s="47" t="s">
        <v>0</v>
      </c>
      <c r="AW324" s="19" t="str">
        <f t="shared" si="276"/>
        <v/>
      </c>
      <c r="AX324" s="47" t="s">
        <v>0</v>
      </c>
      <c r="AY324" s="82" t="str">
        <f>IF(AK324&lt;&gt;"NEMA","",IF(IFERROR(MATCH(AJ324,AJ$10:AJ323,0),0)&lt;&gt;0,"",AJ324))</f>
        <v/>
      </c>
      <c r="AZ324" s="47" t="s">
        <v>0</v>
      </c>
      <c r="BA324" s="130"/>
      <c r="BB324" s="47" t="s">
        <v>0</v>
      </c>
      <c r="BC324" s="58" t="str">
        <f t="shared" si="277"/>
        <v/>
      </c>
      <c r="BD324" s="31" t="str">
        <f t="shared" si="278"/>
        <v/>
      </c>
      <c r="BE324" s="31" t="str">
        <f>IF(BD324="","",MAX(BE$10:BE323)+1)</f>
        <v/>
      </c>
      <c r="BF324" s="31" t="str">
        <f t="shared" si="279"/>
        <v/>
      </c>
      <c r="BG324" s="31" t="str">
        <f t="shared" si="280"/>
        <v/>
      </c>
      <c r="BH324" s="31" t="str">
        <f>IF(BA324="","",MAX(BH$10:BH323)+1)</f>
        <v/>
      </c>
      <c r="BI324" s="31" t="str">
        <f t="shared" si="281"/>
        <v/>
      </c>
      <c r="BJ324" s="66" t="str">
        <f t="shared" si="282"/>
        <v/>
      </c>
      <c r="BK324" s="47" t="s">
        <v>0</v>
      </c>
      <c r="BL324" s="19" t="str">
        <f t="shared" si="283"/>
        <v/>
      </c>
      <c r="BM324" s="47" t="s">
        <v>0</v>
      </c>
      <c r="BN324" s="151" t="str">
        <f>IF(AP324="","",IF(BA324="",IF(IFERROR(MATCH(AP324,natjecanje_noviKluboviAliasi,0),0)&gt;0,INDEX(natjecanje_kluboviAliasi,MATCH(AP324,natjecanje_noviKluboviAliasi,0)),AP324),BA324))</f>
        <v/>
      </c>
      <c r="BO324" s="47" t="s">
        <v>0</v>
      </c>
      <c r="BP324" s="58" t="str">
        <f t="shared" si="284"/>
        <v/>
      </c>
      <c r="BQ324" s="73" t="str">
        <f t="shared" si="285"/>
        <v/>
      </c>
      <c r="BR324" s="267" t="str">
        <f t="shared" si="286"/>
        <v/>
      </c>
      <c r="BS324" s="268" t="str">
        <f t="shared" si="287"/>
        <v/>
      </c>
      <c r="BT324" s="191" t="str">
        <f t="shared" si="288"/>
        <v/>
      </c>
      <c r="BU324" s="47" t="s">
        <v>0</v>
      </c>
      <c r="BV324" s="52" t="str">
        <f t="shared" si="289"/>
        <v/>
      </c>
      <c r="BW324" s="31" t="str">
        <f t="shared" si="290"/>
        <v/>
      </c>
      <c r="BX324" s="73" t="str">
        <f>IF(BW324="","",IFERROR(INDEX(imePrezime_id,MATCH(BV324&amp;" – "&amp;BW324,imePrezime_imePrezime,0)),"NEMA"))</f>
        <v/>
      </c>
      <c r="BY324" s="73" t="str">
        <f>IF(BX324&lt;&gt;"NEMA","",IFERROR(INDEX(imePrezimeAlias_imePrezimeId,MATCH(BV324&amp;" "&amp;BW324,imePrezimeAlias_alias,0)),"NEMA"))</f>
        <v/>
      </c>
      <c r="BZ324" s="31" t="str">
        <f>IF(BW324="","",IF(OR(BY324="",BY324="NEMA"),BV324,INDEX(imePrezime_ime,MATCH(BY324,imePrezime_id,0))))</f>
        <v/>
      </c>
      <c r="CA324" s="66" t="str">
        <f>IF(BW324="","",IF(OR(BY324="",BY324="NEMA"),BW324,INDEX(imePrezime_prezime,MATCH(BY324,imePrezime_id,0))))</f>
        <v/>
      </c>
      <c r="CB324" s="47" t="s">
        <v>0</v>
      </c>
      <c r="CC324" s="82" t="str">
        <f t="shared" si="291"/>
        <v/>
      </c>
      <c r="CD324" s="47" t="s">
        <v>0</v>
      </c>
      <c r="CE324" s="19" t="str">
        <f t="shared" si="292"/>
        <v/>
      </c>
      <c r="CF324" s="47" t="s">
        <v>0</v>
      </c>
      <c r="CG324" s="130"/>
      <c r="CH324" s="47" t="s">
        <v>0</v>
      </c>
      <c r="CI324" s="52" t="str">
        <f t="shared" si="293"/>
        <v/>
      </c>
      <c r="CJ324" s="73" t="str">
        <f>IF(CG324="","",MAX(CJ$10:CJ323)+1)</f>
        <v/>
      </c>
      <c r="CK324" s="53" t="str">
        <f t="shared" si="294"/>
        <v/>
      </c>
      <c r="CL324" s="47" t="s">
        <v>0</v>
      </c>
      <c r="CM324" s="19" t="str">
        <f t="shared" si="295"/>
        <v/>
      </c>
      <c r="CN324" s="47" t="s">
        <v>0</v>
      </c>
      <c r="CO324" s="108"/>
      <c r="CP324" s="110"/>
      <c r="CQ324" s="47"/>
      <c r="CR324" s="58" t="str">
        <f>IF(AND(BX324="NEMA",BY324="NEMA",OR(CG324="",CK324="NEMA")),MAX(CR$10:CR323)+1,"")</f>
        <v/>
      </c>
      <c r="CS324" s="53" t="str">
        <f t="shared" si="296"/>
        <v/>
      </c>
      <c r="CT324" t="s">
        <v>0</v>
      </c>
      <c r="CU324" s="133" t="str">
        <f>IF(O324="","",LEFT(INDEX(kategorija_oznaka,MATCH(Q324,kategorija_id,0)),1))</f>
        <v/>
      </c>
      <c r="CV324" t="s">
        <v>0</v>
      </c>
      <c r="CW324" s="52" t="str">
        <f>IF(CR324="","",IF(M324&lt;&gt;"CRO","","INSERT INTO osoba (id,reg_broj,oib,spol_id,dat_rodjenja) VALUES ("&amp;CR324&amp;",(SELECT max(os.reg_broj)+1 FROM osoba AS os),Null,'"&amp;CU324&amp;"',Null); INSERT INTO osoba_log (id,reg_broj,oib,spol_id,dat_rodjenja,dnevnik_id) SELECT id,reg_broj,oib,spol_id,dat_rodjenja,"&amp;dnevnik_id&amp;" FROM osoba WHERE id = "&amp;CR324&amp;";"))</f>
        <v/>
      </c>
      <c r="CX324" s="66" t="str">
        <f t="shared" si="297"/>
        <v/>
      </c>
      <c r="CY324" t="s">
        <v>0</v>
      </c>
      <c r="CZ324" s="19" t="str">
        <f t="shared" si="298"/>
        <v/>
      </c>
      <c r="DA324" s="47" t="s">
        <v>0</v>
      </c>
      <c r="DB324" s="52" t="str">
        <f t="shared" si="299"/>
        <v/>
      </c>
      <c r="DC324" s="66" t="str">
        <f t="shared" si="300"/>
        <v/>
      </c>
      <c r="DD324" s="47" t="s">
        <v>0</v>
      </c>
      <c r="DE324" s="52" t="str">
        <f t="shared" si="301"/>
        <v/>
      </c>
      <c r="DF324" s="53" t="str">
        <f>IF(DE324="","",IFERROR(MATCH(DE324,registar,0),"NEMA"))</f>
        <v/>
      </c>
      <c r="DG324" s="47" t="s">
        <v>0</v>
      </c>
      <c r="DH324" s="52" t="str">
        <f t="shared" si="302"/>
        <v/>
      </c>
      <c r="DI324" s="53" t="str">
        <f>IF(DH324="","",IFERROR(MATCH(DH324,imePrezime_imePrezimeKlub,0),"NEMA"))</f>
        <v/>
      </c>
      <c r="DJ324" s="47" t="s">
        <v>0</v>
      </c>
      <c r="DK324" s="52" t="str">
        <f t="shared" si="303"/>
        <v/>
      </c>
      <c r="DL324" s="53" t="str">
        <f>IF(DK324="","",IFERROR(MATCH(DK324,imePrezime_imePrezime,0),"NEMA"))</f>
        <v/>
      </c>
      <c r="DM324" s="47" t="s">
        <v>0</v>
      </c>
      <c r="DN324" s="58" t="str">
        <f t="shared" si="304"/>
        <v/>
      </c>
      <c r="DO324" s="53" t="str" cm="1">
        <f t="array" ref="DO324">IF(DN324&lt;&gt;"",INDEX(imePrezime_id,DN324,0),IF(CR324&lt;&gt;"",CR324,""))</f>
        <v/>
      </c>
      <c r="DP324" s="47" t="s">
        <v>0</v>
      </c>
      <c r="DQ324" s="58" t="str">
        <f t="shared" si="305"/>
        <v/>
      </c>
      <c r="DR324" s="73" t="str">
        <f>IF(BW324="","",IF(AJ324="",IF(IFERROR(INDEX(imePrezime_klub,MATCH(DO324,imePrezime_id,0)),"NEMA")="","klu",""),IF(OR(AND(AK324&lt;&gt;"",AK324&lt;&gt;"NEMA"),BI324&lt;&gt;""),"klu(ali)",IF(AND(AN324&lt;&gt;"",AN324&lt;&gt;AM324),"(raz-klu)","klu"))))</f>
        <v/>
      </c>
      <c r="DS324" s="73" t="str">
        <f t="shared" si="306"/>
        <v/>
      </c>
      <c r="DT324" s="73" t="str">
        <f t="shared" si="307"/>
        <v/>
      </c>
      <c r="DU324" s="66" t="str">
        <f t="shared" si="308"/>
        <v/>
      </c>
      <c r="DV324" s="47" t="s">
        <v>0</v>
      </c>
      <c r="DW324" s="58" t="str">
        <f>IF(BW324="","",MAX(DW$10:DW323)+1)</f>
        <v/>
      </c>
      <c r="DX324" s="73" t="str">
        <f t="shared" si="309"/>
        <v/>
      </c>
      <c r="DY324" s="73" t="str">
        <f t="shared" si="310"/>
        <v/>
      </c>
      <c r="DZ324" s="73" t="str">
        <f t="shared" si="311"/>
        <v/>
      </c>
      <c r="EA324" s="73" t="str">
        <f t="shared" si="312"/>
        <v/>
      </c>
      <c r="EB324" s="73" t="str">
        <f t="shared" si="313"/>
        <v/>
      </c>
      <c r="EC324" s="73" t="str">
        <f t="shared" si="314"/>
        <v/>
      </c>
      <c r="ED324" s="73" t="str">
        <f t="shared" si="315"/>
        <v/>
      </c>
      <c r="EE324" s="73" t="str">
        <f t="shared" si="316"/>
        <v/>
      </c>
      <c r="EF324" s="73" t="str">
        <f t="shared" si="317"/>
        <v/>
      </c>
      <c r="EG324" s="53" t="str">
        <f>IF(INDEX(natjecanjeKategorije_katAliasId,MATCH(Q324,natjecanjeKategorije_katRegId,0))="","",INDEX(natjecanjeKategorije_katAliasId,MATCH(Q324,natjecanjeKategorije_katRegId,0)))</f>
        <v/>
      </c>
      <c r="EH324" s="47" t="s">
        <v>0</v>
      </c>
      <c r="EI324" s="19" t="str">
        <f t="shared" si="318"/>
        <v/>
      </c>
      <c r="EJ324" s="47" t="s">
        <v>0</v>
      </c>
      <c r="EK324" s="19" t="str">
        <f t="shared" si="319"/>
        <v/>
      </c>
      <c r="EL324" s="47" t="s">
        <v>0</v>
      </c>
      <c r="EM324" s="208" t="str">
        <f t="shared" si="320"/>
        <v/>
      </c>
      <c r="EN324" s="47" t="s">
        <v>0</v>
      </c>
    </row>
    <row r="325" spans="1:144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262"/>
        <v/>
      </c>
      <c r="P325" s="73" t="str">
        <f>IF(O325="","",IF(COUNTIF(O$10:O324,O325)=0,P324+1,P324))</f>
        <v/>
      </c>
      <c r="Q325" s="88" t="str">
        <f t="shared" si="263"/>
        <v/>
      </c>
      <c r="R325" s="89" t="str" cm="1">
        <f t="array" ref="R325">IF(S325="","",INDEX(natjecanjeStaze_naziv,MATCH(S325,natjecanjeStaze_stazaId,0)))</f>
        <v/>
      </c>
      <c r="S325" s="53" t="str">
        <f>IF(BW325="","",INDEX(natjecanjeStaze_stazaId,MATCH(O325,natjecanjeStaze_kategorija,0)))</f>
        <v/>
      </c>
      <c r="T325" s="47" t="s">
        <v>0</v>
      </c>
      <c r="U325" s="259" t="str">
        <f>IF(O325="","",INDEX(kategorija_oznaka,MATCH(Q325,kategorija_id,0)))</f>
        <v/>
      </c>
      <c r="V325" s="260" t="str">
        <f t="shared" si="264"/>
        <v/>
      </c>
      <c r="W325" s="47" t="s">
        <v>0</v>
      </c>
      <c r="X325" s="52" t="str">
        <f t="shared" si="265"/>
        <v/>
      </c>
      <c r="Y325" s="73" t="str">
        <f t="shared" si="266"/>
        <v/>
      </c>
      <c r="Z325" s="31" t="str">
        <f t="shared" si="267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268"/>
        <v/>
      </c>
      <c r="AF325" s="47" t="s">
        <v>0</v>
      </c>
      <c r="AG325" s="151" t="str">
        <f t="shared" si="269"/>
        <v/>
      </c>
      <c r="AH325" s="47" t="s">
        <v>0</v>
      </c>
      <c r="AI325" s="52" t="str">
        <f t="shared" si="270"/>
        <v/>
      </c>
      <c r="AJ325" s="31" t="str">
        <f t="shared" si="271"/>
        <v/>
      </c>
      <c r="AK325" s="73" t="str">
        <f t="shared" si="272"/>
        <v/>
      </c>
      <c r="AL325" s="73" t="str">
        <f t="shared" si="273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IFERROR(""&amp;INDEX(registarNatjecatelji,DL325,4),"")</f>
        <v/>
      </c>
      <c r="AO325" s="90" t="str">
        <f t="shared" si="274"/>
        <v/>
      </c>
      <c r="AP325" s="66" t="str">
        <f t="shared" si="275"/>
        <v/>
      </c>
      <c r="AQ325" s="47" t="s">
        <v>0</v>
      </c>
      <c r="AR325" s="52" t="str">
        <f>IF(V325&lt;&gt;"NEMA","",IF(IFERROR(MATCH(U325,U$10:U324,0),0)&lt;&gt;0,"",U325))</f>
        <v/>
      </c>
      <c r="AS325" s="73" t="str">
        <f>IF(AR325="","",IFERROR(INDEX(klubAlias_id,MATCH(AR325,klubAlias_alias,0)),"NEMA"))</f>
        <v/>
      </c>
      <c r="AT325" s="31" t="str">
        <f>IF(OR(AS325="",AS325&lt;&gt;"NEMA"),"",MAX(AT$10:AT324)+1)</f>
        <v/>
      </c>
      <c r="AU325" s="66" t="str">
        <f>IF(OR(AS325="",AS325&lt;&gt;"NEMA"),"",INDEX(klub_id,MATCH(AR325,klub_naziv,0)))</f>
        <v/>
      </c>
      <c r="AV325" s="47" t="s">
        <v>0</v>
      </c>
      <c r="AW325" s="19" t="str">
        <f t="shared" si="276"/>
        <v/>
      </c>
      <c r="AX325" s="47" t="s">
        <v>0</v>
      </c>
      <c r="AY325" s="82" t="str">
        <f>IF(AK325&lt;&gt;"NEMA","",IF(IFERROR(MATCH(AJ325,AJ$10:AJ324,0),0)&lt;&gt;0,"",AJ325))</f>
        <v/>
      </c>
      <c r="AZ325" s="47" t="s">
        <v>0</v>
      </c>
      <c r="BA325" s="130"/>
      <c r="BB325" s="47" t="s">
        <v>0</v>
      </c>
      <c r="BC325" s="58" t="str">
        <f t="shared" si="277"/>
        <v/>
      </c>
      <c r="BD325" s="31" t="str">
        <f t="shared" si="278"/>
        <v/>
      </c>
      <c r="BE325" s="31" t="str">
        <f>IF(BD325="","",MAX(BE$10:BE324)+1)</f>
        <v/>
      </c>
      <c r="BF325" s="31" t="str">
        <f t="shared" si="279"/>
        <v/>
      </c>
      <c r="BG325" s="31" t="str">
        <f t="shared" si="280"/>
        <v/>
      </c>
      <c r="BH325" s="31" t="str">
        <f>IF(BA325="","",MAX(BH$10:BH324)+1)</f>
        <v/>
      </c>
      <c r="BI325" s="31" t="str">
        <f t="shared" si="281"/>
        <v/>
      </c>
      <c r="BJ325" s="66" t="str">
        <f t="shared" si="282"/>
        <v/>
      </c>
      <c r="BK325" s="47" t="s">
        <v>0</v>
      </c>
      <c r="BL325" s="19" t="str">
        <f t="shared" si="283"/>
        <v/>
      </c>
      <c r="BM325" s="47" t="s">
        <v>0</v>
      </c>
      <c r="BN325" s="151" t="str">
        <f>IF(AP325="","",IF(BA325="",IF(IFERROR(MATCH(AP325,natjecanje_noviKluboviAliasi,0),0)&gt;0,INDEX(natjecanje_kluboviAliasi,MATCH(AP325,natjecanje_noviKluboviAliasi,0)),AP325),BA325))</f>
        <v/>
      </c>
      <c r="BO325" s="47" t="s">
        <v>0</v>
      </c>
      <c r="BP325" s="58" t="str">
        <f t="shared" si="284"/>
        <v/>
      </c>
      <c r="BQ325" s="73" t="str">
        <f t="shared" si="285"/>
        <v/>
      </c>
      <c r="BR325" s="267" t="str">
        <f t="shared" si="286"/>
        <v/>
      </c>
      <c r="BS325" s="268" t="str">
        <f t="shared" si="287"/>
        <v/>
      </c>
      <c r="BT325" s="191" t="str">
        <f t="shared" si="288"/>
        <v/>
      </c>
      <c r="BU325" s="47" t="s">
        <v>0</v>
      </c>
      <c r="BV325" s="52" t="str">
        <f t="shared" si="289"/>
        <v/>
      </c>
      <c r="BW325" s="31" t="str">
        <f t="shared" si="290"/>
        <v/>
      </c>
      <c r="BX325" s="73" t="str">
        <f>IF(BW325="","",IFERROR(INDEX(imePrezime_id,MATCH(BV325&amp;" – "&amp;BW325,imePrezime_imePrezime,0)),"NEMA"))</f>
        <v/>
      </c>
      <c r="BY325" s="73" t="str">
        <f>IF(BX325&lt;&gt;"NEMA","",IFERROR(INDEX(imePrezimeAlias_imePrezimeId,MATCH(BV325&amp;" "&amp;BW325,imePrezimeAlias_alias,0)),"NEMA"))</f>
        <v/>
      </c>
      <c r="BZ325" s="31" t="str">
        <f>IF(BW325="","",IF(OR(BY325="",BY325="NEMA"),BV325,INDEX(imePrezime_ime,MATCH(BY325,imePrezime_id,0))))</f>
        <v/>
      </c>
      <c r="CA325" s="66" t="str">
        <f>IF(BW325="","",IF(OR(BY325="",BY325="NEMA"),BW325,INDEX(imePrezime_prezime,MATCH(BY325,imePrezime_id,0))))</f>
        <v/>
      </c>
      <c r="CB325" s="47" t="s">
        <v>0</v>
      </c>
      <c r="CC325" s="82" t="str">
        <f t="shared" si="291"/>
        <v/>
      </c>
      <c r="CD325" s="47" t="s">
        <v>0</v>
      </c>
      <c r="CE325" s="19" t="str">
        <f t="shared" si="292"/>
        <v/>
      </c>
      <c r="CF325" s="47" t="s">
        <v>0</v>
      </c>
      <c r="CG325" s="130"/>
      <c r="CH325" s="47" t="s">
        <v>0</v>
      </c>
      <c r="CI325" s="52" t="str">
        <f t="shared" si="293"/>
        <v/>
      </c>
      <c r="CJ325" s="73" t="str">
        <f>IF(CG325="","",MAX(CJ$10:CJ324)+1)</f>
        <v/>
      </c>
      <c r="CK325" s="53" t="str">
        <f t="shared" si="294"/>
        <v/>
      </c>
      <c r="CL325" s="47" t="s">
        <v>0</v>
      </c>
      <c r="CM325" s="19" t="str">
        <f t="shared" si="295"/>
        <v/>
      </c>
      <c r="CN325" s="47" t="s">
        <v>0</v>
      </c>
      <c r="CO325" s="108"/>
      <c r="CP325" s="110"/>
      <c r="CQ325" s="47"/>
      <c r="CR325" s="58" t="str">
        <f>IF(AND(BX325="NEMA",BY325="NEMA",OR(CG325="",CK325="NEMA")),MAX(CR$10:CR324)+1,"")</f>
        <v/>
      </c>
      <c r="CS325" s="53" t="str">
        <f t="shared" si="296"/>
        <v/>
      </c>
      <c r="CT325" t="s">
        <v>0</v>
      </c>
      <c r="CU325" s="133" t="str">
        <f>IF(O325="","",LEFT(INDEX(kategorija_oznaka,MATCH(Q325,kategorija_id,0)),1))</f>
        <v/>
      </c>
      <c r="CV325" t="s">
        <v>0</v>
      </c>
      <c r="CW325" s="52" t="str">
        <f>IF(CR325="","",IF(M325&lt;&gt;"CRO","","INSERT INTO osoba (id,reg_broj,oib,spol_id,dat_rodjenja) VALUES ("&amp;CR325&amp;",(SELECT max(os.reg_broj)+1 FROM osoba AS os),Null,'"&amp;CU325&amp;"',Null); INSERT INTO osoba_log (id,reg_broj,oib,spol_id,dat_rodjenja,dnevnik_id) SELECT id,reg_broj,oib,spol_id,dat_rodjenja,"&amp;dnevnik_id&amp;" FROM osoba WHERE id = "&amp;CR325&amp;";"))</f>
        <v/>
      </c>
      <c r="CX325" s="66" t="str">
        <f t="shared" si="297"/>
        <v/>
      </c>
      <c r="CY325" t="s">
        <v>0</v>
      </c>
      <c r="CZ325" s="19" t="str">
        <f t="shared" si="298"/>
        <v/>
      </c>
      <c r="DA325" s="47" t="s">
        <v>0</v>
      </c>
      <c r="DB325" s="52" t="str">
        <f t="shared" si="299"/>
        <v/>
      </c>
      <c r="DC325" s="66" t="str">
        <f t="shared" si="300"/>
        <v/>
      </c>
      <c r="DD325" s="47" t="s">
        <v>0</v>
      </c>
      <c r="DE325" s="52" t="str">
        <f t="shared" si="301"/>
        <v/>
      </c>
      <c r="DF325" s="53" t="str">
        <f>IF(DE325="","",IFERROR(MATCH(DE325,registar,0),"NEMA"))</f>
        <v/>
      </c>
      <c r="DG325" s="47" t="s">
        <v>0</v>
      </c>
      <c r="DH325" s="52" t="str">
        <f t="shared" si="302"/>
        <v/>
      </c>
      <c r="DI325" s="53" t="str">
        <f>IF(DH325="","",IFERROR(MATCH(DH325,imePrezime_imePrezimeKlub,0),"NEMA"))</f>
        <v/>
      </c>
      <c r="DJ325" s="47" t="s">
        <v>0</v>
      </c>
      <c r="DK325" s="52" t="str">
        <f t="shared" si="303"/>
        <v/>
      </c>
      <c r="DL325" s="53" t="str">
        <f>IF(DK325="","",IFERROR(MATCH(DK325,imePrezime_imePrezime,0),"NEMA"))</f>
        <v/>
      </c>
      <c r="DM325" s="47" t="s">
        <v>0</v>
      </c>
      <c r="DN325" s="58" t="str">
        <f t="shared" si="304"/>
        <v/>
      </c>
      <c r="DO325" s="53" t="str" cm="1">
        <f t="array" ref="DO325">IF(DN325&lt;&gt;"",INDEX(imePrezime_id,DN325,0),IF(CR325&lt;&gt;"",CR325,""))</f>
        <v/>
      </c>
      <c r="DP325" s="47" t="s">
        <v>0</v>
      </c>
      <c r="DQ325" s="58" t="str">
        <f t="shared" si="305"/>
        <v/>
      </c>
      <c r="DR325" s="73" t="str">
        <f>IF(BW325="","",IF(AJ325="",IF(IFERROR(INDEX(imePrezime_klub,MATCH(DO325,imePrezime_id,0)),"NEMA")="","klu",""),IF(OR(AND(AK325&lt;&gt;"",AK325&lt;&gt;"NEMA"),BI325&lt;&gt;""),"klu(ali)",IF(AND(AN325&lt;&gt;"",AN325&lt;&gt;AM325),"(raz-klu)","klu"))))</f>
        <v/>
      </c>
      <c r="DS325" s="73" t="str">
        <f t="shared" si="306"/>
        <v/>
      </c>
      <c r="DT325" s="73" t="str">
        <f t="shared" si="307"/>
        <v/>
      </c>
      <c r="DU325" s="66" t="str">
        <f t="shared" si="308"/>
        <v/>
      </c>
      <c r="DV325" s="47" t="s">
        <v>0</v>
      </c>
      <c r="DW325" s="58" t="str">
        <f>IF(BW325="","",MAX(DW$10:DW324)+1)</f>
        <v/>
      </c>
      <c r="DX325" s="73" t="str">
        <f t="shared" si="309"/>
        <v/>
      </c>
      <c r="DY325" s="73" t="str">
        <f t="shared" si="310"/>
        <v/>
      </c>
      <c r="DZ325" s="73" t="str">
        <f t="shared" si="311"/>
        <v/>
      </c>
      <c r="EA325" s="73" t="str">
        <f t="shared" si="312"/>
        <v/>
      </c>
      <c r="EB325" s="73" t="str">
        <f t="shared" si="313"/>
        <v/>
      </c>
      <c r="EC325" s="73" t="str">
        <f t="shared" si="314"/>
        <v/>
      </c>
      <c r="ED325" s="73" t="str">
        <f t="shared" si="315"/>
        <v/>
      </c>
      <c r="EE325" s="73" t="str">
        <f t="shared" si="316"/>
        <v/>
      </c>
      <c r="EF325" s="73" t="str">
        <f t="shared" si="317"/>
        <v/>
      </c>
      <c r="EG325" s="53" t="str">
        <f>IF(INDEX(natjecanjeKategorije_katAliasId,MATCH(Q325,natjecanjeKategorije_katRegId,0))="","",INDEX(natjecanjeKategorije_katAliasId,MATCH(Q325,natjecanjeKategorije_katRegId,0)))</f>
        <v/>
      </c>
      <c r="EH325" s="47" t="s">
        <v>0</v>
      </c>
      <c r="EI325" s="19" t="str">
        <f t="shared" si="318"/>
        <v/>
      </c>
      <c r="EJ325" s="47" t="s">
        <v>0</v>
      </c>
      <c r="EK325" s="19" t="str">
        <f t="shared" si="319"/>
        <v/>
      </c>
      <c r="EL325" s="47" t="s">
        <v>0</v>
      </c>
      <c r="EM325" s="208" t="str">
        <f t="shared" si="320"/>
        <v/>
      </c>
      <c r="EN325" s="47" t="s">
        <v>0</v>
      </c>
    </row>
    <row r="326" spans="1:144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262"/>
        <v/>
      </c>
      <c r="P326" s="73" t="str">
        <f>IF(O326="","",IF(COUNTIF(O$10:O325,O326)=0,P325+1,P325))</f>
        <v/>
      </c>
      <c r="Q326" s="88" t="str">
        <f t="shared" si="263"/>
        <v/>
      </c>
      <c r="R326" s="89" t="str" cm="1">
        <f t="array" ref="R326">IF(S326="","",INDEX(natjecanjeStaze_naziv,MATCH(S326,natjecanjeStaze_stazaId,0)))</f>
        <v/>
      </c>
      <c r="S326" s="53" t="str">
        <f>IF(BW326="","",INDEX(natjecanjeStaze_stazaId,MATCH(O326,natjecanjeStaze_kategorija,0)))</f>
        <v/>
      </c>
      <c r="T326" s="47" t="s">
        <v>0</v>
      </c>
      <c r="U326" s="259" t="str">
        <f>IF(O326="","",INDEX(kategorija_oznaka,MATCH(Q326,kategorija_id,0)))</f>
        <v/>
      </c>
      <c r="V326" s="260" t="str">
        <f t="shared" si="264"/>
        <v/>
      </c>
      <c r="W326" s="47" t="s">
        <v>0</v>
      </c>
      <c r="X326" s="52" t="str">
        <f t="shared" si="265"/>
        <v/>
      </c>
      <c r="Y326" s="73" t="str">
        <f t="shared" si="266"/>
        <v/>
      </c>
      <c r="Z326" s="31" t="str">
        <f t="shared" si="267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268"/>
        <v/>
      </c>
      <c r="AF326" s="47" t="s">
        <v>0</v>
      </c>
      <c r="AG326" s="151" t="str">
        <f t="shared" si="269"/>
        <v/>
      </c>
      <c r="AH326" s="47" t="s">
        <v>0</v>
      </c>
      <c r="AI326" s="52" t="str">
        <f t="shared" si="270"/>
        <v/>
      </c>
      <c r="AJ326" s="31" t="str">
        <f t="shared" si="271"/>
        <v/>
      </c>
      <c r="AK326" s="73" t="str">
        <f t="shared" si="272"/>
        <v/>
      </c>
      <c r="AL326" s="73" t="str">
        <f t="shared" si="273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IFERROR(""&amp;INDEX(registarNatjecatelji,DL326,4),"")</f>
        <v/>
      </c>
      <c r="AO326" s="90" t="str">
        <f t="shared" si="274"/>
        <v/>
      </c>
      <c r="AP326" s="66" t="str">
        <f t="shared" si="275"/>
        <v/>
      </c>
      <c r="AQ326" s="47" t="s">
        <v>0</v>
      </c>
      <c r="AR326" s="52" t="str">
        <f>IF(V326&lt;&gt;"NEMA","",IF(IFERROR(MATCH(U326,U$10:U325,0),0)&lt;&gt;0,"",U326))</f>
        <v/>
      </c>
      <c r="AS326" s="73" t="str">
        <f>IF(AR326="","",IFERROR(INDEX(klubAlias_id,MATCH(AR326,klubAlias_alias,0)),"NEMA"))</f>
        <v/>
      </c>
      <c r="AT326" s="31" t="str">
        <f>IF(OR(AS326="",AS326&lt;&gt;"NEMA"),"",MAX(AT$10:AT325)+1)</f>
        <v/>
      </c>
      <c r="AU326" s="66" t="str">
        <f>IF(OR(AS326="",AS326&lt;&gt;"NEMA"),"",INDEX(klub_id,MATCH(AR326,klub_naziv,0)))</f>
        <v/>
      </c>
      <c r="AV326" s="47" t="s">
        <v>0</v>
      </c>
      <c r="AW326" s="19" t="str">
        <f t="shared" si="276"/>
        <v/>
      </c>
      <c r="AX326" s="47" t="s">
        <v>0</v>
      </c>
      <c r="AY326" s="82" t="str">
        <f>IF(AK326&lt;&gt;"NEMA","",IF(IFERROR(MATCH(AJ326,AJ$10:AJ325,0),0)&lt;&gt;0,"",AJ326))</f>
        <v/>
      </c>
      <c r="AZ326" s="47" t="s">
        <v>0</v>
      </c>
      <c r="BA326" s="130"/>
      <c r="BB326" s="47" t="s">
        <v>0</v>
      </c>
      <c r="BC326" s="58" t="str">
        <f t="shared" si="277"/>
        <v/>
      </c>
      <c r="BD326" s="31" t="str">
        <f t="shared" si="278"/>
        <v/>
      </c>
      <c r="BE326" s="31" t="str">
        <f>IF(BD326="","",MAX(BE$10:BE325)+1)</f>
        <v/>
      </c>
      <c r="BF326" s="31" t="str">
        <f t="shared" si="279"/>
        <v/>
      </c>
      <c r="BG326" s="31" t="str">
        <f t="shared" si="280"/>
        <v/>
      </c>
      <c r="BH326" s="31" t="str">
        <f>IF(BA326="","",MAX(BH$10:BH325)+1)</f>
        <v/>
      </c>
      <c r="BI326" s="31" t="str">
        <f t="shared" si="281"/>
        <v/>
      </c>
      <c r="BJ326" s="66" t="str">
        <f t="shared" si="282"/>
        <v/>
      </c>
      <c r="BK326" s="47" t="s">
        <v>0</v>
      </c>
      <c r="BL326" s="19" t="str">
        <f t="shared" si="283"/>
        <v/>
      </c>
      <c r="BM326" s="47" t="s">
        <v>0</v>
      </c>
      <c r="BN326" s="151" t="str">
        <f>IF(AP326="","",IF(BA326="",IF(IFERROR(MATCH(AP326,natjecanje_noviKluboviAliasi,0),0)&gt;0,INDEX(natjecanje_kluboviAliasi,MATCH(AP326,natjecanje_noviKluboviAliasi,0)),AP326),BA326))</f>
        <v/>
      </c>
      <c r="BO326" s="47" t="s">
        <v>0</v>
      </c>
      <c r="BP326" s="58" t="str">
        <f t="shared" si="284"/>
        <v/>
      </c>
      <c r="BQ326" s="73" t="str">
        <f t="shared" si="285"/>
        <v/>
      </c>
      <c r="BR326" s="267" t="str">
        <f t="shared" si="286"/>
        <v/>
      </c>
      <c r="BS326" s="268" t="str">
        <f t="shared" si="287"/>
        <v/>
      </c>
      <c r="BT326" s="191" t="str">
        <f t="shared" si="288"/>
        <v/>
      </c>
      <c r="BU326" s="47" t="s">
        <v>0</v>
      </c>
      <c r="BV326" s="52" t="str">
        <f t="shared" si="289"/>
        <v/>
      </c>
      <c r="BW326" s="31" t="str">
        <f t="shared" si="290"/>
        <v/>
      </c>
      <c r="BX326" s="73" t="str">
        <f>IF(BW326="","",IFERROR(INDEX(imePrezime_id,MATCH(BV326&amp;" – "&amp;BW326,imePrezime_imePrezime,0)),"NEMA"))</f>
        <v/>
      </c>
      <c r="BY326" s="73" t="str">
        <f>IF(BX326&lt;&gt;"NEMA","",IFERROR(INDEX(imePrezimeAlias_imePrezimeId,MATCH(BV326&amp;" "&amp;BW326,imePrezimeAlias_alias,0)),"NEMA"))</f>
        <v/>
      </c>
      <c r="BZ326" s="31" t="str">
        <f>IF(BW326="","",IF(OR(BY326="",BY326="NEMA"),BV326,INDEX(imePrezime_ime,MATCH(BY326,imePrezime_id,0))))</f>
        <v/>
      </c>
      <c r="CA326" s="66" t="str">
        <f>IF(BW326="","",IF(OR(BY326="",BY326="NEMA"),BW326,INDEX(imePrezime_prezime,MATCH(BY326,imePrezime_id,0))))</f>
        <v/>
      </c>
      <c r="CB326" s="47" t="s">
        <v>0</v>
      </c>
      <c r="CC326" s="82" t="str">
        <f t="shared" si="291"/>
        <v/>
      </c>
      <c r="CD326" s="47" t="s">
        <v>0</v>
      </c>
      <c r="CE326" s="19" t="str">
        <f t="shared" si="292"/>
        <v/>
      </c>
      <c r="CF326" s="47" t="s">
        <v>0</v>
      </c>
      <c r="CG326" s="130"/>
      <c r="CH326" s="47" t="s">
        <v>0</v>
      </c>
      <c r="CI326" s="52" t="str">
        <f t="shared" si="293"/>
        <v/>
      </c>
      <c r="CJ326" s="73" t="str">
        <f>IF(CG326="","",MAX(CJ$10:CJ325)+1)</f>
        <v/>
      </c>
      <c r="CK326" s="53" t="str">
        <f t="shared" si="294"/>
        <v/>
      </c>
      <c r="CL326" s="47" t="s">
        <v>0</v>
      </c>
      <c r="CM326" s="19" t="str">
        <f t="shared" si="295"/>
        <v/>
      </c>
      <c r="CN326" s="47" t="s">
        <v>0</v>
      </c>
      <c r="CO326" s="108"/>
      <c r="CP326" s="110"/>
      <c r="CQ326" s="47"/>
      <c r="CR326" s="58" t="str">
        <f>IF(AND(BX326="NEMA",BY326="NEMA",OR(CG326="",CK326="NEMA")),MAX(CR$10:CR325)+1,"")</f>
        <v/>
      </c>
      <c r="CS326" s="53" t="str">
        <f t="shared" si="296"/>
        <v/>
      </c>
      <c r="CT326" t="s">
        <v>0</v>
      </c>
      <c r="CU326" s="133" t="str">
        <f>IF(O326="","",LEFT(INDEX(kategorija_oznaka,MATCH(Q326,kategorija_id,0)),1))</f>
        <v/>
      </c>
      <c r="CV326" t="s">
        <v>0</v>
      </c>
      <c r="CW326" s="52" t="str">
        <f>IF(CR326="","",IF(M326&lt;&gt;"CRO","","INSERT INTO osoba (id,reg_broj,oib,spol_id,dat_rodjenja) VALUES ("&amp;CR326&amp;",(SELECT max(os.reg_broj)+1 FROM osoba AS os),Null,'"&amp;CU326&amp;"',Null); INSERT INTO osoba_log (id,reg_broj,oib,spol_id,dat_rodjenja,dnevnik_id) SELECT id,reg_broj,oib,spol_id,dat_rodjenja,"&amp;dnevnik_id&amp;" FROM osoba WHERE id = "&amp;CR326&amp;";"))</f>
        <v/>
      </c>
      <c r="CX326" s="66" t="str">
        <f t="shared" si="297"/>
        <v/>
      </c>
      <c r="CY326" t="s">
        <v>0</v>
      </c>
      <c r="CZ326" s="19" t="str">
        <f t="shared" si="298"/>
        <v/>
      </c>
      <c r="DA326" s="47" t="s">
        <v>0</v>
      </c>
      <c r="DB326" s="52" t="str">
        <f t="shared" si="299"/>
        <v/>
      </c>
      <c r="DC326" s="66" t="str">
        <f t="shared" si="300"/>
        <v/>
      </c>
      <c r="DD326" s="47" t="s">
        <v>0</v>
      </c>
      <c r="DE326" s="52" t="str">
        <f t="shared" si="301"/>
        <v/>
      </c>
      <c r="DF326" s="53" t="str">
        <f>IF(DE326="","",IFERROR(MATCH(DE326,registar,0),"NEMA"))</f>
        <v/>
      </c>
      <c r="DG326" s="47" t="s">
        <v>0</v>
      </c>
      <c r="DH326" s="52" t="str">
        <f t="shared" si="302"/>
        <v/>
      </c>
      <c r="DI326" s="53" t="str">
        <f>IF(DH326="","",IFERROR(MATCH(DH326,imePrezime_imePrezimeKlub,0),"NEMA"))</f>
        <v/>
      </c>
      <c r="DJ326" s="47" t="s">
        <v>0</v>
      </c>
      <c r="DK326" s="52" t="str">
        <f t="shared" si="303"/>
        <v/>
      </c>
      <c r="DL326" s="53" t="str">
        <f>IF(DK326="","",IFERROR(MATCH(DK326,imePrezime_imePrezime,0),"NEMA"))</f>
        <v/>
      </c>
      <c r="DM326" s="47" t="s">
        <v>0</v>
      </c>
      <c r="DN326" s="58" t="str">
        <f t="shared" si="304"/>
        <v/>
      </c>
      <c r="DO326" s="53" t="str" cm="1">
        <f t="array" ref="DO326">IF(DN326&lt;&gt;"",INDEX(imePrezime_id,DN326,0),IF(CR326&lt;&gt;"",CR326,""))</f>
        <v/>
      </c>
      <c r="DP326" s="47" t="s">
        <v>0</v>
      </c>
      <c r="DQ326" s="58" t="str">
        <f t="shared" si="305"/>
        <v/>
      </c>
      <c r="DR326" s="73" t="str">
        <f>IF(BW326="","",IF(AJ326="",IF(IFERROR(INDEX(imePrezime_klub,MATCH(DO326,imePrezime_id,0)),"NEMA")="","klu",""),IF(OR(AND(AK326&lt;&gt;"",AK326&lt;&gt;"NEMA"),BI326&lt;&gt;""),"klu(ali)",IF(AND(AN326&lt;&gt;"",AN326&lt;&gt;AM326),"(raz-klu)","klu"))))</f>
        <v/>
      </c>
      <c r="DS326" s="73" t="str">
        <f t="shared" si="306"/>
        <v/>
      </c>
      <c r="DT326" s="73" t="str">
        <f t="shared" si="307"/>
        <v/>
      </c>
      <c r="DU326" s="66" t="str">
        <f t="shared" si="308"/>
        <v/>
      </c>
      <c r="DV326" s="47" t="s">
        <v>0</v>
      </c>
      <c r="DW326" s="58" t="str">
        <f>IF(BW326="","",MAX(DW$10:DW325)+1)</f>
        <v/>
      </c>
      <c r="DX326" s="73" t="str">
        <f t="shared" si="309"/>
        <v/>
      </c>
      <c r="DY326" s="73" t="str">
        <f t="shared" si="310"/>
        <v/>
      </c>
      <c r="DZ326" s="73" t="str">
        <f t="shared" si="311"/>
        <v/>
      </c>
      <c r="EA326" s="73" t="str">
        <f t="shared" si="312"/>
        <v/>
      </c>
      <c r="EB326" s="73" t="str">
        <f t="shared" si="313"/>
        <v/>
      </c>
      <c r="EC326" s="73" t="str">
        <f t="shared" si="314"/>
        <v/>
      </c>
      <c r="ED326" s="73" t="str">
        <f t="shared" si="315"/>
        <v/>
      </c>
      <c r="EE326" s="73" t="str">
        <f t="shared" si="316"/>
        <v/>
      </c>
      <c r="EF326" s="73" t="str">
        <f t="shared" si="317"/>
        <v/>
      </c>
      <c r="EG326" s="53" t="str">
        <f>IF(INDEX(natjecanjeKategorije_katAliasId,MATCH(Q326,natjecanjeKategorije_katRegId,0))="","",INDEX(natjecanjeKategorije_katAliasId,MATCH(Q326,natjecanjeKategorije_katRegId,0)))</f>
        <v/>
      </c>
      <c r="EH326" s="47" t="s">
        <v>0</v>
      </c>
      <c r="EI326" s="19" t="str">
        <f t="shared" si="318"/>
        <v/>
      </c>
      <c r="EJ326" s="47" t="s">
        <v>0</v>
      </c>
      <c r="EK326" s="19" t="str">
        <f t="shared" si="319"/>
        <v/>
      </c>
      <c r="EL326" s="47" t="s">
        <v>0</v>
      </c>
      <c r="EM326" s="208" t="str">
        <f t="shared" si="320"/>
        <v/>
      </c>
      <c r="EN326" s="47" t="s">
        <v>0</v>
      </c>
    </row>
    <row r="327" spans="1:144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262"/>
        <v/>
      </c>
      <c r="P327" s="73" t="str">
        <f>IF(O327="","",IF(COUNTIF(O$10:O326,O327)=0,P326+1,P326))</f>
        <v/>
      </c>
      <c r="Q327" s="88" t="str">
        <f t="shared" si="263"/>
        <v/>
      </c>
      <c r="R327" s="89" t="str" cm="1">
        <f t="array" ref="R327">IF(S327="","",INDEX(natjecanjeStaze_naziv,MATCH(S327,natjecanjeStaze_stazaId,0)))</f>
        <v/>
      </c>
      <c r="S327" s="53" t="str">
        <f>IF(BW327="","",INDEX(natjecanjeStaze_stazaId,MATCH(O327,natjecanjeStaze_kategorija,0)))</f>
        <v/>
      </c>
      <c r="T327" s="47" t="s">
        <v>0</v>
      </c>
      <c r="U327" s="259" t="str">
        <f>IF(O327="","",INDEX(kategorija_oznaka,MATCH(Q327,kategorija_id,0)))</f>
        <v/>
      </c>
      <c r="V327" s="260" t="str">
        <f t="shared" si="264"/>
        <v/>
      </c>
      <c r="W327" s="47" t="s">
        <v>0</v>
      </c>
      <c r="X327" s="52" t="str">
        <f t="shared" si="265"/>
        <v/>
      </c>
      <c r="Y327" s="73" t="str">
        <f t="shared" si="266"/>
        <v/>
      </c>
      <c r="Z327" s="31" t="str">
        <f t="shared" si="267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268"/>
        <v/>
      </c>
      <c r="AF327" s="47" t="s">
        <v>0</v>
      </c>
      <c r="AG327" s="151" t="str">
        <f t="shared" si="269"/>
        <v/>
      </c>
      <c r="AH327" s="47" t="s">
        <v>0</v>
      </c>
      <c r="AI327" s="52" t="str">
        <f t="shared" si="270"/>
        <v/>
      </c>
      <c r="AJ327" s="31" t="str">
        <f t="shared" si="271"/>
        <v/>
      </c>
      <c r="AK327" s="73" t="str">
        <f t="shared" si="272"/>
        <v/>
      </c>
      <c r="AL327" s="73" t="str">
        <f t="shared" si="273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IFERROR(""&amp;INDEX(registarNatjecatelji,DL327,4),"")</f>
        <v/>
      </c>
      <c r="AO327" s="90" t="str">
        <f t="shared" si="274"/>
        <v/>
      </c>
      <c r="AP327" s="66" t="str">
        <f t="shared" si="275"/>
        <v/>
      </c>
      <c r="AQ327" s="47" t="s">
        <v>0</v>
      </c>
      <c r="AR327" s="52" t="str">
        <f>IF(V327&lt;&gt;"NEMA","",IF(IFERROR(MATCH(U327,U$10:U326,0),0)&lt;&gt;0,"",U327))</f>
        <v/>
      </c>
      <c r="AS327" s="73" t="str">
        <f>IF(AR327="","",IFERROR(INDEX(klubAlias_id,MATCH(AR327,klubAlias_alias,0)),"NEMA"))</f>
        <v/>
      </c>
      <c r="AT327" s="31" t="str">
        <f>IF(OR(AS327="",AS327&lt;&gt;"NEMA"),"",MAX(AT$10:AT326)+1)</f>
        <v/>
      </c>
      <c r="AU327" s="66" t="str">
        <f>IF(OR(AS327="",AS327&lt;&gt;"NEMA"),"",INDEX(klub_id,MATCH(AR327,klub_naziv,0)))</f>
        <v/>
      </c>
      <c r="AV327" s="47" t="s">
        <v>0</v>
      </c>
      <c r="AW327" s="19" t="str">
        <f t="shared" si="276"/>
        <v/>
      </c>
      <c r="AX327" s="47" t="s">
        <v>0</v>
      </c>
      <c r="AY327" s="82" t="str">
        <f>IF(AK327&lt;&gt;"NEMA","",IF(IFERROR(MATCH(AJ327,AJ$10:AJ326,0),0)&lt;&gt;0,"",AJ327))</f>
        <v/>
      </c>
      <c r="AZ327" s="47" t="s">
        <v>0</v>
      </c>
      <c r="BA327" s="130"/>
      <c r="BB327" s="47" t="s">
        <v>0</v>
      </c>
      <c r="BC327" s="58" t="str">
        <f t="shared" si="277"/>
        <v/>
      </c>
      <c r="BD327" s="31" t="str">
        <f t="shared" si="278"/>
        <v/>
      </c>
      <c r="BE327" s="31" t="str">
        <f>IF(BD327="","",MAX(BE$10:BE326)+1)</f>
        <v/>
      </c>
      <c r="BF327" s="31" t="str">
        <f t="shared" si="279"/>
        <v/>
      </c>
      <c r="BG327" s="31" t="str">
        <f t="shared" si="280"/>
        <v/>
      </c>
      <c r="BH327" s="31" t="str">
        <f>IF(BA327="","",MAX(BH$10:BH326)+1)</f>
        <v/>
      </c>
      <c r="BI327" s="31" t="str">
        <f t="shared" si="281"/>
        <v/>
      </c>
      <c r="BJ327" s="66" t="str">
        <f t="shared" si="282"/>
        <v/>
      </c>
      <c r="BK327" s="47" t="s">
        <v>0</v>
      </c>
      <c r="BL327" s="19" t="str">
        <f t="shared" si="283"/>
        <v/>
      </c>
      <c r="BM327" s="47" t="s">
        <v>0</v>
      </c>
      <c r="BN327" s="151" t="str">
        <f>IF(AP327="","",IF(BA327="",IF(IFERROR(MATCH(AP327,natjecanje_noviKluboviAliasi,0),0)&gt;0,INDEX(natjecanje_kluboviAliasi,MATCH(AP327,natjecanje_noviKluboviAliasi,0)),AP327),BA327))</f>
        <v/>
      </c>
      <c r="BO327" s="47" t="s">
        <v>0</v>
      </c>
      <c r="BP327" s="58" t="str">
        <f t="shared" si="284"/>
        <v/>
      </c>
      <c r="BQ327" s="73" t="str">
        <f t="shared" si="285"/>
        <v/>
      </c>
      <c r="BR327" s="267" t="str">
        <f t="shared" si="286"/>
        <v/>
      </c>
      <c r="BS327" s="268" t="str">
        <f t="shared" si="287"/>
        <v/>
      </c>
      <c r="BT327" s="191" t="str">
        <f t="shared" si="288"/>
        <v/>
      </c>
      <c r="BU327" s="47" t="s">
        <v>0</v>
      </c>
      <c r="BV327" s="52" t="str">
        <f t="shared" si="289"/>
        <v/>
      </c>
      <c r="BW327" s="31" t="str">
        <f t="shared" si="290"/>
        <v/>
      </c>
      <c r="BX327" s="73" t="str">
        <f>IF(BW327="","",IFERROR(INDEX(imePrezime_id,MATCH(BV327&amp;" – "&amp;BW327,imePrezime_imePrezime,0)),"NEMA"))</f>
        <v/>
      </c>
      <c r="BY327" s="73" t="str">
        <f>IF(BX327&lt;&gt;"NEMA","",IFERROR(INDEX(imePrezimeAlias_imePrezimeId,MATCH(BV327&amp;" "&amp;BW327,imePrezimeAlias_alias,0)),"NEMA"))</f>
        <v/>
      </c>
      <c r="BZ327" s="31" t="str">
        <f>IF(BW327="","",IF(OR(BY327="",BY327="NEMA"),BV327,INDEX(imePrezime_ime,MATCH(BY327,imePrezime_id,0))))</f>
        <v/>
      </c>
      <c r="CA327" s="66" t="str">
        <f>IF(BW327="","",IF(OR(BY327="",BY327="NEMA"),BW327,INDEX(imePrezime_prezime,MATCH(BY327,imePrezime_id,0))))</f>
        <v/>
      </c>
      <c r="CB327" s="47" t="s">
        <v>0</v>
      </c>
      <c r="CC327" s="82" t="str">
        <f t="shared" si="291"/>
        <v/>
      </c>
      <c r="CD327" s="47" t="s">
        <v>0</v>
      </c>
      <c r="CE327" s="19" t="str">
        <f t="shared" si="292"/>
        <v/>
      </c>
      <c r="CF327" s="47" t="s">
        <v>0</v>
      </c>
      <c r="CG327" s="130"/>
      <c r="CH327" s="47" t="s">
        <v>0</v>
      </c>
      <c r="CI327" s="52" t="str">
        <f t="shared" si="293"/>
        <v/>
      </c>
      <c r="CJ327" s="73" t="str">
        <f>IF(CG327="","",MAX(CJ$10:CJ326)+1)</f>
        <v/>
      </c>
      <c r="CK327" s="53" t="str">
        <f t="shared" si="294"/>
        <v/>
      </c>
      <c r="CL327" s="47" t="s">
        <v>0</v>
      </c>
      <c r="CM327" s="19" t="str">
        <f t="shared" si="295"/>
        <v/>
      </c>
      <c r="CN327" s="47" t="s">
        <v>0</v>
      </c>
      <c r="CO327" s="108"/>
      <c r="CP327" s="110"/>
      <c r="CQ327" s="47"/>
      <c r="CR327" s="58" t="str">
        <f>IF(AND(BX327="NEMA",BY327="NEMA",OR(CG327="",CK327="NEMA")),MAX(CR$10:CR326)+1,"")</f>
        <v/>
      </c>
      <c r="CS327" s="53" t="str">
        <f t="shared" si="296"/>
        <v/>
      </c>
      <c r="CT327" t="s">
        <v>0</v>
      </c>
      <c r="CU327" s="133" t="str">
        <f>IF(O327="","",LEFT(INDEX(kategorija_oznaka,MATCH(Q327,kategorija_id,0)),1))</f>
        <v/>
      </c>
      <c r="CV327" t="s">
        <v>0</v>
      </c>
      <c r="CW327" s="52" t="str">
        <f>IF(CR327="","",IF(M327&lt;&gt;"CRO","","INSERT INTO osoba (id,reg_broj,oib,spol_id,dat_rodjenja) VALUES ("&amp;CR327&amp;",(SELECT max(os.reg_broj)+1 FROM osoba AS os),Null,'"&amp;CU327&amp;"',Null); INSERT INTO osoba_log (id,reg_broj,oib,spol_id,dat_rodjenja,dnevnik_id) SELECT id,reg_broj,oib,spol_id,dat_rodjenja,"&amp;dnevnik_id&amp;" FROM osoba WHERE id = "&amp;CR327&amp;";"))</f>
        <v/>
      </c>
      <c r="CX327" s="66" t="str">
        <f t="shared" si="297"/>
        <v/>
      </c>
      <c r="CY327" t="s">
        <v>0</v>
      </c>
      <c r="CZ327" s="19" t="str">
        <f t="shared" si="298"/>
        <v/>
      </c>
      <c r="DA327" s="47" t="s">
        <v>0</v>
      </c>
      <c r="DB327" s="52" t="str">
        <f t="shared" si="299"/>
        <v/>
      </c>
      <c r="DC327" s="66" t="str">
        <f t="shared" si="300"/>
        <v/>
      </c>
      <c r="DD327" s="47" t="s">
        <v>0</v>
      </c>
      <c r="DE327" s="52" t="str">
        <f t="shared" si="301"/>
        <v/>
      </c>
      <c r="DF327" s="53" t="str">
        <f>IF(DE327="","",IFERROR(MATCH(DE327,registar,0),"NEMA"))</f>
        <v/>
      </c>
      <c r="DG327" s="47" t="s">
        <v>0</v>
      </c>
      <c r="DH327" s="52" t="str">
        <f t="shared" si="302"/>
        <v/>
      </c>
      <c r="DI327" s="53" t="str">
        <f>IF(DH327="","",IFERROR(MATCH(DH327,imePrezime_imePrezimeKlub,0),"NEMA"))</f>
        <v/>
      </c>
      <c r="DJ327" s="47" t="s">
        <v>0</v>
      </c>
      <c r="DK327" s="52" t="str">
        <f t="shared" si="303"/>
        <v/>
      </c>
      <c r="DL327" s="53" t="str">
        <f>IF(DK327="","",IFERROR(MATCH(DK327,imePrezime_imePrezime,0),"NEMA"))</f>
        <v/>
      </c>
      <c r="DM327" s="47" t="s">
        <v>0</v>
      </c>
      <c r="DN327" s="58" t="str">
        <f t="shared" si="304"/>
        <v/>
      </c>
      <c r="DO327" s="53" t="str" cm="1">
        <f t="array" ref="DO327">IF(DN327&lt;&gt;"",INDEX(imePrezime_id,DN327,0),IF(CR327&lt;&gt;"",CR327,""))</f>
        <v/>
      </c>
      <c r="DP327" s="47" t="s">
        <v>0</v>
      </c>
      <c r="DQ327" s="58" t="str">
        <f t="shared" si="305"/>
        <v/>
      </c>
      <c r="DR327" s="73" t="str">
        <f>IF(BW327="","",IF(AJ327="",IF(IFERROR(INDEX(imePrezime_klub,MATCH(DO327,imePrezime_id,0)),"NEMA")="","klu",""),IF(OR(AND(AK327&lt;&gt;"",AK327&lt;&gt;"NEMA"),BI327&lt;&gt;""),"klu(ali)",IF(AND(AN327&lt;&gt;"",AN327&lt;&gt;AM327),"(raz-klu)","klu"))))</f>
        <v/>
      </c>
      <c r="DS327" s="73" t="str">
        <f t="shared" si="306"/>
        <v/>
      </c>
      <c r="DT327" s="73" t="str">
        <f t="shared" si="307"/>
        <v/>
      </c>
      <c r="DU327" s="66" t="str">
        <f t="shared" si="308"/>
        <v/>
      </c>
      <c r="DV327" s="47" t="s">
        <v>0</v>
      </c>
      <c r="DW327" s="58" t="str">
        <f>IF(BW327="","",MAX(DW$10:DW326)+1)</f>
        <v/>
      </c>
      <c r="DX327" s="73" t="str">
        <f t="shared" si="309"/>
        <v/>
      </c>
      <c r="DY327" s="73" t="str">
        <f t="shared" si="310"/>
        <v/>
      </c>
      <c r="DZ327" s="73" t="str">
        <f t="shared" si="311"/>
        <v/>
      </c>
      <c r="EA327" s="73" t="str">
        <f t="shared" si="312"/>
        <v/>
      </c>
      <c r="EB327" s="73" t="str">
        <f t="shared" si="313"/>
        <v/>
      </c>
      <c r="EC327" s="73" t="str">
        <f t="shared" si="314"/>
        <v/>
      </c>
      <c r="ED327" s="73" t="str">
        <f t="shared" si="315"/>
        <v/>
      </c>
      <c r="EE327" s="73" t="str">
        <f t="shared" si="316"/>
        <v/>
      </c>
      <c r="EF327" s="73" t="str">
        <f t="shared" si="317"/>
        <v/>
      </c>
      <c r="EG327" s="53" t="str">
        <f>IF(INDEX(natjecanjeKategorije_katAliasId,MATCH(Q327,natjecanjeKategorije_katRegId,0))="","",INDEX(natjecanjeKategorije_katAliasId,MATCH(Q327,natjecanjeKategorije_katRegId,0)))</f>
        <v/>
      </c>
      <c r="EH327" s="47" t="s">
        <v>0</v>
      </c>
      <c r="EI327" s="19" t="str">
        <f t="shared" si="318"/>
        <v/>
      </c>
      <c r="EJ327" s="47" t="s">
        <v>0</v>
      </c>
      <c r="EK327" s="19" t="str">
        <f t="shared" si="319"/>
        <v/>
      </c>
      <c r="EL327" s="47" t="s">
        <v>0</v>
      </c>
      <c r="EM327" s="208" t="str">
        <f t="shared" si="320"/>
        <v/>
      </c>
      <c r="EN327" s="47" t="s">
        <v>0</v>
      </c>
    </row>
    <row r="328" spans="1:144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262"/>
        <v/>
      </c>
      <c r="P328" s="73" t="str">
        <f>IF(O328="","",IF(COUNTIF(O$10:O327,O328)=0,P327+1,P327))</f>
        <v/>
      </c>
      <c r="Q328" s="88" t="str">
        <f t="shared" si="263"/>
        <v/>
      </c>
      <c r="R328" s="89" t="str" cm="1">
        <f t="array" ref="R328">IF(S328="","",INDEX(natjecanjeStaze_naziv,MATCH(S328,natjecanjeStaze_stazaId,0)))</f>
        <v/>
      </c>
      <c r="S328" s="53" t="str">
        <f>IF(BW328="","",INDEX(natjecanjeStaze_stazaId,MATCH(O328,natjecanjeStaze_kategorija,0)))</f>
        <v/>
      </c>
      <c r="T328" s="47" t="s">
        <v>0</v>
      </c>
      <c r="U328" s="259" t="str">
        <f>IF(O328="","",INDEX(kategorija_oznaka,MATCH(Q328,kategorija_id,0)))</f>
        <v/>
      </c>
      <c r="V328" s="260" t="str">
        <f t="shared" si="264"/>
        <v/>
      </c>
      <c r="W328" s="47" t="s">
        <v>0</v>
      </c>
      <c r="X328" s="52" t="str">
        <f t="shared" si="265"/>
        <v/>
      </c>
      <c r="Y328" s="73" t="str">
        <f t="shared" si="266"/>
        <v/>
      </c>
      <c r="Z328" s="31" t="str">
        <f t="shared" si="267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268"/>
        <v/>
      </c>
      <c r="AF328" s="47" t="s">
        <v>0</v>
      </c>
      <c r="AG328" s="151" t="str">
        <f t="shared" si="269"/>
        <v/>
      </c>
      <c r="AH328" s="47" t="s">
        <v>0</v>
      </c>
      <c r="AI328" s="52" t="str">
        <f t="shared" si="270"/>
        <v/>
      </c>
      <c r="AJ328" s="31" t="str">
        <f t="shared" si="271"/>
        <v/>
      </c>
      <c r="AK328" s="73" t="str">
        <f t="shared" si="272"/>
        <v/>
      </c>
      <c r="AL328" s="73" t="str">
        <f t="shared" si="273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IFERROR(""&amp;INDEX(registarNatjecatelji,DL328,4),"")</f>
        <v/>
      </c>
      <c r="AO328" s="90" t="str">
        <f t="shared" si="274"/>
        <v/>
      </c>
      <c r="AP328" s="66" t="str">
        <f t="shared" si="275"/>
        <v/>
      </c>
      <c r="AQ328" s="47" t="s">
        <v>0</v>
      </c>
      <c r="AR328" s="52" t="str">
        <f>IF(V328&lt;&gt;"NEMA","",IF(IFERROR(MATCH(U328,U$10:U327,0),0)&lt;&gt;0,"",U328))</f>
        <v/>
      </c>
      <c r="AS328" s="73" t="str">
        <f>IF(AR328="","",IFERROR(INDEX(klubAlias_id,MATCH(AR328,klubAlias_alias,0)),"NEMA"))</f>
        <v/>
      </c>
      <c r="AT328" s="31" t="str">
        <f>IF(OR(AS328="",AS328&lt;&gt;"NEMA"),"",MAX(AT$10:AT327)+1)</f>
        <v/>
      </c>
      <c r="AU328" s="66" t="str">
        <f>IF(OR(AS328="",AS328&lt;&gt;"NEMA"),"",INDEX(klub_id,MATCH(AR328,klub_naziv,0)))</f>
        <v/>
      </c>
      <c r="AV328" s="47" t="s">
        <v>0</v>
      </c>
      <c r="AW328" s="19" t="str">
        <f t="shared" si="276"/>
        <v/>
      </c>
      <c r="AX328" s="47" t="s">
        <v>0</v>
      </c>
      <c r="AY328" s="82" t="str">
        <f>IF(AK328&lt;&gt;"NEMA","",IF(IFERROR(MATCH(AJ328,AJ$10:AJ327,0),0)&lt;&gt;0,"",AJ328))</f>
        <v/>
      </c>
      <c r="AZ328" s="47" t="s">
        <v>0</v>
      </c>
      <c r="BA328" s="130"/>
      <c r="BB328" s="47" t="s">
        <v>0</v>
      </c>
      <c r="BC328" s="58" t="str">
        <f t="shared" si="277"/>
        <v/>
      </c>
      <c r="BD328" s="31" t="str">
        <f t="shared" si="278"/>
        <v/>
      </c>
      <c r="BE328" s="31" t="str">
        <f>IF(BD328="","",MAX(BE$10:BE327)+1)</f>
        <v/>
      </c>
      <c r="BF328" s="31" t="str">
        <f t="shared" si="279"/>
        <v/>
      </c>
      <c r="BG328" s="31" t="str">
        <f t="shared" si="280"/>
        <v/>
      </c>
      <c r="BH328" s="31" t="str">
        <f>IF(BA328="","",MAX(BH$10:BH327)+1)</f>
        <v/>
      </c>
      <c r="BI328" s="31" t="str">
        <f t="shared" si="281"/>
        <v/>
      </c>
      <c r="BJ328" s="66" t="str">
        <f t="shared" si="282"/>
        <v/>
      </c>
      <c r="BK328" s="47" t="s">
        <v>0</v>
      </c>
      <c r="BL328" s="19" t="str">
        <f t="shared" si="283"/>
        <v/>
      </c>
      <c r="BM328" s="47" t="s">
        <v>0</v>
      </c>
      <c r="BN328" s="151" t="str">
        <f>IF(AP328="","",IF(BA328="",IF(IFERROR(MATCH(AP328,natjecanje_noviKluboviAliasi,0),0)&gt;0,INDEX(natjecanje_kluboviAliasi,MATCH(AP328,natjecanje_noviKluboviAliasi,0)),AP328),BA328))</f>
        <v/>
      </c>
      <c r="BO328" s="47" t="s">
        <v>0</v>
      </c>
      <c r="BP328" s="58" t="str">
        <f t="shared" si="284"/>
        <v/>
      </c>
      <c r="BQ328" s="73" t="str">
        <f t="shared" si="285"/>
        <v/>
      </c>
      <c r="BR328" s="267" t="str">
        <f t="shared" si="286"/>
        <v/>
      </c>
      <c r="BS328" s="268" t="str">
        <f t="shared" si="287"/>
        <v/>
      </c>
      <c r="BT328" s="191" t="str">
        <f t="shared" si="288"/>
        <v/>
      </c>
      <c r="BU328" s="47" t="s">
        <v>0</v>
      </c>
      <c r="BV328" s="52" t="str">
        <f t="shared" si="289"/>
        <v/>
      </c>
      <c r="BW328" s="31" t="str">
        <f t="shared" si="290"/>
        <v/>
      </c>
      <c r="BX328" s="73" t="str">
        <f>IF(BW328="","",IFERROR(INDEX(imePrezime_id,MATCH(BV328&amp;" – "&amp;BW328,imePrezime_imePrezime,0)),"NEMA"))</f>
        <v/>
      </c>
      <c r="BY328" s="73" t="str">
        <f>IF(BX328&lt;&gt;"NEMA","",IFERROR(INDEX(imePrezimeAlias_imePrezimeId,MATCH(BV328&amp;" "&amp;BW328,imePrezimeAlias_alias,0)),"NEMA"))</f>
        <v/>
      </c>
      <c r="BZ328" s="31" t="str">
        <f>IF(BW328="","",IF(OR(BY328="",BY328="NEMA"),BV328,INDEX(imePrezime_ime,MATCH(BY328,imePrezime_id,0))))</f>
        <v/>
      </c>
      <c r="CA328" s="66" t="str">
        <f>IF(BW328="","",IF(OR(BY328="",BY328="NEMA"),BW328,INDEX(imePrezime_prezime,MATCH(BY328,imePrezime_id,0))))</f>
        <v/>
      </c>
      <c r="CB328" s="47" t="s">
        <v>0</v>
      </c>
      <c r="CC328" s="82" t="str">
        <f t="shared" si="291"/>
        <v/>
      </c>
      <c r="CD328" s="47" t="s">
        <v>0</v>
      </c>
      <c r="CE328" s="19" t="str">
        <f t="shared" si="292"/>
        <v/>
      </c>
      <c r="CF328" s="47" t="s">
        <v>0</v>
      </c>
      <c r="CG328" s="130"/>
      <c r="CH328" s="47" t="s">
        <v>0</v>
      </c>
      <c r="CI328" s="52" t="str">
        <f t="shared" si="293"/>
        <v/>
      </c>
      <c r="CJ328" s="73" t="str">
        <f>IF(CG328="","",MAX(CJ$10:CJ327)+1)</f>
        <v/>
      </c>
      <c r="CK328" s="53" t="str">
        <f t="shared" si="294"/>
        <v/>
      </c>
      <c r="CL328" s="47" t="s">
        <v>0</v>
      </c>
      <c r="CM328" s="19" t="str">
        <f t="shared" si="295"/>
        <v/>
      </c>
      <c r="CN328" s="47" t="s">
        <v>0</v>
      </c>
      <c r="CO328" s="108"/>
      <c r="CP328" s="110"/>
      <c r="CQ328" s="47"/>
      <c r="CR328" s="58" t="str">
        <f>IF(AND(BX328="NEMA",BY328="NEMA",OR(CG328="",CK328="NEMA")),MAX(CR$10:CR327)+1,"")</f>
        <v/>
      </c>
      <c r="CS328" s="53" t="str">
        <f t="shared" si="296"/>
        <v/>
      </c>
      <c r="CT328" t="s">
        <v>0</v>
      </c>
      <c r="CU328" s="133" t="str">
        <f>IF(O328="","",LEFT(INDEX(kategorija_oznaka,MATCH(Q328,kategorija_id,0)),1))</f>
        <v/>
      </c>
      <c r="CV328" t="s">
        <v>0</v>
      </c>
      <c r="CW328" s="52" t="str">
        <f>IF(CR328="","",IF(M328&lt;&gt;"CRO","","INSERT INTO osoba (id,reg_broj,oib,spol_id,dat_rodjenja) VALUES ("&amp;CR328&amp;",(SELECT max(os.reg_broj)+1 FROM osoba AS os),Null,'"&amp;CU328&amp;"',Null); INSERT INTO osoba_log (id,reg_broj,oib,spol_id,dat_rodjenja,dnevnik_id) SELECT id,reg_broj,oib,spol_id,dat_rodjenja,"&amp;dnevnik_id&amp;" FROM osoba WHERE id = "&amp;CR328&amp;";"))</f>
        <v/>
      </c>
      <c r="CX328" s="66" t="str">
        <f t="shared" si="297"/>
        <v/>
      </c>
      <c r="CY328" t="s">
        <v>0</v>
      </c>
      <c r="CZ328" s="19" t="str">
        <f t="shared" si="298"/>
        <v/>
      </c>
      <c r="DA328" s="47" t="s">
        <v>0</v>
      </c>
      <c r="DB328" s="52" t="str">
        <f t="shared" si="299"/>
        <v/>
      </c>
      <c r="DC328" s="66" t="str">
        <f t="shared" si="300"/>
        <v/>
      </c>
      <c r="DD328" s="47" t="s">
        <v>0</v>
      </c>
      <c r="DE328" s="52" t="str">
        <f t="shared" si="301"/>
        <v/>
      </c>
      <c r="DF328" s="53" t="str">
        <f>IF(DE328="","",IFERROR(MATCH(DE328,registar,0),"NEMA"))</f>
        <v/>
      </c>
      <c r="DG328" s="47" t="s">
        <v>0</v>
      </c>
      <c r="DH328" s="52" t="str">
        <f t="shared" si="302"/>
        <v/>
      </c>
      <c r="DI328" s="53" t="str">
        <f>IF(DH328="","",IFERROR(MATCH(DH328,imePrezime_imePrezimeKlub,0),"NEMA"))</f>
        <v/>
      </c>
      <c r="DJ328" s="47" t="s">
        <v>0</v>
      </c>
      <c r="DK328" s="52" t="str">
        <f t="shared" si="303"/>
        <v/>
      </c>
      <c r="DL328" s="53" t="str">
        <f>IF(DK328="","",IFERROR(MATCH(DK328,imePrezime_imePrezime,0),"NEMA"))</f>
        <v/>
      </c>
      <c r="DM328" s="47" t="s">
        <v>0</v>
      </c>
      <c r="DN328" s="58" t="str">
        <f t="shared" si="304"/>
        <v/>
      </c>
      <c r="DO328" s="53" t="str" cm="1">
        <f t="array" ref="DO328">IF(DN328&lt;&gt;"",INDEX(imePrezime_id,DN328,0),IF(CR328&lt;&gt;"",CR328,""))</f>
        <v/>
      </c>
      <c r="DP328" s="47" t="s">
        <v>0</v>
      </c>
      <c r="DQ328" s="58" t="str">
        <f t="shared" si="305"/>
        <v/>
      </c>
      <c r="DR328" s="73" t="str">
        <f>IF(BW328="","",IF(AJ328="",IF(IFERROR(INDEX(imePrezime_klub,MATCH(DO328,imePrezime_id,0)),"NEMA")="","klu",""),IF(OR(AND(AK328&lt;&gt;"",AK328&lt;&gt;"NEMA"),BI328&lt;&gt;""),"klu(ali)",IF(AND(AN328&lt;&gt;"",AN328&lt;&gt;AM328),"(raz-klu)","klu"))))</f>
        <v/>
      </c>
      <c r="DS328" s="73" t="str">
        <f t="shared" si="306"/>
        <v/>
      </c>
      <c r="DT328" s="73" t="str">
        <f t="shared" si="307"/>
        <v/>
      </c>
      <c r="DU328" s="66" t="str">
        <f t="shared" si="308"/>
        <v/>
      </c>
      <c r="DV328" s="47" t="s">
        <v>0</v>
      </c>
      <c r="DW328" s="58" t="str">
        <f>IF(BW328="","",MAX(DW$10:DW327)+1)</f>
        <v/>
      </c>
      <c r="DX328" s="73" t="str">
        <f t="shared" si="309"/>
        <v/>
      </c>
      <c r="DY328" s="73" t="str">
        <f t="shared" si="310"/>
        <v/>
      </c>
      <c r="DZ328" s="73" t="str">
        <f t="shared" si="311"/>
        <v/>
      </c>
      <c r="EA328" s="73" t="str">
        <f t="shared" si="312"/>
        <v/>
      </c>
      <c r="EB328" s="73" t="str">
        <f t="shared" si="313"/>
        <v/>
      </c>
      <c r="EC328" s="73" t="str">
        <f t="shared" si="314"/>
        <v/>
      </c>
      <c r="ED328" s="73" t="str">
        <f t="shared" si="315"/>
        <v/>
      </c>
      <c r="EE328" s="73" t="str">
        <f t="shared" si="316"/>
        <v/>
      </c>
      <c r="EF328" s="73" t="str">
        <f t="shared" si="317"/>
        <v/>
      </c>
      <c r="EG328" s="53" t="str">
        <f>IF(INDEX(natjecanjeKategorije_katAliasId,MATCH(Q328,natjecanjeKategorije_katRegId,0))="","",INDEX(natjecanjeKategorije_katAliasId,MATCH(Q328,natjecanjeKategorije_katRegId,0)))</f>
        <v/>
      </c>
      <c r="EH328" s="47" t="s">
        <v>0</v>
      </c>
      <c r="EI328" s="19" t="str">
        <f t="shared" si="318"/>
        <v/>
      </c>
      <c r="EJ328" s="47" t="s">
        <v>0</v>
      </c>
      <c r="EK328" s="19" t="str">
        <f t="shared" si="319"/>
        <v/>
      </c>
      <c r="EL328" s="47" t="s">
        <v>0</v>
      </c>
      <c r="EM328" s="208" t="str">
        <f t="shared" si="320"/>
        <v/>
      </c>
      <c r="EN328" s="47" t="s">
        <v>0</v>
      </c>
    </row>
    <row r="329" spans="1:144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262"/>
        <v/>
      </c>
      <c r="P329" s="73" t="str">
        <f>IF(O329="","",IF(COUNTIF(O$10:O328,O329)=0,P328+1,P328))</f>
        <v/>
      </c>
      <c r="Q329" s="88" t="str">
        <f t="shared" si="263"/>
        <v/>
      </c>
      <c r="R329" s="89" t="str" cm="1">
        <f t="array" ref="R329">IF(S329="","",INDEX(natjecanjeStaze_naziv,MATCH(S329,natjecanjeStaze_stazaId,0)))</f>
        <v/>
      </c>
      <c r="S329" s="53" t="str">
        <f>IF(BW329="","",INDEX(natjecanjeStaze_stazaId,MATCH(O329,natjecanjeStaze_kategorija,0)))</f>
        <v/>
      </c>
      <c r="T329" s="47" t="s">
        <v>0</v>
      </c>
      <c r="U329" s="259" t="str">
        <f>IF(O329="","",INDEX(kategorija_oznaka,MATCH(Q329,kategorija_id,0)))</f>
        <v/>
      </c>
      <c r="V329" s="260" t="str">
        <f t="shared" si="264"/>
        <v/>
      </c>
      <c r="W329" s="47" t="s">
        <v>0</v>
      </c>
      <c r="X329" s="52" t="str">
        <f t="shared" si="265"/>
        <v/>
      </c>
      <c r="Y329" s="73" t="str">
        <f t="shared" si="266"/>
        <v/>
      </c>
      <c r="Z329" s="31" t="str">
        <f t="shared" si="267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268"/>
        <v/>
      </c>
      <c r="AF329" s="47" t="s">
        <v>0</v>
      </c>
      <c r="AG329" s="151" t="str">
        <f t="shared" si="269"/>
        <v/>
      </c>
      <c r="AH329" s="47" t="s">
        <v>0</v>
      </c>
      <c r="AI329" s="52" t="str">
        <f t="shared" si="270"/>
        <v/>
      </c>
      <c r="AJ329" s="31" t="str">
        <f t="shared" si="271"/>
        <v/>
      </c>
      <c r="AK329" s="73" t="str">
        <f t="shared" si="272"/>
        <v/>
      </c>
      <c r="AL329" s="73" t="str">
        <f t="shared" si="273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IFERROR(""&amp;INDEX(registarNatjecatelji,DL329,4),"")</f>
        <v/>
      </c>
      <c r="AO329" s="90" t="str">
        <f t="shared" si="274"/>
        <v/>
      </c>
      <c r="AP329" s="66" t="str">
        <f t="shared" si="275"/>
        <v/>
      </c>
      <c r="AQ329" s="47" t="s">
        <v>0</v>
      </c>
      <c r="AR329" s="52" t="str">
        <f>IF(V329&lt;&gt;"NEMA","",IF(IFERROR(MATCH(U329,U$10:U328,0),0)&lt;&gt;0,"",U329))</f>
        <v/>
      </c>
      <c r="AS329" s="73" t="str">
        <f>IF(AR329="","",IFERROR(INDEX(klubAlias_id,MATCH(AR329,klubAlias_alias,0)),"NEMA"))</f>
        <v/>
      </c>
      <c r="AT329" s="31" t="str">
        <f>IF(OR(AS329="",AS329&lt;&gt;"NEMA"),"",MAX(AT$10:AT328)+1)</f>
        <v/>
      </c>
      <c r="AU329" s="66" t="str">
        <f>IF(OR(AS329="",AS329&lt;&gt;"NEMA"),"",INDEX(klub_id,MATCH(AR329,klub_naziv,0)))</f>
        <v/>
      </c>
      <c r="AV329" s="47" t="s">
        <v>0</v>
      </c>
      <c r="AW329" s="19" t="str">
        <f t="shared" si="276"/>
        <v/>
      </c>
      <c r="AX329" s="47" t="s">
        <v>0</v>
      </c>
      <c r="AY329" s="82" t="str">
        <f>IF(AK329&lt;&gt;"NEMA","",IF(IFERROR(MATCH(AJ329,AJ$10:AJ328,0),0)&lt;&gt;0,"",AJ329))</f>
        <v/>
      </c>
      <c r="AZ329" s="47" t="s">
        <v>0</v>
      </c>
      <c r="BA329" s="130"/>
      <c r="BB329" s="47" t="s">
        <v>0</v>
      </c>
      <c r="BC329" s="58" t="str">
        <f t="shared" si="277"/>
        <v/>
      </c>
      <c r="BD329" s="31" t="str">
        <f t="shared" si="278"/>
        <v/>
      </c>
      <c r="BE329" s="31" t="str">
        <f>IF(BD329="","",MAX(BE$10:BE328)+1)</f>
        <v/>
      </c>
      <c r="BF329" s="31" t="str">
        <f t="shared" si="279"/>
        <v/>
      </c>
      <c r="BG329" s="31" t="str">
        <f t="shared" si="280"/>
        <v/>
      </c>
      <c r="BH329" s="31" t="str">
        <f>IF(BA329="","",MAX(BH$10:BH328)+1)</f>
        <v/>
      </c>
      <c r="BI329" s="31" t="str">
        <f t="shared" si="281"/>
        <v/>
      </c>
      <c r="BJ329" s="66" t="str">
        <f t="shared" si="282"/>
        <v/>
      </c>
      <c r="BK329" s="47" t="s">
        <v>0</v>
      </c>
      <c r="BL329" s="19" t="str">
        <f t="shared" si="283"/>
        <v/>
      </c>
      <c r="BM329" s="47" t="s">
        <v>0</v>
      </c>
      <c r="BN329" s="151" t="str">
        <f>IF(AP329="","",IF(BA329="",IF(IFERROR(MATCH(AP329,natjecanje_noviKluboviAliasi,0),0)&gt;0,INDEX(natjecanje_kluboviAliasi,MATCH(AP329,natjecanje_noviKluboviAliasi,0)),AP329),BA329))</f>
        <v/>
      </c>
      <c r="BO329" s="47" t="s">
        <v>0</v>
      </c>
      <c r="BP329" s="58" t="str">
        <f t="shared" si="284"/>
        <v/>
      </c>
      <c r="BQ329" s="73" t="str">
        <f t="shared" si="285"/>
        <v/>
      </c>
      <c r="BR329" s="267" t="str">
        <f t="shared" si="286"/>
        <v/>
      </c>
      <c r="BS329" s="268" t="str">
        <f t="shared" si="287"/>
        <v/>
      </c>
      <c r="BT329" s="191" t="str">
        <f t="shared" si="288"/>
        <v/>
      </c>
      <c r="BU329" s="47" t="s">
        <v>0</v>
      </c>
      <c r="BV329" s="52" t="str">
        <f t="shared" si="289"/>
        <v/>
      </c>
      <c r="BW329" s="31" t="str">
        <f t="shared" si="290"/>
        <v/>
      </c>
      <c r="BX329" s="73" t="str">
        <f>IF(BW329="","",IFERROR(INDEX(imePrezime_id,MATCH(BV329&amp;" – "&amp;BW329,imePrezime_imePrezime,0)),"NEMA"))</f>
        <v/>
      </c>
      <c r="BY329" s="73" t="str">
        <f>IF(BX329&lt;&gt;"NEMA","",IFERROR(INDEX(imePrezimeAlias_imePrezimeId,MATCH(BV329&amp;" "&amp;BW329,imePrezimeAlias_alias,0)),"NEMA"))</f>
        <v/>
      </c>
      <c r="BZ329" s="31" t="str">
        <f>IF(BW329="","",IF(OR(BY329="",BY329="NEMA"),BV329,INDEX(imePrezime_ime,MATCH(BY329,imePrezime_id,0))))</f>
        <v/>
      </c>
      <c r="CA329" s="66" t="str">
        <f>IF(BW329="","",IF(OR(BY329="",BY329="NEMA"),BW329,INDEX(imePrezime_prezime,MATCH(BY329,imePrezime_id,0))))</f>
        <v/>
      </c>
      <c r="CB329" s="47" t="s">
        <v>0</v>
      </c>
      <c r="CC329" s="82" t="str">
        <f t="shared" si="291"/>
        <v/>
      </c>
      <c r="CD329" s="47" t="s">
        <v>0</v>
      </c>
      <c r="CE329" s="19" t="str">
        <f t="shared" si="292"/>
        <v/>
      </c>
      <c r="CF329" s="47" t="s">
        <v>0</v>
      </c>
      <c r="CG329" s="130"/>
      <c r="CH329" s="47" t="s">
        <v>0</v>
      </c>
      <c r="CI329" s="52" t="str">
        <f t="shared" si="293"/>
        <v/>
      </c>
      <c r="CJ329" s="73" t="str">
        <f>IF(CG329="","",MAX(CJ$10:CJ328)+1)</f>
        <v/>
      </c>
      <c r="CK329" s="53" t="str">
        <f t="shared" si="294"/>
        <v/>
      </c>
      <c r="CL329" s="47" t="s">
        <v>0</v>
      </c>
      <c r="CM329" s="19" t="str">
        <f t="shared" si="295"/>
        <v/>
      </c>
      <c r="CN329" s="47" t="s">
        <v>0</v>
      </c>
      <c r="CO329" s="108"/>
      <c r="CP329" s="110"/>
      <c r="CQ329" s="47"/>
      <c r="CR329" s="58" t="str">
        <f>IF(AND(BX329="NEMA",BY329="NEMA",OR(CG329="",CK329="NEMA")),MAX(CR$10:CR328)+1,"")</f>
        <v/>
      </c>
      <c r="CS329" s="53" t="str">
        <f t="shared" si="296"/>
        <v/>
      </c>
      <c r="CT329" t="s">
        <v>0</v>
      </c>
      <c r="CU329" s="133" t="str">
        <f>IF(O329="","",LEFT(INDEX(kategorija_oznaka,MATCH(Q329,kategorija_id,0)),1))</f>
        <v/>
      </c>
      <c r="CV329" t="s">
        <v>0</v>
      </c>
      <c r="CW329" s="52" t="str">
        <f>IF(CR329="","",IF(M329&lt;&gt;"CRO","","INSERT INTO osoba (id,reg_broj,oib,spol_id,dat_rodjenja) VALUES ("&amp;CR329&amp;",(SELECT max(os.reg_broj)+1 FROM osoba AS os),Null,'"&amp;CU329&amp;"',Null); INSERT INTO osoba_log (id,reg_broj,oib,spol_id,dat_rodjenja,dnevnik_id) SELECT id,reg_broj,oib,spol_id,dat_rodjenja,"&amp;dnevnik_id&amp;" FROM osoba WHERE id = "&amp;CR329&amp;";"))</f>
        <v/>
      </c>
      <c r="CX329" s="66" t="str">
        <f t="shared" si="297"/>
        <v/>
      </c>
      <c r="CY329" t="s">
        <v>0</v>
      </c>
      <c r="CZ329" s="19" t="str">
        <f t="shared" si="298"/>
        <v/>
      </c>
      <c r="DA329" s="47" t="s">
        <v>0</v>
      </c>
      <c r="DB329" s="52" t="str">
        <f t="shared" si="299"/>
        <v/>
      </c>
      <c r="DC329" s="66" t="str">
        <f t="shared" si="300"/>
        <v/>
      </c>
      <c r="DD329" s="47" t="s">
        <v>0</v>
      </c>
      <c r="DE329" s="52" t="str">
        <f t="shared" si="301"/>
        <v/>
      </c>
      <c r="DF329" s="53" t="str">
        <f>IF(DE329="","",IFERROR(MATCH(DE329,registar,0),"NEMA"))</f>
        <v/>
      </c>
      <c r="DG329" s="47" t="s">
        <v>0</v>
      </c>
      <c r="DH329" s="52" t="str">
        <f t="shared" si="302"/>
        <v/>
      </c>
      <c r="DI329" s="53" t="str">
        <f>IF(DH329="","",IFERROR(MATCH(DH329,imePrezime_imePrezimeKlub,0),"NEMA"))</f>
        <v/>
      </c>
      <c r="DJ329" s="47" t="s">
        <v>0</v>
      </c>
      <c r="DK329" s="52" t="str">
        <f t="shared" si="303"/>
        <v/>
      </c>
      <c r="DL329" s="53" t="str">
        <f>IF(DK329="","",IFERROR(MATCH(DK329,imePrezime_imePrezime,0),"NEMA"))</f>
        <v/>
      </c>
      <c r="DM329" s="47" t="s">
        <v>0</v>
      </c>
      <c r="DN329" s="58" t="str">
        <f t="shared" si="304"/>
        <v/>
      </c>
      <c r="DO329" s="53" t="str" cm="1">
        <f t="array" ref="DO329">IF(DN329&lt;&gt;"",INDEX(imePrezime_id,DN329,0),IF(CR329&lt;&gt;"",CR329,""))</f>
        <v/>
      </c>
      <c r="DP329" s="47" t="s">
        <v>0</v>
      </c>
      <c r="DQ329" s="58" t="str">
        <f t="shared" si="305"/>
        <v/>
      </c>
      <c r="DR329" s="73" t="str">
        <f>IF(BW329="","",IF(AJ329="",IF(IFERROR(INDEX(imePrezime_klub,MATCH(DO329,imePrezime_id,0)),"NEMA")="","klu",""),IF(OR(AND(AK329&lt;&gt;"",AK329&lt;&gt;"NEMA"),BI329&lt;&gt;""),"klu(ali)",IF(AND(AN329&lt;&gt;"",AN329&lt;&gt;AM329),"(raz-klu)","klu"))))</f>
        <v/>
      </c>
      <c r="DS329" s="73" t="str">
        <f t="shared" si="306"/>
        <v/>
      </c>
      <c r="DT329" s="73" t="str">
        <f t="shared" si="307"/>
        <v/>
      </c>
      <c r="DU329" s="66" t="str">
        <f t="shared" si="308"/>
        <v/>
      </c>
      <c r="DV329" s="47" t="s">
        <v>0</v>
      </c>
      <c r="DW329" s="58" t="str">
        <f>IF(BW329="","",MAX(DW$10:DW328)+1)</f>
        <v/>
      </c>
      <c r="DX329" s="73" t="str">
        <f t="shared" si="309"/>
        <v/>
      </c>
      <c r="DY329" s="73" t="str">
        <f t="shared" si="310"/>
        <v/>
      </c>
      <c r="DZ329" s="73" t="str">
        <f t="shared" si="311"/>
        <v/>
      </c>
      <c r="EA329" s="73" t="str">
        <f t="shared" si="312"/>
        <v/>
      </c>
      <c r="EB329" s="73" t="str">
        <f t="shared" si="313"/>
        <v/>
      </c>
      <c r="EC329" s="73" t="str">
        <f t="shared" si="314"/>
        <v/>
      </c>
      <c r="ED329" s="73" t="str">
        <f t="shared" si="315"/>
        <v/>
      </c>
      <c r="EE329" s="73" t="str">
        <f t="shared" si="316"/>
        <v/>
      </c>
      <c r="EF329" s="73" t="str">
        <f t="shared" si="317"/>
        <v/>
      </c>
      <c r="EG329" s="53" t="str">
        <f>IF(INDEX(natjecanjeKategorije_katAliasId,MATCH(Q329,natjecanjeKategorije_katRegId,0))="","",INDEX(natjecanjeKategorije_katAliasId,MATCH(Q329,natjecanjeKategorije_katRegId,0)))</f>
        <v/>
      </c>
      <c r="EH329" s="47" t="s">
        <v>0</v>
      </c>
      <c r="EI329" s="19" t="str">
        <f t="shared" si="318"/>
        <v/>
      </c>
      <c r="EJ329" s="47" t="s">
        <v>0</v>
      </c>
      <c r="EK329" s="19" t="str">
        <f t="shared" si="319"/>
        <v/>
      </c>
      <c r="EL329" s="47" t="s">
        <v>0</v>
      </c>
      <c r="EM329" s="208" t="str">
        <f t="shared" si="320"/>
        <v/>
      </c>
      <c r="EN329" s="47" t="s">
        <v>0</v>
      </c>
    </row>
    <row r="330" spans="1:144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262"/>
        <v/>
      </c>
      <c r="P330" s="73" t="str">
        <f>IF(O330="","",IF(COUNTIF(O$10:O329,O330)=0,P329+1,P329))</f>
        <v/>
      </c>
      <c r="Q330" s="88" t="str">
        <f t="shared" si="263"/>
        <v/>
      </c>
      <c r="R330" s="89" t="str" cm="1">
        <f t="array" ref="R330">IF(S330="","",INDEX(natjecanjeStaze_naziv,MATCH(S330,natjecanjeStaze_stazaId,0)))</f>
        <v/>
      </c>
      <c r="S330" s="53" t="str">
        <f>IF(BW330="","",INDEX(natjecanjeStaze_stazaId,MATCH(O330,natjecanjeStaze_kategorija,0)))</f>
        <v/>
      </c>
      <c r="T330" s="47" t="s">
        <v>0</v>
      </c>
      <c r="U330" s="259" t="str">
        <f>IF(O330="","",INDEX(kategorija_oznaka,MATCH(Q330,kategorija_id,0)))</f>
        <v/>
      </c>
      <c r="V330" s="260" t="str">
        <f t="shared" si="264"/>
        <v/>
      </c>
      <c r="W330" s="47" t="s">
        <v>0</v>
      </c>
      <c r="X330" s="52" t="str">
        <f t="shared" si="265"/>
        <v/>
      </c>
      <c r="Y330" s="73" t="str">
        <f t="shared" si="266"/>
        <v/>
      </c>
      <c r="Z330" s="31" t="str">
        <f t="shared" si="267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268"/>
        <v/>
      </c>
      <c r="AF330" s="47" t="s">
        <v>0</v>
      </c>
      <c r="AG330" s="151" t="str">
        <f t="shared" si="269"/>
        <v/>
      </c>
      <c r="AH330" s="47" t="s">
        <v>0</v>
      </c>
      <c r="AI330" s="52" t="str">
        <f t="shared" si="270"/>
        <v/>
      </c>
      <c r="AJ330" s="31" t="str">
        <f t="shared" si="271"/>
        <v/>
      </c>
      <c r="AK330" s="73" t="str">
        <f t="shared" si="272"/>
        <v/>
      </c>
      <c r="AL330" s="73" t="str">
        <f t="shared" si="273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IFERROR(""&amp;INDEX(registarNatjecatelji,DL330,4),"")</f>
        <v/>
      </c>
      <c r="AO330" s="90" t="str">
        <f t="shared" si="274"/>
        <v/>
      </c>
      <c r="AP330" s="66" t="str">
        <f t="shared" si="275"/>
        <v/>
      </c>
      <c r="AQ330" s="47" t="s">
        <v>0</v>
      </c>
      <c r="AR330" s="52" t="str">
        <f>IF(V330&lt;&gt;"NEMA","",IF(IFERROR(MATCH(U330,U$10:U329,0),0)&lt;&gt;0,"",U330))</f>
        <v/>
      </c>
      <c r="AS330" s="73" t="str">
        <f>IF(AR330="","",IFERROR(INDEX(klubAlias_id,MATCH(AR330,klubAlias_alias,0)),"NEMA"))</f>
        <v/>
      </c>
      <c r="AT330" s="31" t="str">
        <f>IF(OR(AS330="",AS330&lt;&gt;"NEMA"),"",MAX(AT$10:AT329)+1)</f>
        <v/>
      </c>
      <c r="AU330" s="66" t="str">
        <f>IF(OR(AS330="",AS330&lt;&gt;"NEMA"),"",INDEX(klub_id,MATCH(AR330,klub_naziv,0)))</f>
        <v/>
      </c>
      <c r="AV330" s="47" t="s">
        <v>0</v>
      </c>
      <c r="AW330" s="19" t="str">
        <f t="shared" si="276"/>
        <v/>
      </c>
      <c r="AX330" s="47" t="s">
        <v>0</v>
      </c>
      <c r="AY330" s="82" t="str">
        <f>IF(AK330&lt;&gt;"NEMA","",IF(IFERROR(MATCH(AJ330,AJ$10:AJ329,0),0)&lt;&gt;0,"",AJ330))</f>
        <v/>
      </c>
      <c r="AZ330" s="47" t="s">
        <v>0</v>
      </c>
      <c r="BA330" s="130"/>
      <c r="BB330" s="47" t="s">
        <v>0</v>
      </c>
      <c r="BC330" s="58" t="str">
        <f t="shared" si="277"/>
        <v/>
      </c>
      <c r="BD330" s="31" t="str">
        <f t="shared" si="278"/>
        <v/>
      </c>
      <c r="BE330" s="31" t="str">
        <f>IF(BD330="","",MAX(BE$10:BE329)+1)</f>
        <v/>
      </c>
      <c r="BF330" s="31" t="str">
        <f t="shared" si="279"/>
        <v/>
      </c>
      <c r="BG330" s="31" t="str">
        <f t="shared" si="280"/>
        <v/>
      </c>
      <c r="BH330" s="31" t="str">
        <f>IF(BA330="","",MAX(BH$10:BH329)+1)</f>
        <v/>
      </c>
      <c r="BI330" s="31" t="str">
        <f t="shared" si="281"/>
        <v/>
      </c>
      <c r="BJ330" s="66" t="str">
        <f t="shared" si="282"/>
        <v/>
      </c>
      <c r="BK330" s="47" t="s">
        <v>0</v>
      </c>
      <c r="BL330" s="19" t="str">
        <f t="shared" si="283"/>
        <v/>
      </c>
      <c r="BM330" s="47" t="s">
        <v>0</v>
      </c>
      <c r="BN330" s="151" t="str">
        <f>IF(AP330="","",IF(BA330="",IF(IFERROR(MATCH(AP330,natjecanje_noviKluboviAliasi,0),0)&gt;0,INDEX(natjecanje_kluboviAliasi,MATCH(AP330,natjecanje_noviKluboviAliasi,0)),AP330),BA330))</f>
        <v/>
      </c>
      <c r="BO330" s="47" t="s">
        <v>0</v>
      </c>
      <c r="BP330" s="58" t="str">
        <f t="shared" si="284"/>
        <v/>
      </c>
      <c r="BQ330" s="73" t="str">
        <f t="shared" si="285"/>
        <v/>
      </c>
      <c r="BR330" s="267" t="str">
        <f t="shared" si="286"/>
        <v/>
      </c>
      <c r="BS330" s="268" t="str">
        <f t="shared" si="287"/>
        <v/>
      </c>
      <c r="BT330" s="191" t="str">
        <f t="shared" si="288"/>
        <v/>
      </c>
      <c r="BU330" s="47" t="s">
        <v>0</v>
      </c>
      <c r="BV330" s="52" t="str">
        <f t="shared" si="289"/>
        <v/>
      </c>
      <c r="BW330" s="31" t="str">
        <f t="shared" si="290"/>
        <v/>
      </c>
      <c r="BX330" s="73" t="str">
        <f>IF(BW330="","",IFERROR(INDEX(imePrezime_id,MATCH(BV330&amp;" – "&amp;BW330,imePrezime_imePrezime,0)),"NEMA"))</f>
        <v/>
      </c>
      <c r="BY330" s="73" t="str">
        <f>IF(BX330&lt;&gt;"NEMA","",IFERROR(INDEX(imePrezimeAlias_imePrezimeId,MATCH(BV330&amp;" "&amp;BW330,imePrezimeAlias_alias,0)),"NEMA"))</f>
        <v/>
      </c>
      <c r="BZ330" s="31" t="str">
        <f>IF(BW330="","",IF(OR(BY330="",BY330="NEMA"),BV330,INDEX(imePrezime_ime,MATCH(BY330,imePrezime_id,0))))</f>
        <v/>
      </c>
      <c r="CA330" s="66" t="str">
        <f>IF(BW330="","",IF(OR(BY330="",BY330="NEMA"),BW330,INDEX(imePrezime_prezime,MATCH(BY330,imePrezime_id,0))))</f>
        <v/>
      </c>
      <c r="CB330" s="47" t="s">
        <v>0</v>
      </c>
      <c r="CC330" s="82" t="str">
        <f t="shared" si="291"/>
        <v/>
      </c>
      <c r="CD330" s="47" t="s">
        <v>0</v>
      </c>
      <c r="CE330" s="19" t="str">
        <f t="shared" si="292"/>
        <v/>
      </c>
      <c r="CF330" s="47" t="s">
        <v>0</v>
      </c>
      <c r="CG330" s="130"/>
      <c r="CH330" s="47" t="s">
        <v>0</v>
      </c>
      <c r="CI330" s="52" t="str">
        <f t="shared" si="293"/>
        <v/>
      </c>
      <c r="CJ330" s="73" t="str">
        <f>IF(CG330="","",MAX(CJ$10:CJ329)+1)</f>
        <v/>
      </c>
      <c r="CK330" s="53" t="str">
        <f t="shared" si="294"/>
        <v/>
      </c>
      <c r="CL330" s="47" t="s">
        <v>0</v>
      </c>
      <c r="CM330" s="19" t="str">
        <f t="shared" si="295"/>
        <v/>
      </c>
      <c r="CN330" s="47" t="s">
        <v>0</v>
      </c>
      <c r="CO330" s="108"/>
      <c r="CP330" s="110"/>
      <c r="CQ330" s="47"/>
      <c r="CR330" s="58" t="str">
        <f>IF(AND(BX330="NEMA",BY330="NEMA",OR(CG330="",CK330="NEMA")),MAX(CR$10:CR329)+1,"")</f>
        <v/>
      </c>
      <c r="CS330" s="53" t="str">
        <f t="shared" si="296"/>
        <v/>
      </c>
      <c r="CT330" t="s">
        <v>0</v>
      </c>
      <c r="CU330" s="133" t="str">
        <f>IF(O330="","",LEFT(INDEX(kategorija_oznaka,MATCH(Q330,kategorija_id,0)),1))</f>
        <v/>
      </c>
      <c r="CV330" t="s">
        <v>0</v>
      </c>
      <c r="CW330" s="52" t="str">
        <f>IF(CR330="","",IF(M330&lt;&gt;"CRO","","INSERT INTO osoba (id,reg_broj,oib,spol_id,dat_rodjenja) VALUES ("&amp;CR330&amp;",(SELECT max(os.reg_broj)+1 FROM osoba AS os),Null,'"&amp;CU330&amp;"',Null); INSERT INTO osoba_log (id,reg_broj,oib,spol_id,dat_rodjenja,dnevnik_id) SELECT id,reg_broj,oib,spol_id,dat_rodjenja,"&amp;dnevnik_id&amp;" FROM osoba WHERE id = "&amp;CR330&amp;";"))</f>
        <v/>
      </c>
      <c r="CX330" s="66" t="str">
        <f t="shared" si="297"/>
        <v/>
      </c>
      <c r="CY330" t="s">
        <v>0</v>
      </c>
      <c r="CZ330" s="19" t="str">
        <f t="shared" si="298"/>
        <v/>
      </c>
      <c r="DA330" s="47" t="s">
        <v>0</v>
      </c>
      <c r="DB330" s="52" t="str">
        <f t="shared" si="299"/>
        <v/>
      </c>
      <c r="DC330" s="66" t="str">
        <f t="shared" si="300"/>
        <v/>
      </c>
      <c r="DD330" s="47" t="s">
        <v>0</v>
      </c>
      <c r="DE330" s="52" t="str">
        <f t="shared" si="301"/>
        <v/>
      </c>
      <c r="DF330" s="53" t="str">
        <f>IF(DE330="","",IFERROR(MATCH(DE330,registar,0),"NEMA"))</f>
        <v/>
      </c>
      <c r="DG330" s="47" t="s">
        <v>0</v>
      </c>
      <c r="DH330" s="52" t="str">
        <f t="shared" si="302"/>
        <v/>
      </c>
      <c r="DI330" s="53" t="str">
        <f>IF(DH330="","",IFERROR(MATCH(DH330,imePrezime_imePrezimeKlub,0),"NEMA"))</f>
        <v/>
      </c>
      <c r="DJ330" s="47" t="s">
        <v>0</v>
      </c>
      <c r="DK330" s="52" t="str">
        <f t="shared" si="303"/>
        <v/>
      </c>
      <c r="DL330" s="53" t="str">
        <f>IF(DK330="","",IFERROR(MATCH(DK330,imePrezime_imePrezime,0),"NEMA"))</f>
        <v/>
      </c>
      <c r="DM330" s="47" t="s">
        <v>0</v>
      </c>
      <c r="DN330" s="58" t="str">
        <f t="shared" si="304"/>
        <v/>
      </c>
      <c r="DO330" s="53" t="str" cm="1">
        <f t="array" ref="DO330">IF(DN330&lt;&gt;"",INDEX(imePrezime_id,DN330,0),IF(CR330&lt;&gt;"",CR330,""))</f>
        <v/>
      </c>
      <c r="DP330" s="47" t="s">
        <v>0</v>
      </c>
      <c r="DQ330" s="58" t="str">
        <f t="shared" si="305"/>
        <v/>
      </c>
      <c r="DR330" s="73" t="str">
        <f>IF(BW330="","",IF(AJ330="",IF(IFERROR(INDEX(imePrezime_klub,MATCH(DO330,imePrezime_id,0)),"NEMA")="","klu",""),IF(OR(AND(AK330&lt;&gt;"",AK330&lt;&gt;"NEMA"),BI330&lt;&gt;""),"klu(ali)",IF(AND(AN330&lt;&gt;"",AN330&lt;&gt;AM330),"(raz-klu)","klu"))))</f>
        <v/>
      </c>
      <c r="DS330" s="73" t="str">
        <f t="shared" si="306"/>
        <v/>
      </c>
      <c r="DT330" s="73" t="str">
        <f t="shared" si="307"/>
        <v/>
      </c>
      <c r="DU330" s="66" t="str">
        <f t="shared" si="308"/>
        <v/>
      </c>
      <c r="DV330" s="47" t="s">
        <v>0</v>
      </c>
      <c r="DW330" s="58" t="str">
        <f>IF(BW330="","",MAX(DW$10:DW329)+1)</f>
        <v/>
      </c>
      <c r="DX330" s="73" t="str">
        <f t="shared" si="309"/>
        <v/>
      </c>
      <c r="DY330" s="73" t="str">
        <f t="shared" si="310"/>
        <v/>
      </c>
      <c r="DZ330" s="73" t="str">
        <f t="shared" si="311"/>
        <v/>
      </c>
      <c r="EA330" s="73" t="str">
        <f t="shared" si="312"/>
        <v/>
      </c>
      <c r="EB330" s="73" t="str">
        <f t="shared" si="313"/>
        <v/>
      </c>
      <c r="EC330" s="73" t="str">
        <f t="shared" si="314"/>
        <v/>
      </c>
      <c r="ED330" s="73" t="str">
        <f t="shared" si="315"/>
        <v/>
      </c>
      <c r="EE330" s="73" t="str">
        <f t="shared" si="316"/>
        <v/>
      </c>
      <c r="EF330" s="73" t="str">
        <f t="shared" si="317"/>
        <v/>
      </c>
      <c r="EG330" s="53" t="str">
        <f>IF(INDEX(natjecanjeKategorije_katAliasId,MATCH(Q330,natjecanjeKategorije_katRegId,0))="","",INDEX(natjecanjeKategorije_katAliasId,MATCH(Q330,natjecanjeKategorije_katRegId,0)))</f>
        <v/>
      </c>
      <c r="EH330" s="47" t="s">
        <v>0</v>
      </c>
      <c r="EI330" s="19" t="str">
        <f t="shared" si="318"/>
        <v/>
      </c>
      <c r="EJ330" s="47" t="s">
        <v>0</v>
      </c>
      <c r="EK330" s="19" t="str">
        <f t="shared" si="319"/>
        <v/>
      </c>
      <c r="EL330" s="47" t="s">
        <v>0</v>
      </c>
      <c r="EM330" s="208" t="str">
        <f t="shared" si="320"/>
        <v/>
      </c>
      <c r="EN330" s="47" t="s">
        <v>0</v>
      </c>
    </row>
    <row r="331" spans="1:144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262"/>
        <v/>
      </c>
      <c r="P331" s="73" t="str">
        <f>IF(O331="","",IF(COUNTIF(O$10:O330,O331)=0,P330+1,P330))</f>
        <v/>
      </c>
      <c r="Q331" s="88" t="str">
        <f t="shared" si="263"/>
        <v/>
      </c>
      <c r="R331" s="89" t="str" cm="1">
        <f t="array" ref="R331">IF(S331="","",INDEX(natjecanjeStaze_naziv,MATCH(S331,natjecanjeStaze_stazaId,0)))</f>
        <v/>
      </c>
      <c r="S331" s="53" t="str">
        <f>IF(BW331="","",INDEX(natjecanjeStaze_stazaId,MATCH(O331,natjecanjeStaze_kategorija,0)))</f>
        <v/>
      </c>
      <c r="T331" s="47" t="s">
        <v>0</v>
      </c>
      <c r="U331" s="259" t="str">
        <f>IF(O331="","",INDEX(kategorija_oznaka,MATCH(Q331,kategorija_id,0)))</f>
        <v/>
      </c>
      <c r="V331" s="260" t="str">
        <f t="shared" si="264"/>
        <v/>
      </c>
      <c r="W331" s="47" t="s">
        <v>0</v>
      </c>
      <c r="X331" s="52" t="str">
        <f t="shared" si="265"/>
        <v/>
      </c>
      <c r="Y331" s="73" t="str">
        <f t="shared" si="266"/>
        <v/>
      </c>
      <c r="Z331" s="31" t="str">
        <f t="shared" si="267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268"/>
        <v/>
      </c>
      <c r="AF331" s="47" t="s">
        <v>0</v>
      </c>
      <c r="AG331" s="151" t="str">
        <f t="shared" si="269"/>
        <v/>
      </c>
      <c r="AH331" s="47" t="s">
        <v>0</v>
      </c>
      <c r="AI331" s="52" t="str">
        <f t="shared" si="270"/>
        <v/>
      </c>
      <c r="AJ331" s="31" t="str">
        <f t="shared" si="271"/>
        <v/>
      </c>
      <c r="AK331" s="73" t="str">
        <f t="shared" si="272"/>
        <v/>
      </c>
      <c r="AL331" s="73" t="str">
        <f t="shared" si="273"/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IFERROR(""&amp;INDEX(registarNatjecatelji,DL331,4),"")</f>
        <v/>
      </c>
      <c r="AO331" s="90" t="str">
        <f t="shared" si="274"/>
        <v/>
      </c>
      <c r="AP331" s="66" t="str">
        <f t="shared" si="275"/>
        <v/>
      </c>
      <c r="AQ331" s="47" t="s">
        <v>0</v>
      </c>
      <c r="AR331" s="52" t="str">
        <f>IF(V331&lt;&gt;"NEMA","",IF(IFERROR(MATCH(U331,U$10:U330,0),0)&lt;&gt;0,"",U331))</f>
        <v/>
      </c>
      <c r="AS331" s="73" t="str">
        <f>IF(AR331="","",IFERROR(INDEX(klubAlias_id,MATCH(AR331,klubAlias_alias,0)),"NEMA"))</f>
        <v/>
      </c>
      <c r="AT331" s="31" t="str">
        <f>IF(OR(AS331="",AS331&lt;&gt;"NEMA"),"",MAX(AT$10:AT330)+1)</f>
        <v/>
      </c>
      <c r="AU331" s="66" t="str">
        <f>IF(OR(AS331="",AS331&lt;&gt;"NEMA"),"",INDEX(klub_id,MATCH(AR331,klub_naziv,0)))</f>
        <v/>
      </c>
      <c r="AV331" s="47" t="s">
        <v>0</v>
      </c>
      <c r="AW331" s="19" t="str">
        <f t="shared" si="276"/>
        <v/>
      </c>
      <c r="AX331" s="47" t="s">
        <v>0</v>
      </c>
      <c r="AY331" s="82" t="str">
        <f>IF(AK331&lt;&gt;"NEMA","",IF(IFERROR(MATCH(AJ331,AJ$10:AJ330,0),0)&lt;&gt;0,"",AJ331))</f>
        <v/>
      </c>
      <c r="AZ331" s="47" t="s">
        <v>0</v>
      </c>
      <c r="BA331" s="130"/>
      <c r="BB331" s="47" t="s">
        <v>0</v>
      </c>
      <c r="BC331" s="58" t="str">
        <f t="shared" si="277"/>
        <v/>
      </c>
      <c r="BD331" s="31" t="str">
        <f t="shared" si="278"/>
        <v/>
      </c>
      <c r="BE331" s="31" t="str">
        <f>IF(BD331="","",MAX(BE$10:BE330)+1)</f>
        <v/>
      </c>
      <c r="BF331" s="31" t="str">
        <f t="shared" si="279"/>
        <v/>
      </c>
      <c r="BG331" s="31" t="str">
        <f t="shared" si="280"/>
        <v/>
      </c>
      <c r="BH331" s="31" t="str">
        <f>IF(BA331="","",MAX(BH$10:BH330)+1)</f>
        <v/>
      </c>
      <c r="BI331" s="31" t="str">
        <f t="shared" si="281"/>
        <v/>
      </c>
      <c r="BJ331" s="66" t="str">
        <f t="shared" si="282"/>
        <v/>
      </c>
      <c r="BK331" s="47" t="s">
        <v>0</v>
      </c>
      <c r="BL331" s="19" t="str">
        <f t="shared" si="283"/>
        <v/>
      </c>
      <c r="BM331" s="47" t="s">
        <v>0</v>
      </c>
      <c r="BN331" s="151" t="str">
        <f>IF(AP331="","",IF(BA331="",IF(IFERROR(MATCH(AP331,natjecanje_noviKluboviAliasi,0),0)&gt;0,INDEX(natjecanje_kluboviAliasi,MATCH(AP331,natjecanje_noviKluboviAliasi,0)),AP331),BA331))</f>
        <v/>
      </c>
      <c r="BO331" s="47" t="s">
        <v>0</v>
      </c>
      <c r="BP331" s="58" t="str">
        <f t="shared" si="284"/>
        <v/>
      </c>
      <c r="BQ331" s="73" t="str">
        <f t="shared" si="285"/>
        <v/>
      </c>
      <c r="BR331" s="267" t="str">
        <f t="shared" si="286"/>
        <v/>
      </c>
      <c r="BS331" s="268" t="str">
        <f t="shared" si="287"/>
        <v/>
      </c>
      <c r="BT331" s="191" t="str">
        <f t="shared" si="288"/>
        <v/>
      </c>
      <c r="BU331" s="47" t="s">
        <v>0</v>
      </c>
      <c r="BV331" s="52" t="str">
        <f t="shared" si="289"/>
        <v/>
      </c>
      <c r="BW331" s="31" t="str">
        <f t="shared" si="290"/>
        <v/>
      </c>
      <c r="BX331" s="73" t="str">
        <f>IF(BW331="","",IFERROR(INDEX(imePrezime_id,MATCH(BV331&amp;" – "&amp;BW331,imePrezime_imePrezime,0)),"NEMA"))</f>
        <v/>
      </c>
      <c r="BY331" s="73" t="str">
        <f>IF(BX331&lt;&gt;"NEMA","",IFERROR(INDEX(imePrezimeAlias_imePrezimeId,MATCH(BV331&amp;" "&amp;BW331,imePrezimeAlias_alias,0)),"NEMA"))</f>
        <v/>
      </c>
      <c r="BZ331" s="31" t="str">
        <f>IF(BW331="","",IF(OR(BY331="",BY331="NEMA"),BV331,INDEX(imePrezime_ime,MATCH(BY331,imePrezime_id,0))))</f>
        <v/>
      </c>
      <c r="CA331" s="66" t="str">
        <f>IF(BW331="","",IF(OR(BY331="",BY331="NEMA"),BW331,INDEX(imePrezime_prezime,MATCH(BY331,imePrezime_id,0))))</f>
        <v/>
      </c>
      <c r="CB331" s="47" t="s">
        <v>0</v>
      </c>
      <c r="CC331" s="82" t="str">
        <f t="shared" si="291"/>
        <v/>
      </c>
      <c r="CD331" s="47" t="s">
        <v>0</v>
      </c>
      <c r="CE331" s="19" t="str">
        <f t="shared" si="292"/>
        <v/>
      </c>
      <c r="CF331" s="47" t="s">
        <v>0</v>
      </c>
      <c r="CG331" s="130"/>
      <c r="CH331" s="47" t="s">
        <v>0</v>
      </c>
      <c r="CI331" s="52" t="str">
        <f t="shared" si="293"/>
        <v/>
      </c>
      <c r="CJ331" s="73" t="str">
        <f>IF(CG331="","",MAX(CJ$10:CJ330)+1)</f>
        <v/>
      </c>
      <c r="CK331" s="53" t="str">
        <f t="shared" si="294"/>
        <v/>
      </c>
      <c r="CL331" s="47" t="s">
        <v>0</v>
      </c>
      <c r="CM331" s="19" t="str">
        <f t="shared" si="295"/>
        <v/>
      </c>
      <c r="CN331" s="47" t="s">
        <v>0</v>
      </c>
      <c r="CO331" s="108"/>
      <c r="CP331" s="110"/>
      <c r="CQ331" s="47"/>
      <c r="CR331" s="58" t="str">
        <f>IF(AND(BX331="NEMA",BY331="NEMA",OR(CG331="",CK331="NEMA")),MAX(CR$10:CR330)+1,"")</f>
        <v/>
      </c>
      <c r="CS331" s="53" t="str">
        <f t="shared" si="296"/>
        <v/>
      </c>
      <c r="CT331" t="s">
        <v>0</v>
      </c>
      <c r="CU331" s="133" t="str">
        <f>IF(O331="","",LEFT(INDEX(kategorija_oznaka,MATCH(Q331,kategorija_id,0)),1))</f>
        <v/>
      </c>
      <c r="CV331" t="s">
        <v>0</v>
      </c>
      <c r="CW331" s="52" t="str">
        <f>IF(CR331="","",IF(M331&lt;&gt;"CRO","","INSERT INTO osoba (id,reg_broj,oib,spol_id,dat_rodjenja) VALUES ("&amp;CR331&amp;",(SELECT max(os.reg_broj)+1 FROM osoba AS os),Null,'"&amp;CU331&amp;"',Null); INSERT INTO osoba_log (id,reg_broj,oib,spol_id,dat_rodjenja,dnevnik_id) SELECT id,reg_broj,oib,spol_id,dat_rodjenja,"&amp;dnevnik_id&amp;" FROM osoba WHERE id = "&amp;CR331&amp;";"))</f>
        <v/>
      </c>
      <c r="CX331" s="66" t="str">
        <f t="shared" si="297"/>
        <v/>
      </c>
      <c r="CY331" t="s">
        <v>0</v>
      </c>
      <c r="CZ331" s="19" t="str">
        <f t="shared" si="298"/>
        <v/>
      </c>
      <c r="DA331" s="47" t="s">
        <v>0</v>
      </c>
      <c r="DB331" s="52" t="str">
        <f t="shared" si="299"/>
        <v/>
      </c>
      <c r="DC331" s="66" t="str">
        <f t="shared" si="300"/>
        <v/>
      </c>
      <c r="DD331" s="47" t="s">
        <v>0</v>
      </c>
      <c r="DE331" s="52" t="str">
        <f t="shared" si="301"/>
        <v/>
      </c>
      <c r="DF331" s="53" t="str">
        <f>IF(DE331="","",IFERROR(MATCH(DE331,registar,0),"NEMA"))</f>
        <v/>
      </c>
      <c r="DG331" s="47" t="s">
        <v>0</v>
      </c>
      <c r="DH331" s="52" t="str">
        <f t="shared" si="302"/>
        <v/>
      </c>
      <c r="DI331" s="53" t="str">
        <f>IF(DH331="","",IFERROR(MATCH(DH331,imePrezime_imePrezimeKlub,0),"NEMA"))</f>
        <v/>
      </c>
      <c r="DJ331" s="47" t="s">
        <v>0</v>
      </c>
      <c r="DK331" s="52" t="str">
        <f t="shared" si="303"/>
        <v/>
      </c>
      <c r="DL331" s="53" t="str">
        <f>IF(DK331="","",IFERROR(MATCH(DK331,imePrezime_imePrezime,0),"NEMA"))</f>
        <v/>
      </c>
      <c r="DM331" s="47" t="s">
        <v>0</v>
      </c>
      <c r="DN331" s="58" t="str">
        <f t="shared" si="304"/>
        <v/>
      </c>
      <c r="DO331" s="53" t="str" cm="1">
        <f t="array" ref="DO331">IF(DN331&lt;&gt;"",INDEX(imePrezime_id,DN331,0),IF(CR331&lt;&gt;"",CR331,""))</f>
        <v/>
      </c>
      <c r="DP331" s="47" t="s">
        <v>0</v>
      </c>
      <c r="DQ331" s="58" t="str">
        <f t="shared" si="305"/>
        <v/>
      </c>
      <c r="DR331" s="73" t="str">
        <f>IF(BW331="","",IF(AJ331="",IF(IFERROR(INDEX(imePrezime_klub,MATCH(DO331,imePrezime_id,0)),"NEMA")="","klu",""),IF(OR(AND(AK331&lt;&gt;"",AK331&lt;&gt;"NEMA"),BI331&lt;&gt;""),"klu(ali)",IF(AND(AN331&lt;&gt;"",AN331&lt;&gt;AM331),"(raz-klu)","klu"))))</f>
        <v/>
      </c>
      <c r="DS331" s="73" t="str">
        <f t="shared" si="306"/>
        <v/>
      </c>
      <c r="DT331" s="73" t="str">
        <f t="shared" si="307"/>
        <v/>
      </c>
      <c r="DU331" s="66" t="str">
        <f t="shared" si="308"/>
        <v/>
      </c>
      <c r="DV331" s="47" t="s">
        <v>0</v>
      </c>
      <c r="DW331" s="58" t="str">
        <f>IF(BW331="","",MAX(DW$10:DW330)+1)</f>
        <v/>
      </c>
      <c r="DX331" s="73" t="str">
        <f t="shared" si="309"/>
        <v/>
      </c>
      <c r="DY331" s="73" t="str">
        <f t="shared" si="310"/>
        <v/>
      </c>
      <c r="DZ331" s="73" t="str">
        <f t="shared" si="311"/>
        <v/>
      </c>
      <c r="EA331" s="73" t="str">
        <f t="shared" si="312"/>
        <v/>
      </c>
      <c r="EB331" s="73" t="str">
        <f t="shared" si="313"/>
        <v/>
      </c>
      <c r="EC331" s="73" t="str">
        <f t="shared" si="314"/>
        <v/>
      </c>
      <c r="ED331" s="73" t="str">
        <f t="shared" si="315"/>
        <v/>
      </c>
      <c r="EE331" s="73" t="str">
        <f t="shared" si="316"/>
        <v/>
      </c>
      <c r="EF331" s="73" t="str">
        <f t="shared" si="317"/>
        <v/>
      </c>
      <c r="EG331" s="53" t="str">
        <f>IF(INDEX(natjecanjeKategorije_katAliasId,MATCH(Q331,natjecanjeKategorije_katRegId,0))="","",INDEX(natjecanjeKategorije_katAliasId,MATCH(Q331,natjecanjeKategorije_katRegId,0)))</f>
        <v/>
      </c>
      <c r="EH331" s="47" t="s">
        <v>0</v>
      </c>
      <c r="EI331" s="19" t="str">
        <f t="shared" si="318"/>
        <v/>
      </c>
      <c r="EJ331" s="47" t="s">
        <v>0</v>
      </c>
      <c r="EK331" s="19" t="str">
        <f t="shared" si="319"/>
        <v/>
      </c>
      <c r="EL331" s="47" t="s">
        <v>0</v>
      </c>
      <c r="EM331" s="208" t="str">
        <f t="shared" si="320"/>
        <v/>
      </c>
      <c r="EN331" s="47" t="s">
        <v>0</v>
      </c>
    </row>
    <row r="332" spans="1:144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21">IF(B332="","",B332)</f>
        <v/>
      </c>
      <c r="P332" s="73" t="str">
        <f>IF(O332="","",IF(COUNTIF(O$10:O331,O332)=0,P331+1,P331))</f>
        <v/>
      </c>
      <c r="Q332" s="88" t="str">
        <f t="shared" ref="Q332:Q395" si="322">IF(O332="","",IFERROR(INDEX(kategorija_id,MATCH(O332,kategorija_oznaka,0)),IFERROR(INDEX(kategorijaAlias_id,MATCH(O332,kategorijaAlias_oznaka,0)),INDEX(natjecanjeKategorije_katRegId,MATCH(O332,natjecanjeKategorije_kategorija,0)))))</f>
        <v/>
      </c>
      <c r="R332" s="89" t="str" cm="1">
        <f t="array" ref="R332">IF(S332="","",INDEX(natjecanjeStaze_naziv,MATCH(S332,natjecanjeStaze_stazaId,0)))</f>
        <v/>
      </c>
      <c r="S332" s="53" t="str">
        <f>IF(BW332="","",INDEX(natjecanjeStaze_stazaId,MATCH(O332,natjecanjeStaze_kategorija,0)))</f>
        <v/>
      </c>
      <c r="T332" s="47" t="s">
        <v>0</v>
      </c>
      <c r="U332" s="259" t="str">
        <f>IF(O332="","",INDEX(kategorija_oznaka,MATCH(Q332,kategorija_id,0)))</f>
        <v/>
      </c>
      <c r="V332" s="260" t="str">
        <f t="shared" ref="V332:V395" si="323">IF(O332="","",INDEX(natjecanjeKategorija_stazaKatId,MATCH(Q332,natjecanjeKategorije_katRegId,0)))</f>
        <v/>
      </c>
      <c r="W332" s="47" t="s">
        <v>0</v>
      </c>
      <c r="X332" s="52" t="str">
        <f t="shared" ref="X332:X395" si="324">IF(M332="","",M332)</f>
        <v/>
      </c>
      <c r="Y332" s="73" t="str">
        <f t="shared" ref="Y332:Y395" si="325">IF(X332="","",IFERROR(INDEX(drzava_id,MATCH(X332,drzava_oznaka,0)),"NEMA"))</f>
        <v/>
      </c>
      <c r="Z332" s="31" t="str">
        <f t="shared" ref="Z332:Z395" si="326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27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28">IF(Y332="","",IF(Y332="NEMA",Z332,X332))</f>
        <v/>
      </c>
      <c r="AH332" s="47" t="s">
        <v>0</v>
      </c>
      <c r="AI332" s="52" t="str">
        <f t="shared" ref="AI332:AI395" si="329">IF(J332="","",J332)</f>
        <v/>
      </c>
      <c r="AJ332" s="31" t="str">
        <f t="shared" ref="AJ332:AJ395" si="330">IF(K332="","",K332)</f>
        <v/>
      </c>
      <c r="AK332" s="73" t="str">
        <f t="shared" ref="AK332:AK395" si="331">IF(AJ332="","",IF(IFERROR(MATCH(AJ332,klub_naziv,0),"")&lt;&gt;"","",IFERROR(MATCH(AJ332,klubAlias_alias,0),"NEMA")))</f>
        <v/>
      </c>
      <c r="AL332" s="73" t="str">
        <f t="shared" ref="AL332:AL395" si="332">IF(AK332="","",IF(AK332&lt;&gt;"NEMA","",IFERROR(INDEX(natjecanje_klubAliasId,MATCH(AJ332,natjecanje_noviKluboviAliasi,0)),"")))</f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IFERROR(""&amp;INDEX(registarNatjecatelji,DL332,4),"")</f>
        <v/>
      </c>
      <c r="AO332" s="90" t="str">
        <f t="shared" ref="AO332:AO395" si="333">IF(AM332=AN332,"",IF(AN332="","",1))</f>
        <v/>
      </c>
      <c r="AP332" s="66" t="str">
        <f t="shared" ref="AP332:AP395" si="334">IF(AND(AN332&lt;&gt;"",AN332&lt;&gt;AM332),AN332,""&amp;AM332)</f>
        <v/>
      </c>
      <c r="AQ332" s="47" t="s">
        <v>0</v>
      </c>
      <c r="AR332" s="52" t="str">
        <f>IF(V332&lt;&gt;"NEMA","",IF(IFERROR(MATCH(U332,U$10:U331,0),0)&lt;&gt;0,"",U332))</f>
        <v/>
      </c>
      <c r="AS332" s="73" t="str">
        <f>IF(AR332="","",IFERROR(INDEX(klubAlias_id,MATCH(AR332,klubAlias_alias,0)),"NEMA"))</f>
        <v/>
      </c>
      <c r="AT332" s="31" t="str">
        <f>IF(OR(AS332="",AS332&lt;&gt;"NEMA"),"",MAX(AT$10:AT331)+1)</f>
        <v/>
      </c>
      <c r="AU332" s="66" t="str">
        <f>IF(OR(AS332="",AS332&lt;&gt;"NEMA"),"",INDEX(klub_id,MATCH(AR332,klub_naziv,0)))</f>
        <v/>
      </c>
      <c r="AV332" s="47" t="s">
        <v>0</v>
      </c>
      <c r="AW332" s="19" t="str">
        <f t="shared" ref="AW332:AW395" si="335">IF(OR(AS332="",AS332&lt;&gt;"NEMA"),"","INSERT INTO klub_alias(id,alias,klub_id) VALUES ("&amp;AT332&amp;",'"&amp;AR332&amp;"',"&amp;AU332&amp;");")</f>
        <v/>
      </c>
      <c r="AX332" s="47" t="s">
        <v>0</v>
      </c>
      <c r="AY332" s="82" t="str">
        <f>IF(AK332&lt;&gt;"NEMA","",IF(IFERROR(MATCH(AJ332,AJ$10:AJ331,0),0)&lt;&gt;0,"",AJ332))</f>
        <v/>
      </c>
      <c r="AZ332" s="47" t="s">
        <v>0</v>
      </c>
      <c r="BA332" s="130"/>
      <c r="BB332" s="47" t="s">
        <v>0</v>
      </c>
      <c r="BC332" s="58" t="str">
        <f t="shared" ref="BC332:BC395" si="336">IF(BA332="","",IFERROR(INDEX(klub_id,MATCH(BA332,klub_naziv,0)),"NEMA"))</f>
        <v/>
      </c>
      <c r="BD332" s="31" t="str">
        <f t="shared" ref="BD332:BD395" si="337">IF(AY332="","",IF(BA332="",AY332,""))</f>
        <v/>
      </c>
      <c r="BE332" s="31" t="str">
        <f>IF(BD332="","",MAX(BE$10:BE331)+1)</f>
        <v/>
      </c>
      <c r="BF332" s="31" t="str">
        <f t="shared" ref="BF332:BF395" si="338">IF(BD332="","",IF(Y332="","",IF(Y332="NEMA",AA332,Y332)))</f>
        <v/>
      </c>
      <c r="BG332" s="31" t="str">
        <f t="shared" ref="BG332:BG395" si="339">IF(BD332="","","INSERT INTO klub(id,naziv,drzava_id,aktivan) VALUES ("&amp;BE332&amp;",'"&amp;BD332&amp;"',"&amp;BF332&amp;",1);")</f>
        <v/>
      </c>
      <c r="BH332" s="31" t="str">
        <f>IF(BA332="","",MAX(BH$10:BH331)+1)</f>
        <v/>
      </c>
      <c r="BI332" s="31" t="str">
        <f t="shared" ref="BI332:BI395" si="340">IF(BA332="","",IF(BE332="",INDEX(klub_id,MATCH(BA332,klub_naziv,0)),BE332))</f>
        <v/>
      </c>
      <c r="BJ332" s="66" t="str">
        <f t="shared" ref="BJ332:BJ395" si="341">IF(BA332="","","INSERT INTO klub_alias(id,alias,klub_id) VALUES ("&amp;BH332&amp;",'"&amp;AY332&amp;"',"&amp;BI332&amp;");")</f>
        <v/>
      </c>
      <c r="BK332" s="47" t="s">
        <v>0</v>
      </c>
      <c r="BL332" s="19" t="str">
        <f t="shared" ref="BL332:BL395" si="342">""&amp;BG332&amp;IF(AND(BG332&lt;&gt;"",BJ332&lt;&gt;""),"
","")&amp;BJ332</f>
        <v/>
      </c>
      <c r="BM332" s="47" t="s">
        <v>0</v>
      </c>
      <c r="BN332" s="151" t="str">
        <f>IF(AP332="","",IF(BA332="",IF(IFERROR(MATCH(AP332,natjecanje_noviKluboviAliasi,0),0)&gt;0,INDEX(natjecanje_kluboviAliasi,MATCH(AP332,natjecanje_noviKluboviAliasi,0)),AP332),BA332))</f>
        <v/>
      </c>
      <c r="BO332" s="47" t="s">
        <v>0</v>
      </c>
      <c r="BP332" s="58" t="str">
        <f t="shared" ref="BP332:BP395" si="343">IF(G332="","",G332)</f>
        <v/>
      </c>
      <c r="BQ332" s="73" t="str">
        <f t="shared" ref="BQ332:BQ395" si="344">IF(H332="","",H332)</f>
        <v/>
      </c>
      <c r="BR332" s="267" t="str">
        <f t="shared" ref="BR332:BR395" si="345">IF(BP332="","",IF(AND(65535&gt;=VALUE(LEFT(BP332,SEARCH(":",BP332)-1))*60+VALUE(RIGHT(BP332,2)),OR(BQ332="0",BQ332="1",BQ332="2",BQ332="3",BQ332="4")),"","GREŠKA"))</f>
        <v/>
      </c>
      <c r="BS332" s="268" t="str">
        <f t="shared" ref="BS332:BS395" si="346">IF(BP332="","",VALUE(LEFT(BP332,SEARCH(":",BP332)-1))*60+VALUE(RIGHT(BP332,2)))</f>
        <v/>
      </c>
      <c r="BT332" s="191" t="str">
        <f t="shared" ref="BT332:BT395" si="347">IF(DK332="","",IF(N(BS332)&gt;max_minuta*60,2,INDEX(statusRezultat_id,MATCH(VALUE(BQ332),statusRezultat_oEvent,0))))</f>
        <v/>
      </c>
      <c r="BU332" s="47" t="s">
        <v>0</v>
      </c>
      <c r="BV332" s="52" t="str">
        <f t="shared" ref="BV332:BV395" si="348">IF(D332="","",D332)</f>
        <v/>
      </c>
      <c r="BW332" s="31" t="str">
        <f t="shared" ref="BW332:BW395" si="349">IF(E332="","",E332)</f>
        <v/>
      </c>
      <c r="BX332" s="73" t="str">
        <f>IF(BW332="","",IFERROR(INDEX(imePrezime_id,MATCH(BV332&amp;" – "&amp;BW332,imePrezime_imePrezime,0)),"NEMA"))</f>
        <v/>
      </c>
      <c r="BY332" s="73" t="str">
        <f>IF(BX332&lt;&gt;"NEMA","",IFERROR(INDEX(imePrezimeAlias_imePrezimeId,MATCH(BV332&amp;" "&amp;BW332,imePrezimeAlias_alias,0)),"NEMA"))</f>
        <v/>
      </c>
      <c r="BZ332" s="31" t="str">
        <f>IF(BW332="","",IF(OR(BY332="",BY332="NEMA"),BV332,INDEX(imePrezime_ime,MATCH(BY332,imePrezime_id,0))))</f>
        <v/>
      </c>
      <c r="CA332" s="66" t="str">
        <f>IF(BW332="","",IF(OR(BY332="",BY332="NEMA"),BW332,INDEX(imePrezime_prezime,MATCH(BY332,imePrezime_id,0))))</f>
        <v/>
      </c>
      <c r="CB332" s="47" t="s">
        <v>0</v>
      </c>
      <c r="CC332" s="82" t="str">
        <f t="shared" ref="CC332:CC395" si="350">IF(OR(BW332="",BY332&lt;&gt;"NEMA"),"",BV332&amp;" "&amp;BW332)</f>
        <v/>
      </c>
      <c r="CD332" s="47" t="s">
        <v>0</v>
      </c>
      <c r="CE332" s="19" t="str">
        <f t="shared" ref="CE332:CE395" si="351">IF(OR(BX332&lt;&gt;"NEMA",BY332&lt;&gt;"NEMA"),"","SELECT '"&amp;BZ332&amp;" – "&amp;CA332&amp;"', ime, prezime FROM imeprezime WHERE ime LIKE '%"&amp;MID(BZ332,2,LEN(BZ332)-2)&amp;"%' Or prezime LIKE '%"&amp;MID(CA332,2,LEN(CA332)-2)&amp;"%' Or ime LIKE '%"&amp;MID(CA332,2,LEN(CA332)-2)&amp;"%' Or prezime LIKE '%"&amp;MID(BZ332,2,LEN(BZ332)-2)&amp;"%' ORDER BY ime, prezime;")</f>
        <v/>
      </c>
      <c r="CF332" s="47" t="s">
        <v>0</v>
      </c>
      <c r="CG332" s="130"/>
      <c r="CH332" s="47" t="s">
        <v>0</v>
      </c>
      <c r="CI332" s="52" t="str">
        <f t="shared" ref="CI332:CI395" si="352">IF(CG332="","",BV332&amp;" "&amp;BW332)</f>
        <v/>
      </c>
      <c r="CJ332" s="73" t="str">
        <f>IF(CG332="","",MAX(CJ$10:CJ331)+1)</f>
        <v/>
      </c>
      <c r="CK332" s="53" t="str">
        <f t="shared" ref="CK332:CK395" si="353">IF(CG332="","",IFERROR(INDEX(imePrezime_id,MATCH(IF(IFERROR(SEARCH("–",CG332),0)&lt;&gt;0,CG332,SUBSTITUTE(CG332," "," – ",1)),imePrezime_imePrezime,0)),"NEMA"))</f>
        <v/>
      </c>
      <c r="CL332" s="47" t="s">
        <v>0</v>
      </c>
      <c r="CM332" s="19" t="str">
        <f t="shared" ref="CM332:CM395" si="354">IF(CG332="","","INSERT INTO imeprezime_alias(id,alias,imeprezime_id) VALUES ("&amp;CJ332&amp;",'"&amp;CI332&amp;"',"&amp;IF(CK332="NEMA",CR332,CK332)&amp;");")</f>
        <v/>
      </c>
      <c r="CN332" s="47" t="s">
        <v>0</v>
      </c>
      <c r="CO332" s="108"/>
      <c r="CP332" s="110"/>
      <c r="CQ332" s="47"/>
      <c r="CR332" s="58" t="str">
        <f>IF(AND(BX332="NEMA",BY332="NEMA",OR(CG332="",CK332="NEMA")),MAX(CR$10:CR331)+1,"")</f>
        <v/>
      </c>
      <c r="CS332" s="53" t="str">
        <f t="shared" ref="CS332:CS395" si="355">IF(CR332="","",IF(CU332="O",1,""))</f>
        <v/>
      </c>
      <c r="CT332" t="s">
        <v>0</v>
      </c>
      <c r="CU332" s="133" t="str">
        <f>IF(O332="","",LEFT(INDEX(kategorija_oznaka,MATCH(Q332,kategorija_id,0)),1))</f>
        <v/>
      </c>
      <c r="CV332" t="s">
        <v>0</v>
      </c>
      <c r="CW332" s="52" t="str">
        <f>IF(CR332="","",IF(M332&lt;&gt;"CRO","","INSERT INTO osoba (id,reg_broj,oib,spol_id,dat_rodjenja) VALUES ("&amp;CR332&amp;",(SELECT max(os.reg_broj)+1 FROM osoba AS os),Null,'"&amp;CU332&amp;"',Null); INSERT INTO osoba_log (id,reg_broj,oib,spol_id,dat_rodjenja,dnevnik_id) SELECT id,reg_broj,oib,spol_id,dat_rodjenja,"&amp;dnevnik_id&amp;" FROM osoba WHERE id = "&amp;CR332&amp;";"))</f>
        <v/>
      </c>
      <c r="CX332" s="66" t="str">
        <f t="shared" ref="CX332:CX395" si="356">IF(CR332="","","INSERT INTO imeprezime (id,osoba_id,rbr,ime,prezime,klub_id,identitet_id,sintaksa_id,info,aktivno,dnevnik_id) VALUES ("&amp;CR332&amp;","&amp;IF(CW332="","Null",CR332)&amp;",1,'"&amp;IF(CO332&lt;&gt;"",CO332,BV332)&amp;"','"&amp;IF(CP332&lt;&gt;"",CP332,BW332)&amp;"',(SELECT id FROM klub WHERE naziv = '"&amp;BN332&amp;"'),Null,1,'',1,"&amp;dnevnik_id&amp;");")</f>
        <v/>
      </c>
      <c r="CY332" t="s">
        <v>0</v>
      </c>
      <c r="CZ332" s="19" t="str">
        <f t="shared" ref="CZ332:CZ395" si="357">IF(CW332="",CX332,CW332&amp;" "&amp;CX332)</f>
        <v/>
      </c>
      <c r="DA332" s="47" t="s">
        <v>0</v>
      </c>
      <c r="DB332" s="52" t="str">
        <f t="shared" ref="DB332:DB395" si="358">IF(BW332="","",IF(CK332="",BZ332,IF(CK332="NEMA",CO332,INDEX(imePrezime_ime,MATCH(CK332,imePrezime_id,0)))))</f>
        <v/>
      </c>
      <c r="DC332" s="66" t="str">
        <f t="shared" ref="DC332:DC395" si="359">IF(BW332="","",IF(CK332="",CA332,IF(CK332="NEMA",CP332,INDEX(imePrezime_prezime,MATCH(CK332,imePrezime_id,0)))))</f>
        <v/>
      </c>
      <c r="DD332" s="47" t="s">
        <v>0</v>
      </c>
      <c r="DE332" s="52" t="str">
        <f t="shared" ref="DE332:DE395" si="360">IF(BW332="","",DH332 &amp; IF(O332="",""," – " &amp; O332))</f>
        <v/>
      </c>
      <c r="DF332" s="53" t="str">
        <f>IF(DE332="","",IFERROR(MATCH(DE332,registar,0),"NEMA"))</f>
        <v/>
      </c>
      <c r="DG332" s="47" t="s">
        <v>0</v>
      </c>
      <c r="DH332" s="52" t="str">
        <f t="shared" ref="DH332:DH395" si="361">IF(BW332="","",DK332 &amp; IF(BN332="",""," – " &amp; BN332))</f>
        <v/>
      </c>
      <c r="DI332" s="53" t="str">
        <f>IF(DH332="","",IFERROR(MATCH(DH332,imePrezime_imePrezimeKlub,0),"NEMA"))</f>
        <v/>
      </c>
      <c r="DJ332" s="47" t="s">
        <v>0</v>
      </c>
      <c r="DK332" s="52" t="str">
        <f t="shared" ref="DK332:DK395" si="362">IF(DC332="","",DB332&amp;" – "&amp;DC332)</f>
        <v/>
      </c>
      <c r="DL332" s="53" t="str">
        <f>IF(DK332="","",IFERROR(MATCH(DK332,imePrezime_imePrezime,0),"NEMA"))</f>
        <v/>
      </c>
      <c r="DM332" s="47" t="s">
        <v>0</v>
      </c>
      <c r="DN332" s="58" t="str">
        <f t="shared" ref="DN332:DN395" si="363">IF(DF332="","",IF(DF332&lt;&gt;"NEMA",DF332,IF(DI332&lt;&gt;"NEMA",DI332,IF(DL332&lt;&gt;"NEMA",DL332,""))))</f>
        <v/>
      </c>
      <c r="DO332" s="53" t="str" cm="1">
        <f t="array" ref="DO332">IF(DN332&lt;&gt;"",INDEX(imePrezime_id,DN332,0),IF(CR332&lt;&gt;"",CR332,""))</f>
        <v/>
      </c>
      <c r="DP332" s="47" t="s">
        <v>0</v>
      </c>
      <c r="DQ332" s="58" t="str">
        <f t="shared" ref="DQ332:DQ395" si="364">IF(BW332="","",IF(CR332&lt;&gt;"","novo",IF(BY332="","imepre","imepre(ali)")))</f>
        <v/>
      </c>
      <c r="DR332" s="73" t="str">
        <f>IF(BW332="","",IF(AJ332="",IF(IFERROR(INDEX(imePrezime_klub,MATCH(DO332,imePrezime_id,0)),"NEMA")="","klu",""),IF(OR(AND(AK332&lt;&gt;"",AK332&lt;&gt;"NEMA"),BI332&lt;&gt;""),"klu(ali)",IF(AND(AN332&lt;&gt;"",AN332&lt;&gt;AM332),"(raz-klu)","klu"))))</f>
        <v/>
      </c>
      <c r="DS332" s="73" t="str">
        <f t="shared" ref="DS332:DS395" si="365">IF(BW332="","","kat"&amp;IF(AND(U332&lt;&gt;O332,O332&lt;&gt;"Open"),"(ali)",""))</f>
        <v/>
      </c>
      <c r="DT332" s="73" t="str">
        <f t="shared" ref="DT332:DT395" si="366">IF(OR(BR332&lt;&gt;"",BT332=2),"ot","")</f>
        <v/>
      </c>
      <c r="DU332" s="66" t="str">
        <f t="shared" ref="DU332:DU395" si="367">IF(BW332="","",DQ332&amp;IF(DQ332="novo","","-"&amp;DR332&amp;"-"&amp;DS332)&amp;IF(DT332="","","-"&amp;DT332))</f>
        <v/>
      </c>
      <c r="DV332" s="47" t="s">
        <v>0</v>
      </c>
      <c r="DW332" s="58" t="str">
        <f>IF(BW332="","",MAX(DW$10:DW331)+1)</f>
        <v/>
      </c>
      <c r="DX332" s="73" t="str">
        <f t="shared" ref="DX332:DX395" si="368">IF(BZ332="","",V332)</f>
        <v/>
      </c>
      <c r="DY332" s="73" t="str">
        <f t="shared" ref="DY332:DY395" si="369">IF(DO332="","",DO332)</f>
        <v/>
      </c>
      <c r="DZ332" s="73" t="str">
        <f t="shared" ref="DZ332:DZ395" si="370">IF(BS332="","",BS332)</f>
        <v/>
      </c>
      <c r="EA332" s="73" t="str">
        <f t="shared" ref="EA332:EA395" si="371">IF(BT332="","",BT332)</f>
        <v/>
      </c>
      <c r="EB332" s="73" t="str">
        <f t="shared" ref="EB332:EB395" si="372">IF(DK332="","",IF(trka_je_rangirana=0,0,IF(OR(DF332="",DF332="NEMA"),0,1)))</f>
        <v/>
      </c>
      <c r="EC332" s="73" t="str">
        <f t="shared" ref="EC332:EC395" si="373">IF(DW332="","",INDEX(uparivanje_id,MATCH(DU332,uparivanje_oznaka,0)))</f>
        <v/>
      </c>
      <c r="ED332" s="73" t="str">
        <f t="shared" ref="ED332:ED395" si="374">IF(BT332="","",BQ332)</f>
        <v/>
      </c>
      <c r="EE332" s="73" t="str">
        <f t="shared" ref="EE332:EE395" si="375">IF(OR(BY332="",BY332="NEMA"),CJ332,BY332)</f>
        <v/>
      </c>
      <c r="EF332" s="73" t="str">
        <f t="shared" ref="EF332:EF395" si="376">IF(AND(AK332&lt;&gt;"",AK332&lt;&gt;"NEMA"),AK332,IF(AL332&lt;&gt;"",AL332,IF(AND(AS332&lt;&gt;"",AS332&lt;&gt;"NEMA"),AS332,IF(AT332&lt;&gt;"",AT332,""))))</f>
        <v/>
      </c>
      <c r="EG332" s="53" t="str">
        <f>IF(INDEX(natjecanjeKategorije_katAliasId,MATCH(Q332,natjecanjeKategorije_katRegId,0))="","",INDEX(natjecanjeKategorije_katAliasId,MATCH(Q332,natjecanjeKategorije_katRegId,0)))</f>
        <v/>
      </c>
      <c r="EH332" s="47" t="s">
        <v>0</v>
      </c>
      <c r="EI332" s="19" t="str">
        <f t="shared" ref="EI332:EI395" si="377">IF(DX332="","","INSERT INTO rezultat(id,stazakategorija_id,imeprezime_id,vrijeme_sec,status_id,registracija,uparivanje_id,originalstatus_id,imeprezimealias_id,klubalias_id,kategorijaalias_id) VALUES ("&amp;DW332&amp;","&amp;DX332&amp;","&amp;DY332&amp;","&amp;IF(DZ332="","Null",DZ332)&amp;","&amp;EA332&amp;","&amp;EB332&amp;","&amp;EC332&amp;","&amp;ED332&amp;","&amp;IF(EE332="","Null",EE332)&amp;","&amp;IF(EF332="","Null",EF332)&amp;","&amp;IF(EG332="","Null",EG332)&amp;");")</f>
        <v/>
      </c>
      <c r="EJ332" s="47" t="s">
        <v>0</v>
      </c>
      <c r="EK332" s="19" t="str">
        <f t="shared" ref="EK332:EK395" si="378">IF(DX332="","",IF(EB332=1,"UPDATE
	registar
SET
	potvrda = 1
WHERE
	imeprezime_id="&amp;DY332&amp;"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"&amp;DX332&amp;")
                         		AND
                         	kategorija_liga.liga_id = "&amp;liga_id&amp;")
		AND
	datum_od &lt;= '"&amp;datum_natjecanja&amp;"'
    	AND
    datum_do is Null;",""))</f>
        <v/>
      </c>
      <c r="EL332" s="47" t="s">
        <v>0</v>
      </c>
      <c r="EM332" s="208" t="str">
        <f t="shared" ref="EM332:EM395" si="379">AE332&amp;IF(AW332="","","
")&amp;AW332&amp;IF(BL332="","","
")&amp;BL332&amp;IF(CZ332="","","
")&amp;CZ332&amp;IF(CM332="","","
")&amp;CM332&amp;IF(EI332="","","
")&amp;EI332&amp;IF(EK332="","","
")&amp;EK332</f>
        <v/>
      </c>
      <c r="EN332" s="47" t="s">
        <v>0</v>
      </c>
    </row>
    <row r="333" spans="1:144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21"/>
        <v/>
      </c>
      <c r="P333" s="73" t="str">
        <f>IF(O333="","",IF(COUNTIF(O$10:O332,O333)=0,P332+1,P332))</f>
        <v/>
      </c>
      <c r="Q333" s="88" t="str">
        <f t="shared" si="322"/>
        <v/>
      </c>
      <c r="R333" s="89" t="str" cm="1">
        <f t="array" ref="R333">IF(S333="","",INDEX(natjecanjeStaze_naziv,MATCH(S333,natjecanjeStaze_stazaId,0)))</f>
        <v/>
      </c>
      <c r="S333" s="53" t="str">
        <f>IF(BW333="","",INDEX(natjecanjeStaze_stazaId,MATCH(O333,natjecanjeStaze_kategorija,0)))</f>
        <v/>
      </c>
      <c r="T333" s="47" t="s">
        <v>0</v>
      </c>
      <c r="U333" s="259" t="str">
        <f>IF(O333="","",INDEX(kategorija_oznaka,MATCH(Q333,kategorija_id,0)))</f>
        <v/>
      </c>
      <c r="V333" s="260" t="str">
        <f t="shared" si="323"/>
        <v/>
      </c>
      <c r="W333" s="47" t="s">
        <v>0</v>
      </c>
      <c r="X333" s="52" t="str">
        <f t="shared" si="324"/>
        <v/>
      </c>
      <c r="Y333" s="73" t="str">
        <f t="shared" si="325"/>
        <v/>
      </c>
      <c r="Z333" s="31" t="str">
        <f t="shared" si="326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27"/>
        <v/>
      </c>
      <c r="AF333" s="47" t="s">
        <v>0</v>
      </c>
      <c r="AG333" s="151" t="str">
        <f t="shared" si="328"/>
        <v/>
      </c>
      <c r="AH333" s="47" t="s">
        <v>0</v>
      </c>
      <c r="AI333" s="52" t="str">
        <f t="shared" si="329"/>
        <v/>
      </c>
      <c r="AJ333" s="31" t="str">
        <f t="shared" si="330"/>
        <v/>
      </c>
      <c r="AK333" s="73" t="str">
        <f t="shared" si="331"/>
        <v/>
      </c>
      <c r="AL333" s="73" t="str">
        <f t="shared" si="332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IFERROR(""&amp;INDEX(registarNatjecatelji,DL333,4),"")</f>
        <v/>
      </c>
      <c r="AO333" s="90" t="str">
        <f t="shared" si="333"/>
        <v/>
      </c>
      <c r="AP333" s="66" t="str">
        <f t="shared" si="334"/>
        <v/>
      </c>
      <c r="AQ333" s="47" t="s">
        <v>0</v>
      </c>
      <c r="AR333" s="52" t="str">
        <f>IF(V333&lt;&gt;"NEMA","",IF(IFERROR(MATCH(U333,U$10:U332,0),0)&lt;&gt;0,"",U333))</f>
        <v/>
      </c>
      <c r="AS333" s="73" t="str">
        <f>IF(AR333="","",IFERROR(INDEX(klubAlias_id,MATCH(AR333,klubAlias_alias,0)),"NEMA"))</f>
        <v/>
      </c>
      <c r="AT333" s="31" t="str">
        <f>IF(OR(AS333="",AS333&lt;&gt;"NEMA"),"",MAX(AT$10:AT332)+1)</f>
        <v/>
      </c>
      <c r="AU333" s="66" t="str">
        <f>IF(OR(AS333="",AS333&lt;&gt;"NEMA"),"",INDEX(klub_id,MATCH(AR333,klub_naziv,0)))</f>
        <v/>
      </c>
      <c r="AV333" s="47" t="s">
        <v>0</v>
      </c>
      <c r="AW333" s="19" t="str">
        <f t="shared" si="335"/>
        <v/>
      </c>
      <c r="AX333" s="47" t="s">
        <v>0</v>
      </c>
      <c r="AY333" s="82" t="str">
        <f>IF(AK333&lt;&gt;"NEMA","",IF(IFERROR(MATCH(AJ333,AJ$10:AJ332,0),0)&lt;&gt;0,"",AJ333))</f>
        <v/>
      </c>
      <c r="AZ333" s="47" t="s">
        <v>0</v>
      </c>
      <c r="BA333" s="130"/>
      <c r="BB333" s="47" t="s">
        <v>0</v>
      </c>
      <c r="BC333" s="58" t="str">
        <f t="shared" si="336"/>
        <v/>
      </c>
      <c r="BD333" s="31" t="str">
        <f t="shared" si="337"/>
        <v/>
      </c>
      <c r="BE333" s="31" t="str">
        <f>IF(BD333="","",MAX(BE$10:BE332)+1)</f>
        <v/>
      </c>
      <c r="BF333" s="31" t="str">
        <f t="shared" si="338"/>
        <v/>
      </c>
      <c r="BG333" s="31" t="str">
        <f t="shared" si="339"/>
        <v/>
      </c>
      <c r="BH333" s="31" t="str">
        <f>IF(BA333="","",MAX(BH$10:BH332)+1)</f>
        <v/>
      </c>
      <c r="BI333" s="31" t="str">
        <f t="shared" si="340"/>
        <v/>
      </c>
      <c r="BJ333" s="66" t="str">
        <f t="shared" si="341"/>
        <v/>
      </c>
      <c r="BK333" s="47" t="s">
        <v>0</v>
      </c>
      <c r="BL333" s="19" t="str">
        <f t="shared" si="342"/>
        <v/>
      </c>
      <c r="BM333" s="47" t="s">
        <v>0</v>
      </c>
      <c r="BN333" s="151" t="str">
        <f>IF(AP333="","",IF(BA333="",IF(IFERROR(MATCH(AP333,natjecanje_noviKluboviAliasi,0),0)&gt;0,INDEX(natjecanje_kluboviAliasi,MATCH(AP333,natjecanje_noviKluboviAliasi,0)),AP333),BA333))</f>
        <v/>
      </c>
      <c r="BO333" s="47" t="s">
        <v>0</v>
      </c>
      <c r="BP333" s="58" t="str">
        <f t="shared" si="343"/>
        <v/>
      </c>
      <c r="BQ333" s="73" t="str">
        <f t="shared" si="344"/>
        <v/>
      </c>
      <c r="BR333" s="267" t="str">
        <f t="shared" si="345"/>
        <v/>
      </c>
      <c r="BS333" s="268" t="str">
        <f t="shared" si="346"/>
        <v/>
      </c>
      <c r="BT333" s="191" t="str">
        <f t="shared" si="347"/>
        <v/>
      </c>
      <c r="BU333" s="47" t="s">
        <v>0</v>
      </c>
      <c r="BV333" s="52" t="str">
        <f t="shared" si="348"/>
        <v/>
      </c>
      <c r="BW333" s="31" t="str">
        <f t="shared" si="349"/>
        <v/>
      </c>
      <c r="BX333" s="73" t="str">
        <f>IF(BW333="","",IFERROR(INDEX(imePrezime_id,MATCH(BV333&amp;" – "&amp;BW333,imePrezime_imePrezime,0)),"NEMA"))</f>
        <v/>
      </c>
      <c r="BY333" s="73" t="str">
        <f>IF(BX333&lt;&gt;"NEMA","",IFERROR(INDEX(imePrezimeAlias_imePrezimeId,MATCH(BV333&amp;" "&amp;BW333,imePrezimeAlias_alias,0)),"NEMA"))</f>
        <v/>
      </c>
      <c r="BZ333" s="31" t="str">
        <f>IF(BW333="","",IF(OR(BY333="",BY333="NEMA"),BV333,INDEX(imePrezime_ime,MATCH(BY333,imePrezime_id,0))))</f>
        <v/>
      </c>
      <c r="CA333" s="66" t="str">
        <f>IF(BW333="","",IF(OR(BY333="",BY333="NEMA"),BW333,INDEX(imePrezime_prezime,MATCH(BY333,imePrezime_id,0))))</f>
        <v/>
      </c>
      <c r="CB333" s="47" t="s">
        <v>0</v>
      </c>
      <c r="CC333" s="82" t="str">
        <f t="shared" si="350"/>
        <v/>
      </c>
      <c r="CD333" s="47" t="s">
        <v>0</v>
      </c>
      <c r="CE333" s="19" t="str">
        <f t="shared" si="351"/>
        <v/>
      </c>
      <c r="CF333" s="47" t="s">
        <v>0</v>
      </c>
      <c r="CG333" s="130"/>
      <c r="CH333" s="47" t="s">
        <v>0</v>
      </c>
      <c r="CI333" s="52" t="str">
        <f t="shared" si="352"/>
        <v/>
      </c>
      <c r="CJ333" s="73" t="str">
        <f>IF(CG333="","",MAX(CJ$10:CJ332)+1)</f>
        <v/>
      </c>
      <c r="CK333" s="53" t="str">
        <f t="shared" si="353"/>
        <v/>
      </c>
      <c r="CL333" s="47" t="s">
        <v>0</v>
      </c>
      <c r="CM333" s="19" t="str">
        <f t="shared" si="354"/>
        <v/>
      </c>
      <c r="CN333" s="47" t="s">
        <v>0</v>
      </c>
      <c r="CO333" s="108"/>
      <c r="CP333" s="110"/>
      <c r="CQ333" s="47"/>
      <c r="CR333" s="58" t="str">
        <f>IF(AND(BX333="NEMA",BY333="NEMA",OR(CG333="",CK333="NEMA")),MAX(CR$10:CR332)+1,"")</f>
        <v/>
      </c>
      <c r="CS333" s="53" t="str">
        <f t="shared" si="355"/>
        <v/>
      </c>
      <c r="CT333" t="s">
        <v>0</v>
      </c>
      <c r="CU333" s="133" t="str">
        <f>IF(O333="","",LEFT(INDEX(kategorija_oznaka,MATCH(Q333,kategorija_id,0)),1))</f>
        <v/>
      </c>
      <c r="CV333" t="s">
        <v>0</v>
      </c>
      <c r="CW333" s="52" t="str">
        <f>IF(CR333="","",IF(M333&lt;&gt;"CRO","","INSERT INTO osoba (id,reg_broj,oib,spol_id,dat_rodjenja) VALUES ("&amp;CR333&amp;",(SELECT max(os.reg_broj)+1 FROM osoba AS os),Null,'"&amp;CU333&amp;"',Null); INSERT INTO osoba_log (id,reg_broj,oib,spol_id,dat_rodjenja,dnevnik_id) SELECT id,reg_broj,oib,spol_id,dat_rodjenja,"&amp;dnevnik_id&amp;" FROM osoba WHERE id = "&amp;CR333&amp;";"))</f>
        <v/>
      </c>
      <c r="CX333" s="66" t="str">
        <f t="shared" si="356"/>
        <v/>
      </c>
      <c r="CY333" t="s">
        <v>0</v>
      </c>
      <c r="CZ333" s="19" t="str">
        <f t="shared" si="357"/>
        <v/>
      </c>
      <c r="DA333" s="47" t="s">
        <v>0</v>
      </c>
      <c r="DB333" s="52" t="str">
        <f t="shared" si="358"/>
        <v/>
      </c>
      <c r="DC333" s="66" t="str">
        <f t="shared" si="359"/>
        <v/>
      </c>
      <c r="DD333" s="47" t="s">
        <v>0</v>
      </c>
      <c r="DE333" s="52" t="str">
        <f t="shared" si="360"/>
        <v/>
      </c>
      <c r="DF333" s="53" t="str">
        <f>IF(DE333="","",IFERROR(MATCH(DE333,registar,0),"NEMA"))</f>
        <v/>
      </c>
      <c r="DG333" s="47" t="s">
        <v>0</v>
      </c>
      <c r="DH333" s="52" t="str">
        <f t="shared" si="361"/>
        <v/>
      </c>
      <c r="DI333" s="53" t="str">
        <f>IF(DH333="","",IFERROR(MATCH(DH333,imePrezime_imePrezimeKlub,0),"NEMA"))</f>
        <v/>
      </c>
      <c r="DJ333" s="47" t="s">
        <v>0</v>
      </c>
      <c r="DK333" s="52" t="str">
        <f t="shared" si="362"/>
        <v/>
      </c>
      <c r="DL333" s="53" t="str">
        <f>IF(DK333="","",IFERROR(MATCH(DK333,imePrezime_imePrezime,0),"NEMA"))</f>
        <v/>
      </c>
      <c r="DM333" s="47" t="s">
        <v>0</v>
      </c>
      <c r="DN333" s="58" t="str">
        <f t="shared" si="363"/>
        <v/>
      </c>
      <c r="DO333" s="53" t="str" cm="1">
        <f t="array" ref="DO333">IF(DN333&lt;&gt;"",INDEX(imePrezime_id,DN333,0),IF(CR333&lt;&gt;"",CR333,""))</f>
        <v/>
      </c>
      <c r="DP333" s="47" t="s">
        <v>0</v>
      </c>
      <c r="DQ333" s="58" t="str">
        <f t="shared" si="364"/>
        <v/>
      </c>
      <c r="DR333" s="73" t="str">
        <f>IF(BW333="","",IF(AJ333="",IF(IFERROR(INDEX(imePrezime_klub,MATCH(DO333,imePrezime_id,0)),"NEMA")="","klu",""),IF(OR(AND(AK333&lt;&gt;"",AK333&lt;&gt;"NEMA"),BI333&lt;&gt;""),"klu(ali)",IF(AND(AN333&lt;&gt;"",AN333&lt;&gt;AM333),"(raz-klu)","klu"))))</f>
        <v/>
      </c>
      <c r="DS333" s="73" t="str">
        <f t="shared" si="365"/>
        <v/>
      </c>
      <c r="DT333" s="73" t="str">
        <f t="shared" si="366"/>
        <v/>
      </c>
      <c r="DU333" s="66" t="str">
        <f t="shared" si="367"/>
        <v/>
      </c>
      <c r="DV333" s="47" t="s">
        <v>0</v>
      </c>
      <c r="DW333" s="58" t="str">
        <f>IF(BW333="","",MAX(DW$10:DW332)+1)</f>
        <v/>
      </c>
      <c r="DX333" s="73" t="str">
        <f t="shared" si="368"/>
        <v/>
      </c>
      <c r="DY333" s="73" t="str">
        <f t="shared" si="369"/>
        <v/>
      </c>
      <c r="DZ333" s="73" t="str">
        <f t="shared" si="370"/>
        <v/>
      </c>
      <c r="EA333" s="73" t="str">
        <f t="shared" si="371"/>
        <v/>
      </c>
      <c r="EB333" s="73" t="str">
        <f t="shared" si="372"/>
        <v/>
      </c>
      <c r="EC333" s="73" t="str">
        <f t="shared" si="373"/>
        <v/>
      </c>
      <c r="ED333" s="73" t="str">
        <f t="shared" si="374"/>
        <v/>
      </c>
      <c r="EE333" s="73" t="str">
        <f t="shared" si="375"/>
        <v/>
      </c>
      <c r="EF333" s="73" t="str">
        <f t="shared" si="376"/>
        <v/>
      </c>
      <c r="EG333" s="53" t="str">
        <f>IF(INDEX(natjecanjeKategorije_katAliasId,MATCH(Q333,natjecanjeKategorije_katRegId,0))="","",INDEX(natjecanjeKategorije_katAliasId,MATCH(Q333,natjecanjeKategorije_katRegId,0)))</f>
        <v/>
      </c>
      <c r="EH333" s="47" t="s">
        <v>0</v>
      </c>
      <c r="EI333" s="19" t="str">
        <f t="shared" si="377"/>
        <v/>
      </c>
      <c r="EJ333" s="47" t="s">
        <v>0</v>
      </c>
      <c r="EK333" s="19" t="str">
        <f t="shared" si="378"/>
        <v/>
      </c>
      <c r="EL333" s="47" t="s">
        <v>0</v>
      </c>
      <c r="EM333" s="208" t="str">
        <f t="shared" si="379"/>
        <v/>
      </c>
      <c r="EN333" s="47" t="s">
        <v>0</v>
      </c>
    </row>
    <row r="334" spans="1:144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21"/>
        <v/>
      </c>
      <c r="P334" s="73" t="str">
        <f>IF(O334="","",IF(COUNTIF(O$10:O333,O334)=0,P333+1,P333))</f>
        <v/>
      </c>
      <c r="Q334" s="88" t="str">
        <f t="shared" si="322"/>
        <v/>
      </c>
      <c r="R334" s="89" t="str" cm="1">
        <f t="array" ref="R334">IF(S334="","",INDEX(natjecanjeStaze_naziv,MATCH(S334,natjecanjeStaze_stazaId,0)))</f>
        <v/>
      </c>
      <c r="S334" s="53" t="str">
        <f>IF(BW334="","",INDEX(natjecanjeStaze_stazaId,MATCH(O334,natjecanjeStaze_kategorija,0)))</f>
        <v/>
      </c>
      <c r="T334" s="47" t="s">
        <v>0</v>
      </c>
      <c r="U334" s="259" t="str">
        <f>IF(O334="","",INDEX(kategorija_oznaka,MATCH(Q334,kategorija_id,0)))</f>
        <v/>
      </c>
      <c r="V334" s="260" t="str">
        <f t="shared" si="323"/>
        <v/>
      </c>
      <c r="W334" s="47" t="s">
        <v>0</v>
      </c>
      <c r="X334" s="52" t="str">
        <f t="shared" si="324"/>
        <v/>
      </c>
      <c r="Y334" s="73" t="str">
        <f t="shared" si="325"/>
        <v/>
      </c>
      <c r="Z334" s="31" t="str">
        <f t="shared" si="326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27"/>
        <v/>
      </c>
      <c r="AF334" s="47" t="s">
        <v>0</v>
      </c>
      <c r="AG334" s="151" t="str">
        <f t="shared" si="328"/>
        <v/>
      </c>
      <c r="AH334" s="47" t="s">
        <v>0</v>
      </c>
      <c r="AI334" s="52" t="str">
        <f t="shared" si="329"/>
        <v/>
      </c>
      <c r="AJ334" s="31" t="str">
        <f t="shared" si="330"/>
        <v/>
      </c>
      <c r="AK334" s="73" t="str">
        <f t="shared" si="331"/>
        <v/>
      </c>
      <c r="AL334" s="73" t="str">
        <f t="shared" si="332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IFERROR(""&amp;INDEX(registarNatjecatelji,DL334,4),"")</f>
        <v/>
      </c>
      <c r="AO334" s="90" t="str">
        <f t="shared" si="333"/>
        <v/>
      </c>
      <c r="AP334" s="66" t="str">
        <f t="shared" si="334"/>
        <v/>
      </c>
      <c r="AQ334" s="47" t="s">
        <v>0</v>
      </c>
      <c r="AR334" s="52" t="str">
        <f>IF(V334&lt;&gt;"NEMA","",IF(IFERROR(MATCH(U334,U$10:U333,0),0)&lt;&gt;0,"",U334))</f>
        <v/>
      </c>
      <c r="AS334" s="73" t="str">
        <f>IF(AR334="","",IFERROR(INDEX(klubAlias_id,MATCH(AR334,klubAlias_alias,0)),"NEMA"))</f>
        <v/>
      </c>
      <c r="AT334" s="31" t="str">
        <f>IF(OR(AS334="",AS334&lt;&gt;"NEMA"),"",MAX(AT$10:AT333)+1)</f>
        <v/>
      </c>
      <c r="AU334" s="66" t="str">
        <f>IF(OR(AS334="",AS334&lt;&gt;"NEMA"),"",INDEX(klub_id,MATCH(AR334,klub_naziv,0)))</f>
        <v/>
      </c>
      <c r="AV334" s="47" t="s">
        <v>0</v>
      </c>
      <c r="AW334" s="19" t="str">
        <f t="shared" si="335"/>
        <v/>
      </c>
      <c r="AX334" s="47" t="s">
        <v>0</v>
      </c>
      <c r="AY334" s="82" t="str">
        <f>IF(AK334&lt;&gt;"NEMA","",IF(IFERROR(MATCH(AJ334,AJ$10:AJ333,0),0)&lt;&gt;0,"",AJ334))</f>
        <v/>
      </c>
      <c r="AZ334" s="47" t="s">
        <v>0</v>
      </c>
      <c r="BA334" s="130"/>
      <c r="BB334" s="47" t="s">
        <v>0</v>
      </c>
      <c r="BC334" s="58" t="str">
        <f t="shared" si="336"/>
        <v/>
      </c>
      <c r="BD334" s="31" t="str">
        <f t="shared" si="337"/>
        <v/>
      </c>
      <c r="BE334" s="31" t="str">
        <f>IF(BD334="","",MAX(BE$10:BE333)+1)</f>
        <v/>
      </c>
      <c r="BF334" s="31" t="str">
        <f t="shared" si="338"/>
        <v/>
      </c>
      <c r="BG334" s="31" t="str">
        <f t="shared" si="339"/>
        <v/>
      </c>
      <c r="BH334" s="31" t="str">
        <f>IF(BA334="","",MAX(BH$10:BH333)+1)</f>
        <v/>
      </c>
      <c r="BI334" s="31" t="str">
        <f t="shared" si="340"/>
        <v/>
      </c>
      <c r="BJ334" s="66" t="str">
        <f t="shared" si="341"/>
        <v/>
      </c>
      <c r="BK334" s="47" t="s">
        <v>0</v>
      </c>
      <c r="BL334" s="19" t="str">
        <f t="shared" si="342"/>
        <v/>
      </c>
      <c r="BM334" s="47" t="s">
        <v>0</v>
      </c>
      <c r="BN334" s="151" t="str">
        <f>IF(AP334="","",IF(BA334="",IF(IFERROR(MATCH(AP334,natjecanje_noviKluboviAliasi,0),0)&gt;0,INDEX(natjecanje_kluboviAliasi,MATCH(AP334,natjecanje_noviKluboviAliasi,0)),AP334),BA334))</f>
        <v/>
      </c>
      <c r="BO334" s="47" t="s">
        <v>0</v>
      </c>
      <c r="BP334" s="58" t="str">
        <f t="shared" si="343"/>
        <v/>
      </c>
      <c r="BQ334" s="73" t="str">
        <f t="shared" si="344"/>
        <v/>
      </c>
      <c r="BR334" s="267" t="str">
        <f t="shared" si="345"/>
        <v/>
      </c>
      <c r="BS334" s="268" t="str">
        <f t="shared" si="346"/>
        <v/>
      </c>
      <c r="BT334" s="191" t="str">
        <f t="shared" si="347"/>
        <v/>
      </c>
      <c r="BU334" s="47" t="s">
        <v>0</v>
      </c>
      <c r="BV334" s="52" t="str">
        <f t="shared" si="348"/>
        <v/>
      </c>
      <c r="BW334" s="31" t="str">
        <f t="shared" si="349"/>
        <v/>
      </c>
      <c r="BX334" s="73" t="str">
        <f>IF(BW334="","",IFERROR(INDEX(imePrezime_id,MATCH(BV334&amp;" – "&amp;BW334,imePrezime_imePrezime,0)),"NEMA"))</f>
        <v/>
      </c>
      <c r="BY334" s="73" t="str">
        <f>IF(BX334&lt;&gt;"NEMA","",IFERROR(INDEX(imePrezimeAlias_imePrezimeId,MATCH(BV334&amp;" "&amp;BW334,imePrezimeAlias_alias,0)),"NEMA"))</f>
        <v/>
      </c>
      <c r="BZ334" s="31" t="str">
        <f>IF(BW334="","",IF(OR(BY334="",BY334="NEMA"),BV334,INDEX(imePrezime_ime,MATCH(BY334,imePrezime_id,0))))</f>
        <v/>
      </c>
      <c r="CA334" s="66" t="str">
        <f>IF(BW334="","",IF(OR(BY334="",BY334="NEMA"),BW334,INDEX(imePrezime_prezime,MATCH(BY334,imePrezime_id,0))))</f>
        <v/>
      </c>
      <c r="CB334" s="47" t="s">
        <v>0</v>
      </c>
      <c r="CC334" s="82" t="str">
        <f t="shared" si="350"/>
        <v/>
      </c>
      <c r="CD334" s="47" t="s">
        <v>0</v>
      </c>
      <c r="CE334" s="19" t="str">
        <f t="shared" si="351"/>
        <v/>
      </c>
      <c r="CF334" s="47" t="s">
        <v>0</v>
      </c>
      <c r="CG334" s="130"/>
      <c r="CH334" s="47" t="s">
        <v>0</v>
      </c>
      <c r="CI334" s="52" t="str">
        <f t="shared" si="352"/>
        <v/>
      </c>
      <c r="CJ334" s="73" t="str">
        <f>IF(CG334="","",MAX(CJ$10:CJ333)+1)</f>
        <v/>
      </c>
      <c r="CK334" s="53" t="str">
        <f t="shared" si="353"/>
        <v/>
      </c>
      <c r="CL334" s="47" t="s">
        <v>0</v>
      </c>
      <c r="CM334" s="19" t="str">
        <f t="shared" si="354"/>
        <v/>
      </c>
      <c r="CN334" s="47" t="s">
        <v>0</v>
      </c>
      <c r="CO334" s="108"/>
      <c r="CP334" s="110"/>
      <c r="CQ334" s="47"/>
      <c r="CR334" s="58" t="str">
        <f>IF(AND(BX334="NEMA",BY334="NEMA",OR(CG334="",CK334="NEMA")),MAX(CR$10:CR333)+1,"")</f>
        <v/>
      </c>
      <c r="CS334" s="53" t="str">
        <f t="shared" si="355"/>
        <v/>
      </c>
      <c r="CT334" t="s">
        <v>0</v>
      </c>
      <c r="CU334" s="133" t="str">
        <f>IF(O334="","",LEFT(INDEX(kategorija_oznaka,MATCH(Q334,kategorija_id,0)),1))</f>
        <v/>
      </c>
      <c r="CV334" t="s">
        <v>0</v>
      </c>
      <c r="CW334" s="52" t="str">
        <f>IF(CR334="","",IF(M334&lt;&gt;"CRO","","INSERT INTO osoba (id,reg_broj,oib,spol_id,dat_rodjenja) VALUES ("&amp;CR334&amp;",(SELECT max(os.reg_broj)+1 FROM osoba AS os),Null,'"&amp;CU334&amp;"',Null); INSERT INTO osoba_log (id,reg_broj,oib,spol_id,dat_rodjenja,dnevnik_id) SELECT id,reg_broj,oib,spol_id,dat_rodjenja,"&amp;dnevnik_id&amp;" FROM osoba WHERE id = "&amp;CR334&amp;";"))</f>
        <v/>
      </c>
      <c r="CX334" s="66" t="str">
        <f t="shared" si="356"/>
        <v/>
      </c>
      <c r="CY334" t="s">
        <v>0</v>
      </c>
      <c r="CZ334" s="19" t="str">
        <f t="shared" si="357"/>
        <v/>
      </c>
      <c r="DA334" s="47" t="s">
        <v>0</v>
      </c>
      <c r="DB334" s="52" t="str">
        <f t="shared" si="358"/>
        <v/>
      </c>
      <c r="DC334" s="66" t="str">
        <f t="shared" si="359"/>
        <v/>
      </c>
      <c r="DD334" s="47" t="s">
        <v>0</v>
      </c>
      <c r="DE334" s="52" t="str">
        <f t="shared" si="360"/>
        <v/>
      </c>
      <c r="DF334" s="53" t="str">
        <f>IF(DE334="","",IFERROR(MATCH(DE334,registar,0),"NEMA"))</f>
        <v/>
      </c>
      <c r="DG334" s="47" t="s">
        <v>0</v>
      </c>
      <c r="DH334" s="52" t="str">
        <f t="shared" si="361"/>
        <v/>
      </c>
      <c r="DI334" s="53" t="str">
        <f>IF(DH334="","",IFERROR(MATCH(DH334,imePrezime_imePrezimeKlub,0),"NEMA"))</f>
        <v/>
      </c>
      <c r="DJ334" s="47" t="s">
        <v>0</v>
      </c>
      <c r="DK334" s="52" t="str">
        <f t="shared" si="362"/>
        <v/>
      </c>
      <c r="DL334" s="53" t="str">
        <f>IF(DK334="","",IFERROR(MATCH(DK334,imePrezime_imePrezime,0),"NEMA"))</f>
        <v/>
      </c>
      <c r="DM334" s="47" t="s">
        <v>0</v>
      </c>
      <c r="DN334" s="58" t="str">
        <f t="shared" si="363"/>
        <v/>
      </c>
      <c r="DO334" s="53" t="str" cm="1">
        <f t="array" ref="DO334">IF(DN334&lt;&gt;"",INDEX(imePrezime_id,DN334,0),IF(CR334&lt;&gt;"",CR334,""))</f>
        <v/>
      </c>
      <c r="DP334" s="47" t="s">
        <v>0</v>
      </c>
      <c r="DQ334" s="58" t="str">
        <f t="shared" si="364"/>
        <v/>
      </c>
      <c r="DR334" s="73" t="str">
        <f>IF(BW334="","",IF(AJ334="",IF(IFERROR(INDEX(imePrezime_klub,MATCH(DO334,imePrezime_id,0)),"NEMA")="","klu",""),IF(OR(AND(AK334&lt;&gt;"",AK334&lt;&gt;"NEMA"),BI334&lt;&gt;""),"klu(ali)",IF(AND(AN334&lt;&gt;"",AN334&lt;&gt;AM334),"(raz-klu)","klu"))))</f>
        <v/>
      </c>
      <c r="DS334" s="73" t="str">
        <f t="shared" si="365"/>
        <v/>
      </c>
      <c r="DT334" s="73" t="str">
        <f t="shared" si="366"/>
        <v/>
      </c>
      <c r="DU334" s="66" t="str">
        <f t="shared" si="367"/>
        <v/>
      </c>
      <c r="DV334" s="47" t="s">
        <v>0</v>
      </c>
      <c r="DW334" s="58" t="str">
        <f>IF(BW334="","",MAX(DW$10:DW333)+1)</f>
        <v/>
      </c>
      <c r="DX334" s="73" t="str">
        <f t="shared" si="368"/>
        <v/>
      </c>
      <c r="DY334" s="73" t="str">
        <f t="shared" si="369"/>
        <v/>
      </c>
      <c r="DZ334" s="73" t="str">
        <f t="shared" si="370"/>
        <v/>
      </c>
      <c r="EA334" s="73" t="str">
        <f t="shared" si="371"/>
        <v/>
      </c>
      <c r="EB334" s="73" t="str">
        <f t="shared" si="372"/>
        <v/>
      </c>
      <c r="EC334" s="73" t="str">
        <f t="shared" si="373"/>
        <v/>
      </c>
      <c r="ED334" s="73" t="str">
        <f t="shared" si="374"/>
        <v/>
      </c>
      <c r="EE334" s="73" t="str">
        <f t="shared" si="375"/>
        <v/>
      </c>
      <c r="EF334" s="73" t="str">
        <f t="shared" si="376"/>
        <v/>
      </c>
      <c r="EG334" s="53" t="str">
        <f>IF(INDEX(natjecanjeKategorije_katAliasId,MATCH(Q334,natjecanjeKategorije_katRegId,0))="","",INDEX(natjecanjeKategorije_katAliasId,MATCH(Q334,natjecanjeKategorije_katRegId,0)))</f>
        <v/>
      </c>
      <c r="EH334" s="47" t="s">
        <v>0</v>
      </c>
      <c r="EI334" s="19" t="str">
        <f t="shared" si="377"/>
        <v/>
      </c>
      <c r="EJ334" s="47" t="s">
        <v>0</v>
      </c>
      <c r="EK334" s="19" t="str">
        <f t="shared" si="378"/>
        <v/>
      </c>
      <c r="EL334" s="47" t="s">
        <v>0</v>
      </c>
      <c r="EM334" s="208" t="str">
        <f t="shared" si="379"/>
        <v/>
      </c>
      <c r="EN334" s="47" t="s">
        <v>0</v>
      </c>
    </row>
    <row r="335" spans="1:144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21"/>
        <v/>
      </c>
      <c r="P335" s="73" t="str">
        <f>IF(O335="","",IF(COUNTIF(O$10:O334,O335)=0,P334+1,P334))</f>
        <v/>
      </c>
      <c r="Q335" s="88" t="str">
        <f t="shared" si="322"/>
        <v/>
      </c>
      <c r="R335" s="89" t="str" cm="1">
        <f t="array" ref="R335">IF(S335="","",INDEX(natjecanjeStaze_naziv,MATCH(S335,natjecanjeStaze_stazaId,0)))</f>
        <v/>
      </c>
      <c r="S335" s="53" t="str">
        <f>IF(BW335="","",INDEX(natjecanjeStaze_stazaId,MATCH(O335,natjecanjeStaze_kategorija,0)))</f>
        <v/>
      </c>
      <c r="T335" s="47" t="s">
        <v>0</v>
      </c>
      <c r="U335" s="259" t="str">
        <f>IF(O335="","",INDEX(kategorija_oznaka,MATCH(Q335,kategorija_id,0)))</f>
        <v/>
      </c>
      <c r="V335" s="260" t="str">
        <f t="shared" si="323"/>
        <v/>
      </c>
      <c r="W335" s="47" t="s">
        <v>0</v>
      </c>
      <c r="X335" s="52" t="str">
        <f t="shared" si="324"/>
        <v/>
      </c>
      <c r="Y335" s="73" t="str">
        <f t="shared" si="325"/>
        <v/>
      </c>
      <c r="Z335" s="31" t="str">
        <f t="shared" si="326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27"/>
        <v/>
      </c>
      <c r="AF335" s="47" t="s">
        <v>0</v>
      </c>
      <c r="AG335" s="151" t="str">
        <f t="shared" si="328"/>
        <v/>
      </c>
      <c r="AH335" s="47" t="s">
        <v>0</v>
      </c>
      <c r="AI335" s="52" t="str">
        <f t="shared" si="329"/>
        <v/>
      </c>
      <c r="AJ335" s="31" t="str">
        <f t="shared" si="330"/>
        <v/>
      </c>
      <c r="AK335" s="73" t="str">
        <f t="shared" si="331"/>
        <v/>
      </c>
      <c r="AL335" s="73" t="str">
        <f t="shared" si="332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IFERROR(""&amp;INDEX(registarNatjecatelji,DL335,4),"")</f>
        <v/>
      </c>
      <c r="AO335" s="90" t="str">
        <f t="shared" si="333"/>
        <v/>
      </c>
      <c r="AP335" s="66" t="str">
        <f t="shared" si="334"/>
        <v/>
      </c>
      <c r="AQ335" s="47" t="s">
        <v>0</v>
      </c>
      <c r="AR335" s="52" t="str">
        <f>IF(V335&lt;&gt;"NEMA","",IF(IFERROR(MATCH(U335,U$10:U334,0),0)&lt;&gt;0,"",U335))</f>
        <v/>
      </c>
      <c r="AS335" s="73" t="str">
        <f>IF(AR335="","",IFERROR(INDEX(klubAlias_id,MATCH(AR335,klubAlias_alias,0)),"NEMA"))</f>
        <v/>
      </c>
      <c r="AT335" s="31" t="str">
        <f>IF(OR(AS335="",AS335&lt;&gt;"NEMA"),"",MAX(AT$10:AT334)+1)</f>
        <v/>
      </c>
      <c r="AU335" s="66" t="str">
        <f>IF(OR(AS335="",AS335&lt;&gt;"NEMA"),"",INDEX(klub_id,MATCH(AR335,klub_naziv,0)))</f>
        <v/>
      </c>
      <c r="AV335" s="47" t="s">
        <v>0</v>
      </c>
      <c r="AW335" s="19" t="str">
        <f t="shared" si="335"/>
        <v/>
      </c>
      <c r="AX335" s="47" t="s">
        <v>0</v>
      </c>
      <c r="AY335" s="82" t="str">
        <f>IF(AK335&lt;&gt;"NEMA","",IF(IFERROR(MATCH(AJ335,AJ$10:AJ334,0),0)&lt;&gt;0,"",AJ335))</f>
        <v/>
      </c>
      <c r="AZ335" s="47" t="s">
        <v>0</v>
      </c>
      <c r="BA335" s="130"/>
      <c r="BB335" s="47" t="s">
        <v>0</v>
      </c>
      <c r="BC335" s="58" t="str">
        <f t="shared" si="336"/>
        <v/>
      </c>
      <c r="BD335" s="31" t="str">
        <f t="shared" si="337"/>
        <v/>
      </c>
      <c r="BE335" s="31" t="str">
        <f>IF(BD335="","",MAX(BE$10:BE334)+1)</f>
        <v/>
      </c>
      <c r="BF335" s="31" t="str">
        <f t="shared" si="338"/>
        <v/>
      </c>
      <c r="BG335" s="31" t="str">
        <f t="shared" si="339"/>
        <v/>
      </c>
      <c r="BH335" s="31" t="str">
        <f>IF(BA335="","",MAX(BH$10:BH334)+1)</f>
        <v/>
      </c>
      <c r="BI335" s="31" t="str">
        <f t="shared" si="340"/>
        <v/>
      </c>
      <c r="BJ335" s="66" t="str">
        <f t="shared" si="341"/>
        <v/>
      </c>
      <c r="BK335" s="47" t="s">
        <v>0</v>
      </c>
      <c r="BL335" s="19" t="str">
        <f t="shared" si="342"/>
        <v/>
      </c>
      <c r="BM335" s="47" t="s">
        <v>0</v>
      </c>
      <c r="BN335" s="151" t="str">
        <f>IF(AP335="","",IF(BA335="",IF(IFERROR(MATCH(AP335,natjecanje_noviKluboviAliasi,0),0)&gt;0,INDEX(natjecanje_kluboviAliasi,MATCH(AP335,natjecanje_noviKluboviAliasi,0)),AP335),BA335))</f>
        <v/>
      </c>
      <c r="BO335" s="47" t="s">
        <v>0</v>
      </c>
      <c r="BP335" s="58" t="str">
        <f t="shared" si="343"/>
        <v/>
      </c>
      <c r="BQ335" s="73" t="str">
        <f t="shared" si="344"/>
        <v/>
      </c>
      <c r="BR335" s="267" t="str">
        <f t="shared" si="345"/>
        <v/>
      </c>
      <c r="BS335" s="268" t="str">
        <f t="shared" si="346"/>
        <v/>
      </c>
      <c r="BT335" s="191" t="str">
        <f t="shared" si="347"/>
        <v/>
      </c>
      <c r="BU335" s="47" t="s">
        <v>0</v>
      </c>
      <c r="BV335" s="52" t="str">
        <f t="shared" si="348"/>
        <v/>
      </c>
      <c r="BW335" s="31" t="str">
        <f t="shared" si="349"/>
        <v/>
      </c>
      <c r="BX335" s="73" t="str">
        <f>IF(BW335="","",IFERROR(INDEX(imePrezime_id,MATCH(BV335&amp;" – "&amp;BW335,imePrezime_imePrezime,0)),"NEMA"))</f>
        <v/>
      </c>
      <c r="BY335" s="73" t="str">
        <f>IF(BX335&lt;&gt;"NEMA","",IFERROR(INDEX(imePrezimeAlias_imePrezimeId,MATCH(BV335&amp;" "&amp;BW335,imePrezimeAlias_alias,0)),"NEMA"))</f>
        <v/>
      </c>
      <c r="BZ335" s="31" t="str">
        <f>IF(BW335="","",IF(OR(BY335="",BY335="NEMA"),BV335,INDEX(imePrezime_ime,MATCH(BY335,imePrezime_id,0))))</f>
        <v/>
      </c>
      <c r="CA335" s="66" t="str">
        <f>IF(BW335="","",IF(OR(BY335="",BY335="NEMA"),BW335,INDEX(imePrezime_prezime,MATCH(BY335,imePrezime_id,0))))</f>
        <v/>
      </c>
      <c r="CB335" s="47" t="s">
        <v>0</v>
      </c>
      <c r="CC335" s="82" t="str">
        <f t="shared" si="350"/>
        <v/>
      </c>
      <c r="CD335" s="47" t="s">
        <v>0</v>
      </c>
      <c r="CE335" s="19" t="str">
        <f t="shared" si="351"/>
        <v/>
      </c>
      <c r="CF335" s="47" t="s">
        <v>0</v>
      </c>
      <c r="CG335" s="130"/>
      <c r="CH335" s="47" t="s">
        <v>0</v>
      </c>
      <c r="CI335" s="52" t="str">
        <f t="shared" si="352"/>
        <v/>
      </c>
      <c r="CJ335" s="73" t="str">
        <f>IF(CG335="","",MAX(CJ$10:CJ334)+1)</f>
        <v/>
      </c>
      <c r="CK335" s="53" t="str">
        <f t="shared" si="353"/>
        <v/>
      </c>
      <c r="CL335" s="47" t="s">
        <v>0</v>
      </c>
      <c r="CM335" s="19" t="str">
        <f t="shared" si="354"/>
        <v/>
      </c>
      <c r="CN335" s="47" t="s">
        <v>0</v>
      </c>
      <c r="CO335" s="108"/>
      <c r="CP335" s="110"/>
      <c r="CQ335" s="47"/>
      <c r="CR335" s="58" t="str">
        <f>IF(AND(BX335="NEMA",BY335="NEMA",OR(CG335="",CK335="NEMA")),MAX(CR$10:CR334)+1,"")</f>
        <v/>
      </c>
      <c r="CS335" s="53" t="str">
        <f t="shared" si="355"/>
        <v/>
      </c>
      <c r="CT335" t="s">
        <v>0</v>
      </c>
      <c r="CU335" s="133" t="str">
        <f>IF(O335="","",LEFT(INDEX(kategorija_oznaka,MATCH(Q335,kategorija_id,0)),1))</f>
        <v/>
      </c>
      <c r="CV335" t="s">
        <v>0</v>
      </c>
      <c r="CW335" s="52" t="str">
        <f>IF(CR335="","",IF(M335&lt;&gt;"CRO","","INSERT INTO osoba (id,reg_broj,oib,spol_id,dat_rodjenja) VALUES ("&amp;CR335&amp;",(SELECT max(os.reg_broj)+1 FROM osoba AS os),Null,'"&amp;CU335&amp;"',Null); INSERT INTO osoba_log (id,reg_broj,oib,spol_id,dat_rodjenja,dnevnik_id) SELECT id,reg_broj,oib,spol_id,dat_rodjenja,"&amp;dnevnik_id&amp;" FROM osoba WHERE id = "&amp;CR335&amp;";"))</f>
        <v/>
      </c>
      <c r="CX335" s="66" t="str">
        <f t="shared" si="356"/>
        <v/>
      </c>
      <c r="CY335" t="s">
        <v>0</v>
      </c>
      <c r="CZ335" s="19" t="str">
        <f t="shared" si="357"/>
        <v/>
      </c>
      <c r="DA335" s="47" t="s">
        <v>0</v>
      </c>
      <c r="DB335" s="52" t="str">
        <f t="shared" si="358"/>
        <v/>
      </c>
      <c r="DC335" s="66" t="str">
        <f t="shared" si="359"/>
        <v/>
      </c>
      <c r="DD335" s="47" t="s">
        <v>0</v>
      </c>
      <c r="DE335" s="52" t="str">
        <f t="shared" si="360"/>
        <v/>
      </c>
      <c r="DF335" s="53" t="str">
        <f>IF(DE335="","",IFERROR(MATCH(DE335,registar,0),"NEMA"))</f>
        <v/>
      </c>
      <c r="DG335" s="47" t="s">
        <v>0</v>
      </c>
      <c r="DH335" s="52" t="str">
        <f t="shared" si="361"/>
        <v/>
      </c>
      <c r="DI335" s="53" t="str">
        <f>IF(DH335="","",IFERROR(MATCH(DH335,imePrezime_imePrezimeKlub,0),"NEMA"))</f>
        <v/>
      </c>
      <c r="DJ335" s="47" t="s">
        <v>0</v>
      </c>
      <c r="DK335" s="52" t="str">
        <f t="shared" si="362"/>
        <v/>
      </c>
      <c r="DL335" s="53" t="str">
        <f>IF(DK335="","",IFERROR(MATCH(DK335,imePrezime_imePrezime,0),"NEMA"))</f>
        <v/>
      </c>
      <c r="DM335" s="47" t="s">
        <v>0</v>
      </c>
      <c r="DN335" s="58" t="str">
        <f t="shared" si="363"/>
        <v/>
      </c>
      <c r="DO335" s="53" t="str" cm="1">
        <f t="array" ref="DO335">IF(DN335&lt;&gt;"",INDEX(imePrezime_id,DN335,0),IF(CR335&lt;&gt;"",CR335,""))</f>
        <v/>
      </c>
      <c r="DP335" s="47" t="s">
        <v>0</v>
      </c>
      <c r="DQ335" s="58" t="str">
        <f t="shared" si="364"/>
        <v/>
      </c>
      <c r="DR335" s="73" t="str">
        <f>IF(BW335="","",IF(AJ335="",IF(IFERROR(INDEX(imePrezime_klub,MATCH(DO335,imePrezime_id,0)),"NEMA")="","klu",""),IF(OR(AND(AK335&lt;&gt;"",AK335&lt;&gt;"NEMA"),BI335&lt;&gt;""),"klu(ali)",IF(AND(AN335&lt;&gt;"",AN335&lt;&gt;AM335),"(raz-klu)","klu"))))</f>
        <v/>
      </c>
      <c r="DS335" s="73" t="str">
        <f t="shared" si="365"/>
        <v/>
      </c>
      <c r="DT335" s="73" t="str">
        <f t="shared" si="366"/>
        <v/>
      </c>
      <c r="DU335" s="66" t="str">
        <f t="shared" si="367"/>
        <v/>
      </c>
      <c r="DV335" s="47" t="s">
        <v>0</v>
      </c>
      <c r="DW335" s="58" t="str">
        <f>IF(BW335="","",MAX(DW$10:DW334)+1)</f>
        <v/>
      </c>
      <c r="DX335" s="73" t="str">
        <f t="shared" si="368"/>
        <v/>
      </c>
      <c r="DY335" s="73" t="str">
        <f t="shared" si="369"/>
        <v/>
      </c>
      <c r="DZ335" s="73" t="str">
        <f t="shared" si="370"/>
        <v/>
      </c>
      <c r="EA335" s="73" t="str">
        <f t="shared" si="371"/>
        <v/>
      </c>
      <c r="EB335" s="73" t="str">
        <f t="shared" si="372"/>
        <v/>
      </c>
      <c r="EC335" s="73" t="str">
        <f t="shared" si="373"/>
        <v/>
      </c>
      <c r="ED335" s="73" t="str">
        <f t="shared" si="374"/>
        <v/>
      </c>
      <c r="EE335" s="73" t="str">
        <f t="shared" si="375"/>
        <v/>
      </c>
      <c r="EF335" s="73" t="str">
        <f t="shared" si="376"/>
        <v/>
      </c>
      <c r="EG335" s="53" t="str">
        <f>IF(INDEX(natjecanjeKategorije_katAliasId,MATCH(Q335,natjecanjeKategorije_katRegId,0))="","",INDEX(natjecanjeKategorije_katAliasId,MATCH(Q335,natjecanjeKategorije_katRegId,0)))</f>
        <v/>
      </c>
      <c r="EH335" s="47" t="s">
        <v>0</v>
      </c>
      <c r="EI335" s="19" t="str">
        <f t="shared" si="377"/>
        <v/>
      </c>
      <c r="EJ335" s="47" t="s">
        <v>0</v>
      </c>
      <c r="EK335" s="19" t="str">
        <f t="shared" si="378"/>
        <v/>
      </c>
      <c r="EL335" s="47" t="s">
        <v>0</v>
      </c>
      <c r="EM335" s="208" t="str">
        <f t="shared" si="379"/>
        <v/>
      </c>
      <c r="EN335" s="47" t="s">
        <v>0</v>
      </c>
    </row>
    <row r="336" spans="1:144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21"/>
        <v/>
      </c>
      <c r="P336" s="73" t="str">
        <f>IF(O336="","",IF(COUNTIF(O$10:O335,O336)=0,P335+1,P335))</f>
        <v/>
      </c>
      <c r="Q336" s="88" t="str">
        <f t="shared" si="322"/>
        <v/>
      </c>
      <c r="R336" s="89" t="str" cm="1">
        <f t="array" ref="R336">IF(S336="","",INDEX(natjecanjeStaze_naziv,MATCH(S336,natjecanjeStaze_stazaId,0)))</f>
        <v/>
      </c>
      <c r="S336" s="53" t="str">
        <f>IF(BW336="","",INDEX(natjecanjeStaze_stazaId,MATCH(O336,natjecanjeStaze_kategorija,0)))</f>
        <v/>
      </c>
      <c r="T336" s="47" t="s">
        <v>0</v>
      </c>
      <c r="U336" s="259" t="str">
        <f>IF(O336="","",INDEX(kategorija_oznaka,MATCH(Q336,kategorija_id,0)))</f>
        <v/>
      </c>
      <c r="V336" s="260" t="str">
        <f t="shared" si="323"/>
        <v/>
      </c>
      <c r="W336" s="47" t="s">
        <v>0</v>
      </c>
      <c r="X336" s="52" t="str">
        <f t="shared" si="324"/>
        <v/>
      </c>
      <c r="Y336" s="73" t="str">
        <f t="shared" si="325"/>
        <v/>
      </c>
      <c r="Z336" s="31" t="str">
        <f t="shared" si="326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27"/>
        <v/>
      </c>
      <c r="AF336" s="47" t="s">
        <v>0</v>
      </c>
      <c r="AG336" s="151" t="str">
        <f t="shared" si="328"/>
        <v/>
      </c>
      <c r="AH336" s="47" t="s">
        <v>0</v>
      </c>
      <c r="AI336" s="52" t="str">
        <f t="shared" si="329"/>
        <v/>
      </c>
      <c r="AJ336" s="31" t="str">
        <f t="shared" si="330"/>
        <v/>
      </c>
      <c r="AK336" s="73" t="str">
        <f t="shared" si="331"/>
        <v/>
      </c>
      <c r="AL336" s="73" t="str">
        <f t="shared" si="332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IFERROR(""&amp;INDEX(registarNatjecatelji,DL336,4),"")</f>
        <v/>
      </c>
      <c r="AO336" s="90" t="str">
        <f t="shared" si="333"/>
        <v/>
      </c>
      <c r="AP336" s="66" t="str">
        <f t="shared" si="334"/>
        <v/>
      </c>
      <c r="AQ336" s="47" t="s">
        <v>0</v>
      </c>
      <c r="AR336" s="52" t="str">
        <f>IF(V336&lt;&gt;"NEMA","",IF(IFERROR(MATCH(U336,U$10:U335,0),0)&lt;&gt;0,"",U336))</f>
        <v/>
      </c>
      <c r="AS336" s="73" t="str">
        <f>IF(AR336="","",IFERROR(INDEX(klubAlias_id,MATCH(AR336,klubAlias_alias,0)),"NEMA"))</f>
        <v/>
      </c>
      <c r="AT336" s="31" t="str">
        <f>IF(OR(AS336="",AS336&lt;&gt;"NEMA"),"",MAX(AT$10:AT335)+1)</f>
        <v/>
      </c>
      <c r="AU336" s="66" t="str">
        <f>IF(OR(AS336="",AS336&lt;&gt;"NEMA"),"",INDEX(klub_id,MATCH(AR336,klub_naziv,0)))</f>
        <v/>
      </c>
      <c r="AV336" s="47" t="s">
        <v>0</v>
      </c>
      <c r="AW336" s="19" t="str">
        <f t="shared" si="335"/>
        <v/>
      </c>
      <c r="AX336" s="47" t="s">
        <v>0</v>
      </c>
      <c r="AY336" s="82" t="str">
        <f>IF(AK336&lt;&gt;"NEMA","",IF(IFERROR(MATCH(AJ336,AJ$10:AJ335,0),0)&lt;&gt;0,"",AJ336))</f>
        <v/>
      </c>
      <c r="AZ336" s="47" t="s">
        <v>0</v>
      </c>
      <c r="BA336" s="130"/>
      <c r="BB336" s="47" t="s">
        <v>0</v>
      </c>
      <c r="BC336" s="58" t="str">
        <f t="shared" si="336"/>
        <v/>
      </c>
      <c r="BD336" s="31" t="str">
        <f t="shared" si="337"/>
        <v/>
      </c>
      <c r="BE336" s="31" t="str">
        <f>IF(BD336="","",MAX(BE$10:BE335)+1)</f>
        <v/>
      </c>
      <c r="BF336" s="31" t="str">
        <f t="shared" si="338"/>
        <v/>
      </c>
      <c r="BG336" s="31" t="str">
        <f t="shared" si="339"/>
        <v/>
      </c>
      <c r="BH336" s="31" t="str">
        <f>IF(BA336="","",MAX(BH$10:BH335)+1)</f>
        <v/>
      </c>
      <c r="BI336" s="31" t="str">
        <f t="shared" si="340"/>
        <v/>
      </c>
      <c r="BJ336" s="66" t="str">
        <f t="shared" si="341"/>
        <v/>
      </c>
      <c r="BK336" s="47" t="s">
        <v>0</v>
      </c>
      <c r="BL336" s="19" t="str">
        <f t="shared" si="342"/>
        <v/>
      </c>
      <c r="BM336" s="47" t="s">
        <v>0</v>
      </c>
      <c r="BN336" s="151" t="str">
        <f>IF(AP336="","",IF(BA336="",IF(IFERROR(MATCH(AP336,natjecanje_noviKluboviAliasi,0),0)&gt;0,INDEX(natjecanje_kluboviAliasi,MATCH(AP336,natjecanje_noviKluboviAliasi,0)),AP336),BA336))</f>
        <v/>
      </c>
      <c r="BO336" s="47" t="s">
        <v>0</v>
      </c>
      <c r="BP336" s="58" t="str">
        <f t="shared" si="343"/>
        <v/>
      </c>
      <c r="BQ336" s="73" t="str">
        <f t="shared" si="344"/>
        <v/>
      </c>
      <c r="BR336" s="267" t="str">
        <f t="shared" si="345"/>
        <v/>
      </c>
      <c r="BS336" s="268" t="str">
        <f t="shared" si="346"/>
        <v/>
      </c>
      <c r="BT336" s="191" t="str">
        <f t="shared" si="347"/>
        <v/>
      </c>
      <c r="BU336" s="47" t="s">
        <v>0</v>
      </c>
      <c r="BV336" s="52" t="str">
        <f t="shared" si="348"/>
        <v/>
      </c>
      <c r="BW336" s="31" t="str">
        <f t="shared" si="349"/>
        <v/>
      </c>
      <c r="BX336" s="73" t="str">
        <f>IF(BW336="","",IFERROR(INDEX(imePrezime_id,MATCH(BV336&amp;" – "&amp;BW336,imePrezime_imePrezime,0)),"NEMA"))</f>
        <v/>
      </c>
      <c r="BY336" s="73" t="str">
        <f>IF(BX336&lt;&gt;"NEMA","",IFERROR(INDEX(imePrezimeAlias_imePrezimeId,MATCH(BV336&amp;" "&amp;BW336,imePrezimeAlias_alias,0)),"NEMA"))</f>
        <v/>
      </c>
      <c r="BZ336" s="31" t="str">
        <f>IF(BW336="","",IF(OR(BY336="",BY336="NEMA"),BV336,INDEX(imePrezime_ime,MATCH(BY336,imePrezime_id,0))))</f>
        <v/>
      </c>
      <c r="CA336" s="66" t="str">
        <f>IF(BW336="","",IF(OR(BY336="",BY336="NEMA"),BW336,INDEX(imePrezime_prezime,MATCH(BY336,imePrezime_id,0))))</f>
        <v/>
      </c>
      <c r="CB336" s="47" t="s">
        <v>0</v>
      </c>
      <c r="CC336" s="82" t="str">
        <f t="shared" si="350"/>
        <v/>
      </c>
      <c r="CD336" s="47" t="s">
        <v>0</v>
      </c>
      <c r="CE336" s="19" t="str">
        <f t="shared" si="351"/>
        <v/>
      </c>
      <c r="CF336" s="47" t="s">
        <v>0</v>
      </c>
      <c r="CG336" s="130"/>
      <c r="CH336" s="47" t="s">
        <v>0</v>
      </c>
      <c r="CI336" s="52" t="str">
        <f t="shared" si="352"/>
        <v/>
      </c>
      <c r="CJ336" s="73" t="str">
        <f>IF(CG336="","",MAX(CJ$10:CJ335)+1)</f>
        <v/>
      </c>
      <c r="CK336" s="53" t="str">
        <f t="shared" si="353"/>
        <v/>
      </c>
      <c r="CL336" s="47" t="s">
        <v>0</v>
      </c>
      <c r="CM336" s="19" t="str">
        <f t="shared" si="354"/>
        <v/>
      </c>
      <c r="CN336" s="47" t="s">
        <v>0</v>
      </c>
      <c r="CO336" s="108"/>
      <c r="CP336" s="110"/>
      <c r="CQ336" s="47"/>
      <c r="CR336" s="58" t="str">
        <f>IF(AND(BX336="NEMA",BY336="NEMA",OR(CG336="",CK336="NEMA")),MAX(CR$10:CR335)+1,"")</f>
        <v/>
      </c>
      <c r="CS336" s="53" t="str">
        <f t="shared" si="355"/>
        <v/>
      </c>
      <c r="CT336" t="s">
        <v>0</v>
      </c>
      <c r="CU336" s="133" t="str">
        <f>IF(O336="","",LEFT(INDEX(kategorija_oznaka,MATCH(Q336,kategorija_id,0)),1))</f>
        <v/>
      </c>
      <c r="CV336" t="s">
        <v>0</v>
      </c>
      <c r="CW336" s="52" t="str">
        <f>IF(CR336="","",IF(M336&lt;&gt;"CRO","","INSERT INTO osoba (id,reg_broj,oib,spol_id,dat_rodjenja) VALUES ("&amp;CR336&amp;",(SELECT max(os.reg_broj)+1 FROM osoba AS os),Null,'"&amp;CU336&amp;"',Null); INSERT INTO osoba_log (id,reg_broj,oib,spol_id,dat_rodjenja,dnevnik_id) SELECT id,reg_broj,oib,spol_id,dat_rodjenja,"&amp;dnevnik_id&amp;" FROM osoba WHERE id = "&amp;CR336&amp;";"))</f>
        <v/>
      </c>
      <c r="CX336" s="66" t="str">
        <f t="shared" si="356"/>
        <v/>
      </c>
      <c r="CY336" t="s">
        <v>0</v>
      </c>
      <c r="CZ336" s="19" t="str">
        <f t="shared" si="357"/>
        <v/>
      </c>
      <c r="DA336" s="47" t="s">
        <v>0</v>
      </c>
      <c r="DB336" s="52" t="str">
        <f t="shared" si="358"/>
        <v/>
      </c>
      <c r="DC336" s="66" t="str">
        <f t="shared" si="359"/>
        <v/>
      </c>
      <c r="DD336" s="47" t="s">
        <v>0</v>
      </c>
      <c r="DE336" s="52" t="str">
        <f t="shared" si="360"/>
        <v/>
      </c>
      <c r="DF336" s="53" t="str">
        <f>IF(DE336="","",IFERROR(MATCH(DE336,registar,0),"NEMA"))</f>
        <v/>
      </c>
      <c r="DG336" s="47" t="s">
        <v>0</v>
      </c>
      <c r="DH336" s="52" t="str">
        <f t="shared" si="361"/>
        <v/>
      </c>
      <c r="DI336" s="53" t="str">
        <f>IF(DH336="","",IFERROR(MATCH(DH336,imePrezime_imePrezimeKlub,0),"NEMA"))</f>
        <v/>
      </c>
      <c r="DJ336" s="47" t="s">
        <v>0</v>
      </c>
      <c r="DK336" s="52" t="str">
        <f t="shared" si="362"/>
        <v/>
      </c>
      <c r="DL336" s="53" t="str">
        <f>IF(DK336="","",IFERROR(MATCH(DK336,imePrezime_imePrezime,0),"NEMA"))</f>
        <v/>
      </c>
      <c r="DM336" s="47" t="s">
        <v>0</v>
      </c>
      <c r="DN336" s="58" t="str">
        <f t="shared" si="363"/>
        <v/>
      </c>
      <c r="DO336" s="53" t="str" cm="1">
        <f t="array" ref="DO336">IF(DN336&lt;&gt;"",INDEX(imePrezime_id,DN336,0),IF(CR336&lt;&gt;"",CR336,""))</f>
        <v/>
      </c>
      <c r="DP336" s="47" t="s">
        <v>0</v>
      </c>
      <c r="DQ336" s="58" t="str">
        <f t="shared" si="364"/>
        <v/>
      </c>
      <c r="DR336" s="73" t="str">
        <f>IF(BW336="","",IF(AJ336="",IF(IFERROR(INDEX(imePrezime_klub,MATCH(DO336,imePrezime_id,0)),"NEMA")="","klu",""),IF(OR(AND(AK336&lt;&gt;"",AK336&lt;&gt;"NEMA"),BI336&lt;&gt;""),"klu(ali)",IF(AND(AN336&lt;&gt;"",AN336&lt;&gt;AM336),"(raz-klu)","klu"))))</f>
        <v/>
      </c>
      <c r="DS336" s="73" t="str">
        <f t="shared" si="365"/>
        <v/>
      </c>
      <c r="DT336" s="73" t="str">
        <f t="shared" si="366"/>
        <v/>
      </c>
      <c r="DU336" s="66" t="str">
        <f t="shared" si="367"/>
        <v/>
      </c>
      <c r="DV336" s="47" t="s">
        <v>0</v>
      </c>
      <c r="DW336" s="58" t="str">
        <f>IF(BW336="","",MAX(DW$10:DW335)+1)</f>
        <v/>
      </c>
      <c r="DX336" s="73" t="str">
        <f t="shared" si="368"/>
        <v/>
      </c>
      <c r="DY336" s="73" t="str">
        <f t="shared" si="369"/>
        <v/>
      </c>
      <c r="DZ336" s="73" t="str">
        <f t="shared" si="370"/>
        <v/>
      </c>
      <c r="EA336" s="73" t="str">
        <f t="shared" si="371"/>
        <v/>
      </c>
      <c r="EB336" s="73" t="str">
        <f t="shared" si="372"/>
        <v/>
      </c>
      <c r="EC336" s="73" t="str">
        <f t="shared" si="373"/>
        <v/>
      </c>
      <c r="ED336" s="73" t="str">
        <f t="shared" si="374"/>
        <v/>
      </c>
      <c r="EE336" s="73" t="str">
        <f t="shared" si="375"/>
        <v/>
      </c>
      <c r="EF336" s="73" t="str">
        <f t="shared" si="376"/>
        <v/>
      </c>
      <c r="EG336" s="53" t="str">
        <f>IF(INDEX(natjecanjeKategorije_katAliasId,MATCH(Q336,natjecanjeKategorije_katRegId,0))="","",INDEX(natjecanjeKategorije_katAliasId,MATCH(Q336,natjecanjeKategorije_katRegId,0)))</f>
        <v/>
      </c>
      <c r="EH336" s="47" t="s">
        <v>0</v>
      </c>
      <c r="EI336" s="19" t="str">
        <f t="shared" si="377"/>
        <v/>
      </c>
      <c r="EJ336" s="47" t="s">
        <v>0</v>
      </c>
      <c r="EK336" s="19" t="str">
        <f t="shared" si="378"/>
        <v/>
      </c>
      <c r="EL336" s="47" t="s">
        <v>0</v>
      </c>
      <c r="EM336" s="208" t="str">
        <f t="shared" si="379"/>
        <v/>
      </c>
      <c r="EN336" s="47" t="s">
        <v>0</v>
      </c>
    </row>
    <row r="337" spans="1:144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21"/>
        <v/>
      </c>
      <c r="P337" s="73" t="str">
        <f>IF(O337="","",IF(COUNTIF(O$10:O336,O337)=0,P336+1,P336))</f>
        <v/>
      </c>
      <c r="Q337" s="88" t="str">
        <f t="shared" si="322"/>
        <v/>
      </c>
      <c r="R337" s="89" t="str" cm="1">
        <f t="array" ref="R337">IF(S337="","",INDEX(natjecanjeStaze_naziv,MATCH(S337,natjecanjeStaze_stazaId,0)))</f>
        <v/>
      </c>
      <c r="S337" s="53" t="str">
        <f>IF(BW337="","",INDEX(natjecanjeStaze_stazaId,MATCH(O337,natjecanjeStaze_kategorija,0)))</f>
        <v/>
      </c>
      <c r="T337" s="47" t="s">
        <v>0</v>
      </c>
      <c r="U337" s="259" t="str">
        <f>IF(O337="","",INDEX(kategorija_oznaka,MATCH(Q337,kategorija_id,0)))</f>
        <v/>
      </c>
      <c r="V337" s="260" t="str">
        <f t="shared" si="323"/>
        <v/>
      </c>
      <c r="W337" s="47" t="s">
        <v>0</v>
      </c>
      <c r="X337" s="52" t="str">
        <f t="shared" si="324"/>
        <v/>
      </c>
      <c r="Y337" s="73" t="str">
        <f t="shared" si="325"/>
        <v/>
      </c>
      <c r="Z337" s="31" t="str">
        <f t="shared" si="326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27"/>
        <v/>
      </c>
      <c r="AF337" s="47" t="s">
        <v>0</v>
      </c>
      <c r="AG337" s="151" t="str">
        <f t="shared" si="328"/>
        <v/>
      </c>
      <c r="AH337" s="47" t="s">
        <v>0</v>
      </c>
      <c r="AI337" s="52" t="str">
        <f t="shared" si="329"/>
        <v/>
      </c>
      <c r="AJ337" s="31" t="str">
        <f t="shared" si="330"/>
        <v/>
      </c>
      <c r="AK337" s="73" t="str">
        <f t="shared" si="331"/>
        <v/>
      </c>
      <c r="AL337" s="73" t="str">
        <f t="shared" si="332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IFERROR(""&amp;INDEX(registarNatjecatelji,DL337,4),"")</f>
        <v/>
      </c>
      <c r="AO337" s="90" t="str">
        <f t="shared" si="333"/>
        <v/>
      </c>
      <c r="AP337" s="66" t="str">
        <f t="shared" si="334"/>
        <v/>
      </c>
      <c r="AQ337" s="47" t="s">
        <v>0</v>
      </c>
      <c r="AR337" s="52" t="str">
        <f>IF(V337&lt;&gt;"NEMA","",IF(IFERROR(MATCH(U337,U$10:U336,0),0)&lt;&gt;0,"",U337))</f>
        <v/>
      </c>
      <c r="AS337" s="73" t="str">
        <f>IF(AR337="","",IFERROR(INDEX(klubAlias_id,MATCH(AR337,klubAlias_alias,0)),"NEMA"))</f>
        <v/>
      </c>
      <c r="AT337" s="31" t="str">
        <f>IF(OR(AS337="",AS337&lt;&gt;"NEMA"),"",MAX(AT$10:AT336)+1)</f>
        <v/>
      </c>
      <c r="AU337" s="66" t="str">
        <f>IF(OR(AS337="",AS337&lt;&gt;"NEMA"),"",INDEX(klub_id,MATCH(AR337,klub_naziv,0)))</f>
        <v/>
      </c>
      <c r="AV337" s="47" t="s">
        <v>0</v>
      </c>
      <c r="AW337" s="19" t="str">
        <f t="shared" si="335"/>
        <v/>
      </c>
      <c r="AX337" s="47" t="s">
        <v>0</v>
      </c>
      <c r="AY337" s="82" t="str">
        <f>IF(AK337&lt;&gt;"NEMA","",IF(IFERROR(MATCH(AJ337,AJ$10:AJ336,0),0)&lt;&gt;0,"",AJ337))</f>
        <v/>
      </c>
      <c r="AZ337" s="47" t="s">
        <v>0</v>
      </c>
      <c r="BA337" s="130"/>
      <c r="BB337" s="47" t="s">
        <v>0</v>
      </c>
      <c r="BC337" s="58" t="str">
        <f t="shared" si="336"/>
        <v/>
      </c>
      <c r="BD337" s="31" t="str">
        <f t="shared" si="337"/>
        <v/>
      </c>
      <c r="BE337" s="31" t="str">
        <f>IF(BD337="","",MAX(BE$10:BE336)+1)</f>
        <v/>
      </c>
      <c r="BF337" s="31" t="str">
        <f t="shared" si="338"/>
        <v/>
      </c>
      <c r="BG337" s="31" t="str">
        <f t="shared" si="339"/>
        <v/>
      </c>
      <c r="BH337" s="31" t="str">
        <f>IF(BA337="","",MAX(BH$10:BH336)+1)</f>
        <v/>
      </c>
      <c r="BI337" s="31" t="str">
        <f t="shared" si="340"/>
        <v/>
      </c>
      <c r="BJ337" s="66" t="str">
        <f t="shared" si="341"/>
        <v/>
      </c>
      <c r="BK337" s="47" t="s">
        <v>0</v>
      </c>
      <c r="BL337" s="19" t="str">
        <f t="shared" si="342"/>
        <v/>
      </c>
      <c r="BM337" s="47" t="s">
        <v>0</v>
      </c>
      <c r="BN337" s="151" t="str">
        <f>IF(AP337="","",IF(BA337="",IF(IFERROR(MATCH(AP337,natjecanje_noviKluboviAliasi,0),0)&gt;0,INDEX(natjecanje_kluboviAliasi,MATCH(AP337,natjecanje_noviKluboviAliasi,0)),AP337),BA337))</f>
        <v/>
      </c>
      <c r="BO337" s="47" t="s">
        <v>0</v>
      </c>
      <c r="BP337" s="58" t="str">
        <f t="shared" si="343"/>
        <v/>
      </c>
      <c r="BQ337" s="73" t="str">
        <f t="shared" si="344"/>
        <v/>
      </c>
      <c r="BR337" s="267" t="str">
        <f t="shared" si="345"/>
        <v/>
      </c>
      <c r="BS337" s="268" t="str">
        <f t="shared" si="346"/>
        <v/>
      </c>
      <c r="BT337" s="191" t="str">
        <f t="shared" si="347"/>
        <v/>
      </c>
      <c r="BU337" s="47" t="s">
        <v>0</v>
      </c>
      <c r="BV337" s="52" t="str">
        <f t="shared" si="348"/>
        <v/>
      </c>
      <c r="BW337" s="31" t="str">
        <f t="shared" si="349"/>
        <v/>
      </c>
      <c r="BX337" s="73" t="str">
        <f>IF(BW337="","",IFERROR(INDEX(imePrezime_id,MATCH(BV337&amp;" – "&amp;BW337,imePrezime_imePrezime,0)),"NEMA"))</f>
        <v/>
      </c>
      <c r="BY337" s="73" t="str">
        <f>IF(BX337&lt;&gt;"NEMA","",IFERROR(INDEX(imePrezimeAlias_imePrezimeId,MATCH(BV337&amp;" "&amp;BW337,imePrezimeAlias_alias,0)),"NEMA"))</f>
        <v/>
      </c>
      <c r="BZ337" s="31" t="str">
        <f>IF(BW337="","",IF(OR(BY337="",BY337="NEMA"),BV337,INDEX(imePrezime_ime,MATCH(BY337,imePrezime_id,0))))</f>
        <v/>
      </c>
      <c r="CA337" s="66" t="str">
        <f>IF(BW337="","",IF(OR(BY337="",BY337="NEMA"),BW337,INDEX(imePrezime_prezime,MATCH(BY337,imePrezime_id,0))))</f>
        <v/>
      </c>
      <c r="CB337" s="47" t="s">
        <v>0</v>
      </c>
      <c r="CC337" s="82" t="str">
        <f t="shared" si="350"/>
        <v/>
      </c>
      <c r="CD337" s="47" t="s">
        <v>0</v>
      </c>
      <c r="CE337" s="19" t="str">
        <f t="shared" si="351"/>
        <v/>
      </c>
      <c r="CF337" s="47" t="s">
        <v>0</v>
      </c>
      <c r="CG337" s="130"/>
      <c r="CH337" s="47" t="s">
        <v>0</v>
      </c>
      <c r="CI337" s="52" t="str">
        <f t="shared" si="352"/>
        <v/>
      </c>
      <c r="CJ337" s="73" t="str">
        <f>IF(CG337="","",MAX(CJ$10:CJ336)+1)</f>
        <v/>
      </c>
      <c r="CK337" s="53" t="str">
        <f t="shared" si="353"/>
        <v/>
      </c>
      <c r="CL337" s="47" t="s">
        <v>0</v>
      </c>
      <c r="CM337" s="19" t="str">
        <f t="shared" si="354"/>
        <v/>
      </c>
      <c r="CN337" s="47" t="s">
        <v>0</v>
      </c>
      <c r="CO337" s="108"/>
      <c r="CP337" s="110"/>
      <c r="CQ337" s="47"/>
      <c r="CR337" s="58" t="str">
        <f>IF(AND(BX337="NEMA",BY337="NEMA",OR(CG337="",CK337="NEMA")),MAX(CR$10:CR336)+1,"")</f>
        <v/>
      </c>
      <c r="CS337" s="53" t="str">
        <f t="shared" si="355"/>
        <v/>
      </c>
      <c r="CT337" t="s">
        <v>0</v>
      </c>
      <c r="CU337" s="133" t="str">
        <f>IF(O337="","",LEFT(INDEX(kategorija_oznaka,MATCH(Q337,kategorija_id,0)),1))</f>
        <v/>
      </c>
      <c r="CV337" t="s">
        <v>0</v>
      </c>
      <c r="CW337" s="52" t="str">
        <f>IF(CR337="","",IF(M337&lt;&gt;"CRO","","INSERT INTO osoba (id,reg_broj,oib,spol_id,dat_rodjenja) VALUES ("&amp;CR337&amp;",(SELECT max(os.reg_broj)+1 FROM osoba AS os),Null,'"&amp;CU337&amp;"',Null); INSERT INTO osoba_log (id,reg_broj,oib,spol_id,dat_rodjenja,dnevnik_id) SELECT id,reg_broj,oib,spol_id,dat_rodjenja,"&amp;dnevnik_id&amp;" FROM osoba WHERE id = "&amp;CR337&amp;";"))</f>
        <v/>
      </c>
      <c r="CX337" s="66" t="str">
        <f t="shared" si="356"/>
        <v/>
      </c>
      <c r="CY337" t="s">
        <v>0</v>
      </c>
      <c r="CZ337" s="19" t="str">
        <f t="shared" si="357"/>
        <v/>
      </c>
      <c r="DA337" s="47" t="s">
        <v>0</v>
      </c>
      <c r="DB337" s="52" t="str">
        <f t="shared" si="358"/>
        <v/>
      </c>
      <c r="DC337" s="66" t="str">
        <f t="shared" si="359"/>
        <v/>
      </c>
      <c r="DD337" s="47" t="s">
        <v>0</v>
      </c>
      <c r="DE337" s="52" t="str">
        <f t="shared" si="360"/>
        <v/>
      </c>
      <c r="DF337" s="53" t="str">
        <f>IF(DE337="","",IFERROR(MATCH(DE337,registar,0),"NEMA"))</f>
        <v/>
      </c>
      <c r="DG337" s="47" t="s">
        <v>0</v>
      </c>
      <c r="DH337" s="52" t="str">
        <f t="shared" si="361"/>
        <v/>
      </c>
      <c r="DI337" s="53" t="str">
        <f>IF(DH337="","",IFERROR(MATCH(DH337,imePrezime_imePrezimeKlub,0),"NEMA"))</f>
        <v/>
      </c>
      <c r="DJ337" s="47" t="s">
        <v>0</v>
      </c>
      <c r="DK337" s="52" t="str">
        <f t="shared" si="362"/>
        <v/>
      </c>
      <c r="DL337" s="53" t="str">
        <f>IF(DK337="","",IFERROR(MATCH(DK337,imePrezime_imePrezime,0),"NEMA"))</f>
        <v/>
      </c>
      <c r="DM337" s="47" t="s">
        <v>0</v>
      </c>
      <c r="DN337" s="58" t="str">
        <f t="shared" si="363"/>
        <v/>
      </c>
      <c r="DO337" s="53" t="str" cm="1">
        <f t="array" ref="DO337">IF(DN337&lt;&gt;"",INDEX(imePrezime_id,DN337,0),IF(CR337&lt;&gt;"",CR337,""))</f>
        <v/>
      </c>
      <c r="DP337" s="47" t="s">
        <v>0</v>
      </c>
      <c r="DQ337" s="58" t="str">
        <f t="shared" si="364"/>
        <v/>
      </c>
      <c r="DR337" s="73" t="str">
        <f>IF(BW337="","",IF(AJ337="",IF(IFERROR(INDEX(imePrezime_klub,MATCH(DO337,imePrezime_id,0)),"NEMA")="","klu",""),IF(OR(AND(AK337&lt;&gt;"",AK337&lt;&gt;"NEMA"),BI337&lt;&gt;""),"klu(ali)",IF(AND(AN337&lt;&gt;"",AN337&lt;&gt;AM337),"(raz-klu)","klu"))))</f>
        <v/>
      </c>
      <c r="DS337" s="73" t="str">
        <f t="shared" si="365"/>
        <v/>
      </c>
      <c r="DT337" s="73" t="str">
        <f t="shared" si="366"/>
        <v/>
      </c>
      <c r="DU337" s="66" t="str">
        <f t="shared" si="367"/>
        <v/>
      </c>
      <c r="DV337" s="47" t="s">
        <v>0</v>
      </c>
      <c r="DW337" s="58" t="str">
        <f>IF(BW337="","",MAX(DW$10:DW336)+1)</f>
        <v/>
      </c>
      <c r="DX337" s="73" t="str">
        <f t="shared" si="368"/>
        <v/>
      </c>
      <c r="DY337" s="73" t="str">
        <f t="shared" si="369"/>
        <v/>
      </c>
      <c r="DZ337" s="73" t="str">
        <f t="shared" si="370"/>
        <v/>
      </c>
      <c r="EA337" s="73" t="str">
        <f t="shared" si="371"/>
        <v/>
      </c>
      <c r="EB337" s="73" t="str">
        <f t="shared" si="372"/>
        <v/>
      </c>
      <c r="EC337" s="73" t="str">
        <f t="shared" si="373"/>
        <v/>
      </c>
      <c r="ED337" s="73" t="str">
        <f t="shared" si="374"/>
        <v/>
      </c>
      <c r="EE337" s="73" t="str">
        <f t="shared" si="375"/>
        <v/>
      </c>
      <c r="EF337" s="73" t="str">
        <f t="shared" si="376"/>
        <v/>
      </c>
      <c r="EG337" s="53" t="str">
        <f>IF(INDEX(natjecanjeKategorije_katAliasId,MATCH(Q337,natjecanjeKategorije_katRegId,0))="","",INDEX(natjecanjeKategorije_katAliasId,MATCH(Q337,natjecanjeKategorije_katRegId,0)))</f>
        <v/>
      </c>
      <c r="EH337" s="47" t="s">
        <v>0</v>
      </c>
      <c r="EI337" s="19" t="str">
        <f t="shared" si="377"/>
        <v/>
      </c>
      <c r="EJ337" s="47" t="s">
        <v>0</v>
      </c>
      <c r="EK337" s="19" t="str">
        <f t="shared" si="378"/>
        <v/>
      </c>
      <c r="EL337" s="47" t="s">
        <v>0</v>
      </c>
      <c r="EM337" s="208" t="str">
        <f t="shared" si="379"/>
        <v/>
      </c>
      <c r="EN337" s="47" t="s">
        <v>0</v>
      </c>
    </row>
    <row r="338" spans="1:144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21"/>
        <v/>
      </c>
      <c r="P338" s="73" t="str">
        <f>IF(O338="","",IF(COUNTIF(O$10:O337,O338)=0,P337+1,P337))</f>
        <v/>
      </c>
      <c r="Q338" s="88" t="str">
        <f t="shared" si="322"/>
        <v/>
      </c>
      <c r="R338" s="89" t="str" cm="1">
        <f t="array" ref="R338">IF(S338="","",INDEX(natjecanjeStaze_naziv,MATCH(S338,natjecanjeStaze_stazaId,0)))</f>
        <v/>
      </c>
      <c r="S338" s="53" t="str">
        <f>IF(BW338="","",INDEX(natjecanjeStaze_stazaId,MATCH(O338,natjecanjeStaze_kategorija,0)))</f>
        <v/>
      </c>
      <c r="T338" s="47" t="s">
        <v>0</v>
      </c>
      <c r="U338" s="259" t="str">
        <f>IF(O338="","",INDEX(kategorija_oznaka,MATCH(Q338,kategorija_id,0)))</f>
        <v/>
      </c>
      <c r="V338" s="260" t="str">
        <f t="shared" si="323"/>
        <v/>
      </c>
      <c r="W338" s="47" t="s">
        <v>0</v>
      </c>
      <c r="X338" s="52" t="str">
        <f t="shared" si="324"/>
        <v/>
      </c>
      <c r="Y338" s="73" t="str">
        <f t="shared" si="325"/>
        <v/>
      </c>
      <c r="Z338" s="31" t="str">
        <f t="shared" si="326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27"/>
        <v/>
      </c>
      <c r="AF338" s="47" t="s">
        <v>0</v>
      </c>
      <c r="AG338" s="151" t="str">
        <f t="shared" si="328"/>
        <v/>
      </c>
      <c r="AH338" s="47" t="s">
        <v>0</v>
      </c>
      <c r="AI338" s="52" t="str">
        <f t="shared" si="329"/>
        <v/>
      </c>
      <c r="AJ338" s="31" t="str">
        <f t="shared" si="330"/>
        <v/>
      </c>
      <c r="AK338" s="73" t="str">
        <f t="shared" si="331"/>
        <v/>
      </c>
      <c r="AL338" s="73" t="str">
        <f t="shared" si="332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IFERROR(""&amp;INDEX(registarNatjecatelji,DL338,4),"")</f>
        <v/>
      </c>
      <c r="AO338" s="90" t="str">
        <f t="shared" si="333"/>
        <v/>
      </c>
      <c r="AP338" s="66" t="str">
        <f t="shared" si="334"/>
        <v/>
      </c>
      <c r="AQ338" s="47" t="s">
        <v>0</v>
      </c>
      <c r="AR338" s="52" t="str">
        <f>IF(V338&lt;&gt;"NEMA","",IF(IFERROR(MATCH(U338,U$10:U337,0),0)&lt;&gt;0,"",U338))</f>
        <v/>
      </c>
      <c r="AS338" s="73" t="str">
        <f>IF(AR338="","",IFERROR(INDEX(klubAlias_id,MATCH(AR338,klubAlias_alias,0)),"NEMA"))</f>
        <v/>
      </c>
      <c r="AT338" s="31" t="str">
        <f>IF(OR(AS338="",AS338&lt;&gt;"NEMA"),"",MAX(AT$10:AT337)+1)</f>
        <v/>
      </c>
      <c r="AU338" s="66" t="str">
        <f>IF(OR(AS338="",AS338&lt;&gt;"NEMA"),"",INDEX(klub_id,MATCH(AR338,klub_naziv,0)))</f>
        <v/>
      </c>
      <c r="AV338" s="47" t="s">
        <v>0</v>
      </c>
      <c r="AW338" s="19" t="str">
        <f t="shared" si="335"/>
        <v/>
      </c>
      <c r="AX338" s="47" t="s">
        <v>0</v>
      </c>
      <c r="AY338" s="82" t="str">
        <f>IF(AK338&lt;&gt;"NEMA","",IF(IFERROR(MATCH(AJ338,AJ$10:AJ337,0),0)&lt;&gt;0,"",AJ338))</f>
        <v/>
      </c>
      <c r="AZ338" s="47" t="s">
        <v>0</v>
      </c>
      <c r="BA338" s="130"/>
      <c r="BB338" s="47" t="s">
        <v>0</v>
      </c>
      <c r="BC338" s="58" t="str">
        <f t="shared" si="336"/>
        <v/>
      </c>
      <c r="BD338" s="31" t="str">
        <f t="shared" si="337"/>
        <v/>
      </c>
      <c r="BE338" s="31" t="str">
        <f>IF(BD338="","",MAX(BE$10:BE337)+1)</f>
        <v/>
      </c>
      <c r="BF338" s="31" t="str">
        <f t="shared" si="338"/>
        <v/>
      </c>
      <c r="BG338" s="31" t="str">
        <f t="shared" si="339"/>
        <v/>
      </c>
      <c r="BH338" s="31" t="str">
        <f>IF(BA338="","",MAX(BH$10:BH337)+1)</f>
        <v/>
      </c>
      <c r="BI338" s="31" t="str">
        <f t="shared" si="340"/>
        <v/>
      </c>
      <c r="BJ338" s="66" t="str">
        <f t="shared" si="341"/>
        <v/>
      </c>
      <c r="BK338" s="47" t="s">
        <v>0</v>
      </c>
      <c r="BL338" s="19" t="str">
        <f t="shared" si="342"/>
        <v/>
      </c>
      <c r="BM338" s="47" t="s">
        <v>0</v>
      </c>
      <c r="BN338" s="151" t="str">
        <f>IF(AP338="","",IF(BA338="",IF(IFERROR(MATCH(AP338,natjecanje_noviKluboviAliasi,0),0)&gt;0,INDEX(natjecanje_kluboviAliasi,MATCH(AP338,natjecanje_noviKluboviAliasi,0)),AP338),BA338))</f>
        <v/>
      </c>
      <c r="BO338" s="47" t="s">
        <v>0</v>
      </c>
      <c r="BP338" s="58" t="str">
        <f t="shared" si="343"/>
        <v/>
      </c>
      <c r="BQ338" s="73" t="str">
        <f t="shared" si="344"/>
        <v/>
      </c>
      <c r="BR338" s="267" t="str">
        <f t="shared" si="345"/>
        <v/>
      </c>
      <c r="BS338" s="268" t="str">
        <f t="shared" si="346"/>
        <v/>
      </c>
      <c r="BT338" s="191" t="str">
        <f t="shared" si="347"/>
        <v/>
      </c>
      <c r="BU338" s="47" t="s">
        <v>0</v>
      </c>
      <c r="BV338" s="52" t="str">
        <f t="shared" si="348"/>
        <v/>
      </c>
      <c r="BW338" s="31" t="str">
        <f t="shared" si="349"/>
        <v/>
      </c>
      <c r="BX338" s="73" t="str">
        <f>IF(BW338="","",IFERROR(INDEX(imePrezime_id,MATCH(BV338&amp;" – "&amp;BW338,imePrezime_imePrezime,0)),"NEMA"))</f>
        <v/>
      </c>
      <c r="BY338" s="73" t="str">
        <f>IF(BX338&lt;&gt;"NEMA","",IFERROR(INDEX(imePrezimeAlias_imePrezimeId,MATCH(BV338&amp;" "&amp;BW338,imePrezimeAlias_alias,0)),"NEMA"))</f>
        <v/>
      </c>
      <c r="BZ338" s="31" t="str">
        <f>IF(BW338="","",IF(OR(BY338="",BY338="NEMA"),BV338,INDEX(imePrezime_ime,MATCH(BY338,imePrezime_id,0))))</f>
        <v/>
      </c>
      <c r="CA338" s="66" t="str">
        <f>IF(BW338="","",IF(OR(BY338="",BY338="NEMA"),BW338,INDEX(imePrezime_prezime,MATCH(BY338,imePrezime_id,0))))</f>
        <v/>
      </c>
      <c r="CB338" s="47" t="s">
        <v>0</v>
      </c>
      <c r="CC338" s="82" t="str">
        <f t="shared" si="350"/>
        <v/>
      </c>
      <c r="CD338" s="47" t="s">
        <v>0</v>
      </c>
      <c r="CE338" s="19" t="str">
        <f t="shared" si="351"/>
        <v/>
      </c>
      <c r="CF338" s="47" t="s">
        <v>0</v>
      </c>
      <c r="CG338" s="130"/>
      <c r="CH338" s="47" t="s">
        <v>0</v>
      </c>
      <c r="CI338" s="52" t="str">
        <f t="shared" si="352"/>
        <v/>
      </c>
      <c r="CJ338" s="73" t="str">
        <f>IF(CG338="","",MAX(CJ$10:CJ337)+1)</f>
        <v/>
      </c>
      <c r="CK338" s="53" t="str">
        <f t="shared" si="353"/>
        <v/>
      </c>
      <c r="CL338" s="47" t="s">
        <v>0</v>
      </c>
      <c r="CM338" s="19" t="str">
        <f t="shared" si="354"/>
        <v/>
      </c>
      <c r="CN338" s="47" t="s">
        <v>0</v>
      </c>
      <c r="CO338" s="108"/>
      <c r="CP338" s="110"/>
      <c r="CQ338" s="47"/>
      <c r="CR338" s="58" t="str">
        <f>IF(AND(BX338="NEMA",BY338="NEMA",OR(CG338="",CK338="NEMA")),MAX(CR$10:CR337)+1,"")</f>
        <v/>
      </c>
      <c r="CS338" s="53" t="str">
        <f t="shared" si="355"/>
        <v/>
      </c>
      <c r="CT338" t="s">
        <v>0</v>
      </c>
      <c r="CU338" s="133" t="str">
        <f>IF(O338="","",LEFT(INDEX(kategorija_oznaka,MATCH(Q338,kategorija_id,0)),1))</f>
        <v/>
      </c>
      <c r="CV338" t="s">
        <v>0</v>
      </c>
      <c r="CW338" s="52" t="str">
        <f>IF(CR338="","",IF(M338&lt;&gt;"CRO","","INSERT INTO osoba (id,reg_broj,oib,spol_id,dat_rodjenja) VALUES ("&amp;CR338&amp;",(SELECT max(os.reg_broj)+1 FROM osoba AS os),Null,'"&amp;CU338&amp;"',Null); INSERT INTO osoba_log (id,reg_broj,oib,spol_id,dat_rodjenja,dnevnik_id) SELECT id,reg_broj,oib,spol_id,dat_rodjenja,"&amp;dnevnik_id&amp;" FROM osoba WHERE id = "&amp;CR338&amp;";"))</f>
        <v/>
      </c>
      <c r="CX338" s="66" t="str">
        <f t="shared" si="356"/>
        <v/>
      </c>
      <c r="CY338" t="s">
        <v>0</v>
      </c>
      <c r="CZ338" s="19" t="str">
        <f t="shared" si="357"/>
        <v/>
      </c>
      <c r="DA338" s="47" t="s">
        <v>0</v>
      </c>
      <c r="DB338" s="52" t="str">
        <f t="shared" si="358"/>
        <v/>
      </c>
      <c r="DC338" s="66" t="str">
        <f t="shared" si="359"/>
        <v/>
      </c>
      <c r="DD338" s="47" t="s">
        <v>0</v>
      </c>
      <c r="DE338" s="52" t="str">
        <f t="shared" si="360"/>
        <v/>
      </c>
      <c r="DF338" s="53" t="str">
        <f>IF(DE338="","",IFERROR(MATCH(DE338,registar,0),"NEMA"))</f>
        <v/>
      </c>
      <c r="DG338" s="47" t="s">
        <v>0</v>
      </c>
      <c r="DH338" s="52" t="str">
        <f t="shared" si="361"/>
        <v/>
      </c>
      <c r="DI338" s="53" t="str">
        <f>IF(DH338="","",IFERROR(MATCH(DH338,imePrezime_imePrezimeKlub,0),"NEMA"))</f>
        <v/>
      </c>
      <c r="DJ338" s="47" t="s">
        <v>0</v>
      </c>
      <c r="DK338" s="52" t="str">
        <f t="shared" si="362"/>
        <v/>
      </c>
      <c r="DL338" s="53" t="str">
        <f>IF(DK338="","",IFERROR(MATCH(DK338,imePrezime_imePrezime,0),"NEMA"))</f>
        <v/>
      </c>
      <c r="DM338" s="47" t="s">
        <v>0</v>
      </c>
      <c r="DN338" s="58" t="str">
        <f t="shared" si="363"/>
        <v/>
      </c>
      <c r="DO338" s="53" t="str" cm="1">
        <f t="array" ref="DO338">IF(DN338&lt;&gt;"",INDEX(imePrezime_id,DN338,0),IF(CR338&lt;&gt;"",CR338,""))</f>
        <v/>
      </c>
      <c r="DP338" s="47" t="s">
        <v>0</v>
      </c>
      <c r="DQ338" s="58" t="str">
        <f t="shared" si="364"/>
        <v/>
      </c>
      <c r="DR338" s="73" t="str">
        <f>IF(BW338="","",IF(AJ338="",IF(IFERROR(INDEX(imePrezime_klub,MATCH(DO338,imePrezime_id,0)),"NEMA")="","klu",""),IF(OR(AND(AK338&lt;&gt;"",AK338&lt;&gt;"NEMA"),BI338&lt;&gt;""),"klu(ali)",IF(AND(AN338&lt;&gt;"",AN338&lt;&gt;AM338),"(raz-klu)","klu"))))</f>
        <v/>
      </c>
      <c r="DS338" s="73" t="str">
        <f t="shared" si="365"/>
        <v/>
      </c>
      <c r="DT338" s="73" t="str">
        <f t="shared" si="366"/>
        <v/>
      </c>
      <c r="DU338" s="66" t="str">
        <f t="shared" si="367"/>
        <v/>
      </c>
      <c r="DV338" s="47" t="s">
        <v>0</v>
      </c>
      <c r="DW338" s="58" t="str">
        <f>IF(BW338="","",MAX(DW$10:DW337)+1)</f>
        <v/>
      </c>
      <c r="DX338" s="73" t="str">
        <f t="shared" si="368"/>
        <v/>
      </c>
      <c r="DY338" s="73" t="str">
        <f t="shared" si="369"/>
        <v/>
      </c>
      <c r="DZ338" s="73" t="str">
        <f t="shared" si="370"/>
        <v/>
      </c>
      <c r="EA338" s="73" t="str">
        <f t="shared" si="371"/>
        <v/>
      </c>
      <c r="EB338" s="73" t="str">
        <f t="shared" si="372"/>
        <v/>
      </c>
      <c r="EC338" s="73" t="str">
        <f t="shared" si="373"/>
        <v/>
      </c>
      <c r="ED338" s="73" t="str">
        <f t="shared" si="374"/>
        <v/>
      </c>
      <c r="EE338" s="73" t="str">
        <f t="shared" si="375"/>
        <v/>
      </c>
      <c r="EF338" s="73" t="str">
        <f t="shared" si="376"/>
        <v/>
      </c>
      <c r="EG338" s="53" t="str">
        <f>IF(INDEX(natjecanjeKategorije_katAliasId,MATCH(Q338,natjecanjeKategorije_katRegId,0))="","",INDEX(natjecanjeKategorije_katAliasId,MATCH(Q338,natjecanjeKategorije_katRegId,0)))</f>
        <v/>
      </c>
      <c r="EH338" s="47" t="s">
        <v>0</v>
      </c>
      <c r="EI338" s="19" t="str">
        <f t="shared" si="377"/>
        <v/>
      </c>
      <c r="EJ338" s="47" t="s">
        <v>0</v>
      </c>
      <c r="EK338" s="19" t="str">
        <f t="shared" si="378"/>
        <v/>
      </c>
      <c r="EL338" s="47" t="s">
        <v>0</v>
      </c>
      <c r="EM338" s="208" t="str">
        <f t="shared" si="379"/>
        <v/>
      </c>
      <c r="EN338" s="47" t="s">
        <v>0</v>
      </c>
    </row>
    <row r="339" spans="1:144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21"/>
        <v/>
      </c>
      <c r="P339" s="73" t="str">
        <f>IF(O339="","",IF(COUNTIF(O$10:O338,O339)=0,P338+1,P338))</f>
        <v/>
      </c>
      <c r="Q339" s="88" t="str">
        <f t="shared" si="322"/>
        <v/>
      </c>
      <c r="R339" s="89" t="str" cm="1">
        <f t="array" ref="R339">IF(S339="","",INDEX(natjecanjeStaze_naziv,MATCH(S339,natjecanjeStaze_stazaId,0)))</f>
        <v/>
      </c>
      <c r="S339" s="53" t="str">
        <f>IF(BW339="","",INDEX(natjecanjeStaze_stazaId,MATCH(O339,natjecanjeStaze_kategorija,0)))</f>
        <v/>
      </c>
      <c r="T339" s="47" t="s">
        <v>0</v>
      </c>
      <c r="U339" s="259" t="str">
        <f>IF(O339="","",INDEX(kategorija_oznaka,MATCH(Q339,kategorija_id,0)))</f>
        <v/>
      </c>
      <c r="V339" s="260" t="str">
        <f t="shared" si="323"/>
        <v/>
      </c>
      <c r="W339" s="47" t="s">
        <v>0</v>
      </c>
      <c r="X339" s="52" t="str">
        <f t="shared" si="324"/>
        <v/>
      </c>
      <c r="Y339" s="73" t="str">
        <f t="shared" si="325"/>
        <v/>
      </c>
      <c r="Z339" s="31" t="str">
        <f t="shared" si="326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27"/>
        <v/>
      </c>
      <c r="AF339" s="47" t="s">
        <v>0</v>
      </c>
      <c r="AG339" s="151" t="str">
        <f t="shared" si="328"/>
        <v/>
      </c>
      <c r="AH339" s="47" t="s">
        <v>0</v>
      </c>
      <c r="AI339" s="52" t="str">
        <f t="shared" si="329"/>
        <v/>
      </c>
      <c r="AJ339" s="31" t="str">
        <f t="shared" si="330"/>
        <v/>
      </c>
      <c r="AK339" s="73" t="str">
        <f t="shared" si="331"/>
        <v/>
      </c>
      <c r="AL339" s="73" t="str">
        <f t="shared" si="332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IFERROR(""&amp;INDEX(registarNatjecatelji,DL339,4),"")</f>
        <v/>
      </c>
      <c r="AO339" s="90" t="str">
        <f t="shared" si="333"/>
        <v/>
      </c>
      <c r="AP339" s="66" t="str">
        <f t="shared" si="334"/>
        <v/>
      </c>
      <c r="AQ339" s="47" t="s">
        <v>0</v>
      </c>
      <c r="AR339" s="52" t="str">
        <f>IF(V339&lt;&gt;"NEMA","",IF(IFERROR(MATCH(U339,U$10:U338,0),0)&lt;&gt;0,"",U339))</f>
        <v/>
      </c>
      <c r="AS339" s="73" t="str">
        <f>IF(AR339="","",IFERROR(INDEX(klubAlias_id,MATCH(AR339,klubAlias_alias,0)),"NEMA"))</f>
        <v/>
      </c>
      <c r="AT339" s="31" t="str">
        <f>IF(OR(AS339="",AS339&lt;&gt;"NEMA"),"",MAX(AT$10:AT338)+1)</f>
        <v/>
      </c>
      <c r="AU339" s="66" t="str">
        <f>IF(OR(AS339="",AS339&lt;&gt;"NEMA"),"",INDEX(klub_id,MATCH(AR339,klub_naziv,0)))</f>
        <v/>
      </c>
      <c r="AV339" s="47" t="s">
        <v>0</v>
      </c>
      <c r="AW339" s="19" t="str">
        <f t="shared" si="335"/>
        <v/>
      </c>
      <c r="AX339" s="47" t="s">
        <v>0</v>
      </c>
      <c r="AY339" s="82" t="str">
        <f>IF(AK339&lt;&gt;"NEMA","",IF(IFERROR(MATCH(AJ339,AJ$10:AJ338,0),0)&lt;&gt;0,"",AJ339))</f>
        <v/>
      </c>
      <c r="AZ339" s="47" t="s">
        <v>0</v>
      </c>
      <c r="BA339" s="130"/>
      <c r="BB339" s="47" t="s">
        <v>0</v>
      </c>
      <c r="BC339" s="58" t="str">
        <f t="shared" si="336"/>
        <v/>
      </c>
      <c r="BD339" s="31" t="str">
        <f t="shared" si="337"/>
        <v/>
      </c>
      <c r="BE339" s="31" t="str">
        <f>IF(BD339="","",MAX(BE$10:BE338)+1)</f>
        <v/>
      </c>
      <c r="BF339" s="31" t="str">
        <f t="shared" si="338"/>
        <v/>
      </c>
      <c r="BG339" s="31" t="str">
        <f t="shared" si="339"/>
        <v/>
      </c>
      <c r="BH339" s="31" t="str">
        <f>IF(BA339="","",MAX(BH$10:BH338)+1)</f>
        <v/>
      </c>
      <c r="BI339" s="31" t="str">
        <f t="shared" si="340"/>
        <v/>
      </c>
      <c r="BJ339" s="66" t="str">
        <f t="shared" si="341"/>
        <v/>
      </c>
      <c r="BK339" s="47" t="s">
        <v>0</v>
      </c>
      <c r="BL339" s="19" t="str">
        <f t="shared" si="342"/>
        <v/>
      </c>
      <c r="BM339" s="47" t="s">
        <v>0</v>
      </c>
      <c r="BN339" s="151" t="str">
        <f>IF(AP339="","",IF(BA339="",IF(IFERROR(MATCH(AP339,natjecanje_noviKluboviAliasi,0),0)&gt;0,INDEX(natjecanje_kluboviAliasi,MATCH(AP339,natjecanje_noviKluboviAliasi,0)),AP339),BA339))</f>
        <v/>
      </c>
      <c r="BO339" s="47" t="s">
        <v>0</v>
      </c>
      <c r="BP339" s="58" t="str">
        <f t="shared" si="343"/>
        <v/>
      </c>
      <c r="BQ339" s="73" t="str">
        <f t="shared" si="344"/>
        <v/>
      </c>
      <c r="BR339" s="267" t="str">
        <f t="shared" si="345"/>
        <v/>
      </c>
      <c r="BS339" s="268" t="str">
        <f t="shared" si="346"/>
        <v/>
      </c>
      <c r="BT339" s="191" t="str">
        <f t="shared" si="347"/>
        <v/>
      </c>
      <c r="BU339" s="47" t="s">
        <v>0</v>
      </c>
      <c r="BV339" s="52" t="str">
        <f t="shared" si="348"/>
        <v/>
      </c>
      <c r="BW339" s="31" t="str">
        <f t="shared" si="349"/>
        <v/>
      </c>
      <c r="BX339" s="73" t="str">
        <f>IF(BW339="","",IFERROR(INDEX(imePrezime_id,MATCH(BV339&amp;" – "&amp;BW339,imePrezime_imePrezime,0)),"NEMA"))</f>
        <v/>
      </c>
      <c r="BY339" s="73" t="str">
        <f>IF(BX339&lt;&gt;"NEMA","",IFERROR(INDEX(imePrezimeAlias_imePrezimeId,MATCH(BV339&amp;" "&amp;BW339,imePrezimeAlias_alias,0)),"NEMA"))</f>
        <v/>
      </c>
      <c r="BZ339" s="31" t="str">
        <f>IF(BW339="","",IF(OR(BY339="",BY339="NEMA"),BV339,INDEX(imePrezime_ime,MATCH(BY339,imePrezime_id,0))))</f>
        <v/>
      </c>
      <c r="CA339" s="66" t="str">
        <f>IF(BW339="","",IF(OR(BY339="",BY339="NEMA"),BW339,INDEX(imePrezime_prezime,MATCH(BY339,imePrezime_id,0))))</f>
        <v/>
      </c>
      <c r="CB339" s="47" t="s">
        <v>0</v>
      </c>
      <c r="CC339" s="82" t="str">
        <f t="shared" si="350"/>
        <v/>
      </c>
      <c r="CD339" s="47" t="s">
        <v>0</v>
      </c>
      <c r="CE339" s="19" t="str">
        <f t="shared" si="351"/>
        <v/>
      </c>
      <c r="CF339" s="47" t="s">
        <v>0</v>
      </c>
      <c r="CG339" s="130"/>
      <c r="CH339" s="47" t="s">
        <v>0</v>
      </c>
      <c r="CI339" s="52" t="str">
        <f t="shared" si="352"/>
        <v/>
      </c>
      <c r="CJ339" s="73" t="str">
        <f>IF(CG339="","",MAX(CJ$10:CJ338)+1)</f>
        <v/>
      </c>
      <c r="CK339" s="53" t="str">
        <f t="shared" si="353"/>
        <v/>
      </c>
      <c r="CL339" s="47" t="s">
        <v>0</v>
      </c>
      <c r="CM339" s="19" t="str">
        <f t="shared" si="354"/>
        <v/>
      </c>
      <c r="CN339" s="47" t="s">
        <v>0</v>
      </c>
      <c r="CO339" s="108"/>
      <c r="CP339" s="110"/>
      <c r="CQ339" s="47"/>
      <c r="CR339" s="58" t="str">
        <f>IF(AND(BX339="NEMA",BY339="NEMA",OR(CG339="",CK339="NEMA")),MAX(CR$10:CR338)+1,"")</f>
        <v/>
      </c>
      <c r="CS339" s="53" t="str">
        <f t="shared" si="355"/>
        <v/>
      </c>
      <c r="CT339" t="s">
        <v>0</v>
      </c>
      <c r="CU339" s="133" t="str">
        <f>IF(O339="","",LEFT(INDEX(kategorija_oznaka,MATCH(Q339,kategorija_id,0)),1))</f>
        <v/>
      </c>
      <c r="CV339" t="s">
        <v>0</v>
      </c>
      <c r="CW339" s="52" t="str">
        <f>IF(CR339="","",IF(M339&lt;&gt;"CRO","","INSERT INTO osoba (id,reg_broj,oib,spol_id,dat_rodjenja) VALUES ("&amp;CR339&amp;",(SELECT max(os.reg_broj)+1 FROM osoba AS os),Null,'"&amp;CU339&amp;"',Null); INSERT INTO osoba_log (id,reg_broj,oib,spol_id,dat_rodjenja,dnevnik_id) SELECT id,reg_broj,oib,spol_id,dat_rodjenja,"&amp;dnevnik_id&amp;" FROM osoba WHERE id = "&amp;CR339&amp;";"))</f>
        <v/>
      </c>
      <c r="CX339" s="66" t="str">
        <f t="shared" si="356"/>
        <v/>
      </c>
      <c r="CY339" t="s">
        <v>0</v>
      </c>
      <c r="CZ339" s="19" t="str">
        <f t="shared" si="357"/>
        <v/>
      </c>
      <c r="DA339" s="47" t="s">
        <v>0</v>
      </c>
      <c r="DB339" s="52" t="str">
        <f t="shared" si="358"/>
        <v/>
      </c>
      <c r="DC339" s="66" t="str">
        <f t="shared" si="359"/>
        <v/>
      </c>
      <c r="DD339" s="47" t="s">
        <v>0</v>
      </c>
      <c r="DE339" s="52" t="str">
        <f t="shared" si="360"/>
        <v/>
      </c>
      <c r="DF339" s="53" t="str">
        <f>IF(DE339="","",IFERROR(MATCH(DE339,registar,0),"NEMA"))</f>
        <v/>
      </c>
      <c r="DG339" s="47" t="s">
        <v>0</v>
      </c>
      <c r="DH339" s="52" t="str">
        <f t="shared" si="361"/>
        <v/>
      </c>
      <c r="DI339" s="53" t="str">
        <f>IF(DH339="","",IFERROR(MATCH(DH339,imePrezime_imePrezimeKlub,0),"NEMA"))</f>
        <v/>
      </c>
      <c r="DJ339" s="47" t="s">
        <v>0</v>
      </c>
      <c r="DK339" s="52" t="str">
        <f t="shared" si="362"/>
        <v/>
      </c>
      <c r="DL339" s="53" t="str">
        <f>IF(DK339="","",IFERROR(MATCH(DK339,imePrezime_imePrezime,0),"NEMA"))</f>
        <v/>
      </c>
      <c r="DM339" s="47" t="s">
        <v>0</v>
      </c>
      <c r="DN339" s="58" t="str">
        <f t="shared" si="363"/>
        <v/>
      </c>
      <c r="DO339" s="53" t="str" cm="1">
        <f t="array" ref="DO339">IF(DN339&lt;&gt;"",INDEX(imePrezime_id,DN339,0),IF(CR339&lt;&gt;"",CR339,""))</f>
        <v/>
      </c>
      <c r="DP339" s="47" t="s">
        <v>0</v>
      </c>
      <c r="DQ339" s="58" t="str">
        <f t="shared" si="364"/>
        <v/>
      </c>
      <c r="DR339" s="73" t="str">
        <f>IF(BW339="","",IF(AJ339="",IF(IFERROR(INDEX(imePrezime_klub,MATCH(DO339,imePrezime_id,0)),"NEMA")="","klu",""),IF(OR(AND(AK339&lt;&gt;"",AK339&lt;&gt;"NEMA"),BI339&lt;&gt;""),"klu(ali)",IF(AND(AN339&lt;&gt;"",AN339&lt;&gt;AM339),"(raz-klu)","klu"))))</f>
        <v/>
      </c>
      <c r="DS339" s="73" t="str">
        <f t="shared" si="365"/>
        <v/>
      </c>
      <c r="DT339" s="73" t="str">
        <f t="shared" si="366"/>
        <v/>
      </c>
      <c r="DU339" s="66" t="str">
        <f t="shared" si="367"/>
        <v/>
      </c>
      <c r="DV339" s="47" t="s">
        <v>0</v>
      </c>
      <c r="DW339" s="58" t="str">
        <f>IF(BW339="","",MAX(DW$10:DW338)+1)</f>
        <v/>
      </c>
      <c r="DX339" s="73" t="str">
        <f t="shared" si="368"/>
        <v/>
      </c>
      <c r="DY339" s="73" t="str">
        <f t="shared" si="369"/>
        <v/>
      </c>
      <c r="DZ339" s="73" t="str">
        <f t="shared" si="370"/>
        <v/>
      </c>
      <c r="EA339" s="73" t="str">
        <f t="shared" si="371"/>
        <v/>
      </c>
      <c r="EB339" s="73" t="str">
        <f t="shared" si="372"/>
        <v/>
      </c>
      <c r="EC339" s="73" t="str">
        <f t="shared" si="373"/>
        <v/>
      </c>
      <c r="ED339" s="73" t="str">
        <f t="shared" si="374"/>
        <v/>
      </c>
      <c r="EE339" s="73" t="str">
        <f t="shared" si="375"/>
        <v/>
      </c>
      <c r="EF339" s="73" t="str">
        <f t="shared" si="376"/>
        <v/>
      </c>
      <c r="EG339" s="53" t="str">
        <f>IF(INDEX(natjecanjeKategorije_katAliasId,MATCH(Q339,natjecanjeKategorije_katRegId,0))="","",INDEX(natjecanjeKategorije_katAliasId,MATCH(Q339,natjecanjeKategorije_katRegId,0)))</f>
        <v/>
      </c>
      <c r="EH339" s="47" t="s">
        <v>0</v>
      </c>
      <c r="EI339" s="19" t="str">
        <f t="shared" si="377"/>
        <v/>
      </c>
      <c r="EJ339" s="47" t="s">
        <v>0</v>
      </c>
      <c r="EK339" s="19" t="str">
        <f t="shared" si="378"/>
        <v/>
      </c>
      <c r="EL339" s="47" t="s">
        <v>0</v>
      </c>
      <c r="EM339" s="208" t="str">
        <f t="shared" si="379"/>
        <v/>
      </c>
      <c r="EN339" s="47" t="s">
        <v>0</v>
      </c>
    </row>
    <row r="340" spans="1:144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21"/>
        <v/>
      </c>
      <c r="P340" s="73" t="str">
        <f>IF(O340="","",IF(COUNTIF(O$10:O339,O340)=0,P339+1,P339))</f>
        <v/>
      </c>
      <c r="Q340" s="88" t="str">
        <f t="shared" si="322"/>
        <v/>
      </c>
      <c r="R340" s="89" t="str" cm="1">
        <f t="array" ref="R340">IF(S340="","",INDEX(natjecanjeStaze_naziv,MATCH(S340,natjecanjeStaze_stazaId,0)))</f>
        <v/>
      </c>
      <c r="S340" s="53" t="str">
        <f>IF(BW340="","",INDEX(natjecanjeStaze_stazaId,MATCH(O340,natjecanjeStaze_kategorija,0)))</f>
        <v/>
      </c>
      <c r="T340" s="47" t="s">
        <v>0</v>
      </c>
      <c r="U340" s="259" t="str">
        <f>IF(O340="","",INDEX(kategorija_oznaka,MATCH(Q340,kategorija_id,0)))</f>
        <v/>
      </c>
      <c r="V340" s="260" t="str">
        <f t="shared" si="323"/>
        <v/>
      </c>
      <c r="W340" s="47" t="s">
        <v>0</v>
      </c>
      <c r="X340" s="52" t="str">
        <f t="shared" si="324"/>
        <v/>
      </c>
      <c r="Y340" s="73" t="str">
        <f t="shared" si="325"/>
        <v/>
      </c>
      <c r="Z340" s="31" t="str">
        <f t="shared" si="326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27"/>
        <v/>
      </c>
      <c r="AF340" s="47" t="s">
        <v>0</v>
      </c>
      <c r="AG340" s="151" t="str">
        <f t="shared" si="328"/>
        <v/>
      </c>
      <c r="AH340" s="47" t="s">
        <v>0</v>
      </c>
      <c r="AI340" s="52" t="str">
        <f t="shared" si="329"/>
        <v/>
      </c>
      <c r="AJ340" s="31" t="str">
        <f t="shared" si="330"/>
        <v/>
      </c>
      <c r="AK340" s="73" t="str">
        <f t="shared" si="331"/>
        <v/>
      </c>
      <c r="AL340" s="73" t="str">
        <f t="shared" si="332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IFERROR(""&amp;INDEX(registarNatjecatelji,DL340,4),"")</f>
        <v/>
      </c>
      <c r="AO340" s="90" t="str">
        <f t="shared" si="333"/>
        <v/>
      </c>
      <c r="AP340" s="66" t="str">
        <f t="shared" si="334"/>
        <v/>
      </c>
      <c r="AQ340" s="47" t="s">
        <v>0</v>
      </c>
      <c r="AR340" s="52" t="str">
        <f>IF(V340&lt;&gt;"NEMA","",IF(IFERROR(MATCH(U340,U$10:U339,0),0)&lt;&gt;0,"",U340))</f>
        <v/>
      </c>
      <c r="AS340" s="73" t="str">
        <f>IF(AR340="","",IFERROR(INDEX(klubAlias_id,MATCH(AR340,klubAlias_alias,0)),"NEMA"))</f>
        <v/>
      </c>
      <c r="AT340" s="31" t="str">
        <f>IF(OR(AS340="",AS340&lt;&gt;"NEMA"),"",MAX(AT$10:AT339)+1)</f>
        <v/>
      </c>
      <c r="AU340" s="66" t="str">
        <f>IF(OR(AS340="",AS340&lt;&gt;"NEMA"),"",INDEX(klub_id,MATCH(AR340,klub_naziv,0)))</f>
        <v/>
      </c>
      <c r="AV340" s="47" t="s">
        <v>0</v>
      </c>
      <c r="AW340" s="19" t="str">
        <f t="shared" si="335"/>
        <v/>
      </c>
      <c r="AX340" s="47" t="s">
        <v>0</v>
      </c>
      <c r="AY340" s="82" t="str">
        <f>IF(AK340&lt;&gt;"NEMA","",IF(IFERROR(MATCH(AJ340,AJ$10:AJ339,0),0)&lt;&gt;0,"",AJ340))</f>
        <v/>
      </c>
      <c r="AZ340" s="47" t="s">
        <v>0</v>
      </c>
      <c r="BA340" s="130"/>
      <c r="BB340" s="47" t="s">
        <v>0</v>
      </c>
      <c r="BC340" s="58" t="str">
        <f t="shared" si="336"/>
        <v/>
      </c>
      <c r="BD340" s="31" t="str">
        <f t="shared" si="337"/>
        <v/>
      </c>
      <c r="BE340" s="31" t="str">
        <f>IF(BD340="","",MAX(BE$10:BE339)+1)</f>
        <v/>
      </c>
      <c r="BF340" s="31" t="str">
        <f t="shared" si="338"/>
        <v/>
      </c>
      <c r="BG340" s="31" t="str">
        <f t="shared" si="339"/>
        <v/>
      </c>
      <c r="BH340" s="31" t="str">
        <f>IF(BA340="","",MAX(BH$10:BH339)+1)</f>
        <v/>
      </c>
      <c r="BI340" s="31" t="str">
        <f t="shared" si="340"/>
        <v/>
      </c>
      <c r="BJ340" s="66" t="str">
        <f t="shared" si="341"/>
        <v/>
      </c>
      <c r="BK340" s="47" t="s">
        <v>0</v>
      </c>
      <c r="BL340" s="19" t="str">
        <f t="shared" si="342"/>
        <v/>
      </c>
      <c r="BM340" s="47" t="s">
        <v>0</v>
      </c>
      <c r="BN340" s="151" t="str">
        <f>IF(AP340="","",IF(BA340="",IF(IFERROR(MATCH(AP340,natjecanje_noviKluboviAliasi,0),0)&gt;0,INDEX(natjecanje_kluboviAliasi,MATCH(AP340,natjecanje_noviKluboviAliasi,0)),AP340),BA340))</f>
        <v/>
      </c>
      <c r="BO340" s="47" t="s">
        <v>0</v>
      </c>
      <c r="BP340" s="58" t="str">
        <f t="shared" si="343"/>
        <v/>
      </c>
      <c r="BQ340" s="73" t="str">
        <f t="shared" si="344"/>
        <v/>
      </c>
      <c r="BR340" s="267" t="str">
        <f t="shared" si="345"/>
        <v/>
      </c>
      <c r="BS340" s="268" t="str">
        <f t="shared" si="346"/>
        <v/>
      </c>
      <c r="BT340" s="191" t="str">
        <f t="shared" si="347"/>
        <v/>
      </c>
      <c r="BU340" s="47" t="s">
        <v>0</v>
      </c>
      <c r="BV340" s="52" t="str">
        <f t="shared" si="348"/>
        <v/>
      </c>
      <c r="BW340" s="31" t="str">
        <f t="shared" si="349"/>
        <v/>
      </c>
      <c r="BX340" s="73" t="str">
        <f>IF(BW340="","",IFERROR(INDEX(imePrezime_id,MATCH(BV340&amp;" – "&amp;BW340,imePrezime_imePrezime,0)),"NEMA"))</f>
        <v/>
      </c>
      <c r="BY340" s="73" t="str">
        <f>IF(BX340&lt;&gt;"NEMA","",IFERROR(INDEX(imePrezimeAlias_imePrezimeId,MATCH(BV340&amp;" "&amp;BW340,imePrezimeAlias_alias,0)),"NEMA"))</f>
        <v/>
      </c>
      <c r="BZ340" s="31" t="str">
        <f>IF(BW340="","",IF(OR(BY340="",BY340="NEMA"),BV340,INDEX(imePrezime_ime,MATCH(BY340,imePrezime_id,0))))</f>
        <v/>
      </c>
      <c r="CA340" s="66" t="str">
        <f>IF(BW340="","",IF(OR(BY340="",BY340="NEMA"),BW340,INDEX(imePrezime_prezime,MATCH(BY340,imePrezime_id,0))))</f>
        <v/>
      </c>
      <c r="CB340" s="47" t="s">
        <v>0</v>
      </c>
      <c r="CC340" s="82" t="str">
        <f t="shared" si="350"/>
        <v/>
      </c>
      <c r="CD340" s="47" t="s">
        <v>0</v>
      </c>
      <c r="CE340" s="19" t="str">
        <f t="shared" si="351"/>
        <v/>
      </c>
      <c r="CF340" s="47" t="s">
        <v>0</v>
      </c>
      <c r="CG340" s="130"/>
      <c r="CH340" s="47" t="s">
        <v>0</v>
      </c>
      <c r="CI340" s="52" t="str">
        <f t="shared" si="352"/>
        <v/>
      </c>
      <c r="CJ340" s="73" t="str">
        <f>IF(CG340="","",MAX(CJ$10:CJ339)+1)</f>
        <v/>
      </c>
      <c r="CK340" s="53" t="str">
        <f t="shared" si="353"/>
        <v/>
      </c>
      <c r="CL340" s="47" t="s">
        <v>0</v>
      </c>
      <c r="CM340" s="19" t="str">
        <f t="shared" si="354"/>
        <v/>
      </c>
      <c r="CN340" s="47" t="s">
        <v>0</v>
      </c>
      <c r="CO340" s="108"/>
      <c r="CP340" s="110"/>
      <c r="CQ340" s="47"/>
      <c r="CR340" s="58" t="str">
        <f>IF(AND(BX340="NEMA",BY340="NEMA",OR(CG340="",CK340="NEMA")),MAX(CR$10:CR339)+1,"")</f>
        <v/>
      </c>
      <c r="CS340" s="53" t="str">
        <f t="shared" si="355"/>
        <v/>
      </c>
      <c r="CT340" t="s">
        <v>0</v>
      </c>
      <c r="CU340" s="133" t="str">
        <f>IF(O340="","",LEFT(INDEX(kategorija_oznaka,MATCH(Q340,kategorija_id,0)),1))</f>
        <v/>
      </c>
      <c r="CV340" t="s">
        <v>0</v>
      </c>
      <c r="CW340" s="52" t="str">
        <f>IF(CR340="","",IF(M340&lt;&gt;"CRO","","INSERT INTO osoba (id,reg_broj,oib,spol_id,dat_rodjenja) VALUES ("&amp;CR340&amp;",(SELECT max(os.reg_broj)+1 FROM osoba AS os),Null,'"&amp;CU340&amp;"',Null); INSERT INTO osoba_log (id,reg_broj,oib,spol_id,dat_rodjenja,dnevnik_id) SELECT id,reg_broj,oib,spol_id,dat_rodjenja,"&amp;dnevnik_id&amp;" FROM osoba WHERE id = "&amp;CR340&amp;";"))</f>
        <v/>
      </c>
      <c r="CX340" s="66" t="str">
        <f t="shared" si="356"/>
        <v/>
      </c>
      <c r="CY340" t="s">
        <v>0</v>
      </c>
      <c r="CZ340" s="19" t="str">
        <f t="shared" si="357"/>
        <v/>
      </c>
      <c r="DA340" s="47" t="s">
        <v>0</v>
      </c>
      <c r="DB340" s="52" t="str">
        <f t="shared" si="358"/>
        <v/>
      </c>
      <c r="DC340" s="66" t="str">
        <f t="shared" si="359"/>
        <v/>
      </c>
      <c r="DD340" s="47" t="s">
        <v>0</v>
      </c>
      <c r="DE340" s="52" t="str">
        <f t="shared" si="360"/>
        <v/>
      </c>
      <c r="DF340" s="53" t="str">
        <f>IF(DE340="","",IFERROR(MATCH(DE340,registar,0),"NEMA"))</f>
        <v/>
      </c>
      <c r="DG340" s="47" t="s">
        <v>0</v>
      </c>
      <c r="DH340" s="52" t="str">
        <f t="shared" si="361"/>
        <v/>
      </c>
      <c r="DI340" s="53" t="str">
        <f>IF(DH340="","",IFERROR(MATCH(DH340,imePrezime_imePrezimeKlub,0),"NEMA"))</f>
        <v/>
      </c>
      <c r="DJ340" s="47" t="s">
        <v>0</v>
      </c>
      <c r="DK340" s="52" t="str">
        <f t="shared" si="362"/>
        <v/>
      </c>
      <c r="DL340" s="53" t="str">
        <f>IF(DK340="","",IFERROR(MATCH(DK340,imePrezime_imePrezime,0),"NEMA"))</f>
        <v/>
      </c>
      <c r="DM340" s="47" t="s">
        <v>0</v>
      </c>
      <c r="DN340" s="58" t="str">
        <f t="shared" si="363"/>
        <v/>
      </c>
      <c r="DO340" s="53" t="str" cm="1">
        <f t="array" ref="DO340">IF(DN340&lt;&gt;"",INDEX(imePrezime_id,DN340,0),IF(CR340&lt;&gt;"",CR340,""))</f>
        <v/>
      </c>
      <c r="DP340" s="47" t="s">
        <v>0</v>
      </c>
      <c r="DQ340" s="58" t="str">
        <f t="shared" si="364"/>
        <v/>
      </c>
      <c r="DR340" s="73" t="str">
        <f>IF(BW340="","",IF(AJ340="",IF(IFERROR(INDEX(imePrezime_klub,MATCH(DO340,imePrezime_id,0)),"NEMA")="","klu",""),IF(OR(AND(AK340&lt;&gt;"",AK340&lt;&gt;"NEMA"),BI340&lt;&gt;""),"klu(ali)",IF(AND(AN340&lt;&gt;"",AN340&lt;&gt;AM340),"(raz-klu)","klu"))))</f>
        <v/>
      </c>
      <c r="DS340" s="73" t="str">
        <f t="shared" si="365"/>
        <v/>
      </c>
      <c r="DT340" s="73" t="str">
        <f t="shared" si="366"/>
        <v/>
      </c>
      <c r="DU340" s="66" t="str">
        <f t="shared" si="367"/>
        <v/>
      </c>
      <c r="DV340" s="47" t="s">
        <v>0</v>
      </c>
      <c r="DW340" s="58" t="str">
        <f>IF(BW340="","",MAX(DW$10:DW339)+1)</f>
        <v/>
      </c>
      <c r="DX340" s="73" t="str">
        <f t="shared" si="368"/>
        <v/>
      </c>
      <c r="DY340" s="73" t="str">
        <f t="shared" si="369"/>
        <v/>
      </c>
      <c r="DZ340" s="73" t="str">
        <f t="shared" si="370"/>
        <v/>
      </c>
      <c r="EA340" s="73" t="str">
        <f t="shared" si="371"/>
        <v/>
      </c>
      <c r="EB340" s="73" t="str">
        <f t="shared" si="372"/>
        <v/>
      </c>
      <c r="EC340" s="73" t="str">
        <f t="shared" si="373"/>
        <v/>
      </c>
      <c r="ED340" s="73" t="str">
        <f t="shared" si="374"/>
        <v/>
      </c>
      <c r="EE340" s="73" t="str">
        <f t="shared" si="375"/>
        <v/>
      </c>
      <c r="EF340" s="73" t="str">
        <f t="shared" si="376"/>
        <v/>
      </c>
      <c r="EG340" s="53" t="str">
        <f>IF(INDEX(natjecanjeKategorije_katAliasId,MATCH(Q340,natjecanjeKategorije_katRegId,0))="","",INDEX(natjecanjeKategorije_katAliasId,MATCH(Q340,natjecanjeKategorije_katRegId,0)))</f>
        <v/>
      </c>
      <c r="EH340" s="47" t="s">
        <v>0</v>
      </c>
      <c r="EI340" s="19" t="str">
        <f t="shared" si="377"/>
        <v/>
      </c>
      <c r="EJ340" s="47" t="s">
        <v>0</v>
      </c>
      <c r="EK340" s="19" t="str">
        <f t="shared" si="378"/>
        <v/>
      </c>
      <c r="EL340" s="47" t="s">
        <v>0</v>
      </c>
      <c r="EM340" s="208" t="str">
        <f t="shared" si="379"/>
        <v/>
      </c>
      <c r="EN340" s="47" t="s">
        <v>0</v>
      </c>
    </row>
    <row r="341" spans="1:144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21"/>
        <v/>
      </c>
      <c r="P341" s="73" t="str">
        <f>IF(O341="","",IF(COUNTIF(O$10:O340,O341)=0,P340+1,P340))</f>
        <v/>
      </c>
      <c r="Q341" s="88" t="str">
        <f t="shared" si="322"/>
        <v/>
      </c>
      <c r="R341" s="89" t="str" cm="1">
        <f t="array" ref="R341">IF(S341="","",INDEX(natjecanjeStaze_naziv,MATCH(S341,natjecanjeStaze_stazaId,0)))</f>
        <v/>
      </c>
      <c r="S341" s="53" t="str">
        <f>IF(BW341="","",INDEX(natjecanjeStaze_stazaId,MATCH(O341,natjecanjeStaze_kategorija,0)))</f>
        <v/>
      </c>
      <c r="T341" s="47" t="s">
        <v>0</v>
      </c>
      <c r="U341" s="259" t="str">
        <f>IF(O341="","",INDEX(kategorija_oznaka,MATCH(Q341,kategorija_id,0)))</f>
        <v/>
      </c>
      <c r="V341" s="260" t="str">
        <f t="shared" si="323"/>
        <v/>
      </c>
      <c r="W341" s="47" t="s">
        <v>0</v>
      </c>
      <c r="X341" s="52" t="str">
        <f t="shared" si="324"/>
        <v/>
      </c>
      <c r="Y341" s="73" t="str">
        <f t="shared" si="325"/>
        <v/>
      </c>
      <c r="Z341" s="31" t="str">
        <f t="shared" si="326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27"/>
        <v/>
      </c>
      <c r="AF341" s="47" t="s">
        <v>0</v>
      </c>
      <c r="AG341" s="151" t="str">
        <f t="shared" si="328"/>
        <v/>
      </c>
      <c r="AH341" s="47" t="s">
        <v>0</v>
      </c>
      <c r="AI341" s="52" t="str">
        <f t="shared" si="329"/>
        <v/>
      </c>
      <c r="AJ341" s="31" t="str">
        <f t="shared" si="330"/>
        <v/>
      </c>
      <c r="AK341" s="73" t="str">
        <f t="shared" si="331"/>
        <v/>
      </c>
      <c r="AL341" s="73" t="str">
        <f t="shared" si="332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IFERROR(""&amp;INDEX(registarNatjecatelji,DL341,4),"")</f>
        <v/>
      </c>
      <c r="AO341" s="90" t="str">
        <f t="shared" si="333"/>
        <v/>
      </c>
      <c r="AP341" s="66" t="str">
        <f t="shared" si="334"/>
        <v/>
      </c>
      <c r="AQ341" s="47" t="s">
        <v>0</v>
      </c>
      <c r="AR341" s="52" t="str">
        <f>IF(V341&lt;&gt;"NEMA","",IF(IFERROR(MATCH(U341,U$10:U340,0),0)&lt;&gt;0,"",U341))</f>
        <v/>
      </c>
      <c r="AS341" s="73" t="str">
        <f>IF(AR341="","",IFERROR(INDEX(klubAlias_id,MATCH(AR341,klubAlias_alias,0)),"NEMA"))</f>
        <v/>
      </c>
      <c r="AT341" s="31" t="str">
        <f>IF(OR(AS341="",AS341&lt;&gt;"NEMA"),"",MAX(AT$10:AT340)+1)</f>
        <v/>
      </c>
      <c r="AU341" s="66" t="str">
        <f>IF(OR(AS341="",AS341&lt;&gt;"NEMA"),"",INDEX(klub_id,MATCH(AR341,klub_naziv,0)))</f>
        <v/>
      </c>
      <c r="AV341" s="47" t="s">
        <v>0</v>
      </c>
      <c r="AW341" s="19" t="str">
        <f t="shared" si="335"/>
        <v/>
      </c>
      <c r="AX341" s="47" t="s">
        <v>0</v>
      </c>
      <c r="AY341" s="82" t="str">
        <f>IF(AK341&lt;&gt;"NEMA","",IF(IFERROR(MATCH(AJ341,AJ$10:AJ340,0),0)&lt;&gt;0,"",AJ341))</f>
        <v/>
      </c>
      <c r="AZ341" s="47" t="s">
        <v>0</v>
      </c>
      <c r="BA341" s="130"/>
      <c r="BB341" s="47" t="s">
        <v>0</v>
      </c>
      <c r="BC341" s="58" t="str">
        <f t="shared" si="336"/>
        <v/>
      </c>
      <c r="BD341" s="31" t="str">
        <f t="shared" si="337"/>
        <v/>
      </c>
      <c r="BE341" s="31" t="str">
        <f>IF(BD341="","",MAX(BE$10:BE340)+1)</f>
        <v/>
      </c>
      <c r="BF341" s="31" t="str">
        <f t="shared" si="338"/>
        <v/>
      </c>
      <c r="BG341" s="31" t="str">
        <f t="shared" si="339"/>
        <v/>
      </c>
      <c r="BH341" s="31" t="str">
        <f>IF(BA341="","",MAX(BH$10:BH340)+1)</f>
        <v/>
      </c>
      <c r="BI341" s="31" t="str">
        <f t="shared" si="340"/>
        <v/>
      </c>
      <c r="BJ341" s="66" t="str">
        <f t="shared" si="341"/>
        <v/>
      </c>
      <c r="BK341" s="47" t="s">
        <v>0</v>
      </c>
      <c r="BL341" s="19" t="str">
        <f t="shared" si="342"/>
        <v/>
      </c>
      <c r="BM341" s="47" t="s">
        <v>0</v>
      </c>
      <c r="BN341" s="151" t="str">
        <f>IF(AP341="","",IF(BA341="",IF(IFERROR(MATCH(AP341,natjecanje_noviKluboviAliasi,0),0)&gt;0,INDEX(natjecanje_kluboviAliasi,MATCH(AP341,natjecanje_noviKluboviAliasi,0)),AP341),BA341))</f>
        <v/>
      </c>
      <c r="BO341" s="47" t="s">
        <v>0</v>
      </c>
      <c r="BP341" s="58" t="str">
        <f t="shared" si="343"/>
        <v/>
      </c>
      <c r="BQ341" s="73" t="str">
        <f t="shared" si="344"/>
        <v/>
      </c>
      <c r="BR341" s="267" t="str">
        <f t="shared" si="345"/>
        <v/>
      </c>
      <c r="BS341" s="268" t="str">
        <f t="shared" si="346"/>
        <v/>
      </c>
      <c r="BT341" s="191" t="str">
        <f t="shared" si="347"/>
        <v/>
      </c>
      <c r="BU341" s="47" t="s">
        <v>0</v>
      </c>
      <c r="BV341" s="52" t="str">
        <f t="shared" si="348"/>
        <v/>
      </c>
      <c r="BW341" s="31" t="str">
        <f t="shared" si="349"/>
        <v/>
      </c>
      <c r="BX341" s="73" t="str">
        <f>IF(BW341="","",IFERROR(INDEX(imePrezime_id,MATCH(BV341&amp;" – "&amp;BW341,imePrezime_imePrezime,0)),"NEMA"))</f>
        <v/>
      </c>
      <c r="BY341" s="73" t="str">
        <f>IF(BX341&lt;&gt;"NEMA","",IFERROR(INDEX(imePrezimeAlias_imePrezimeId,MATCH(BV341&amp;" "&amp;BW341,imePrezimeAlias_alias,0)),"NEMA"))</f>
        <v/>
      </c>
      <c r="BZ341" s="31" t="str">
        <f>IF(BW341="","",IF(OR(BY341="",BY341="NEMA"),BV341,INDEX(imePrezime_ime,MATCH(BY341,imePrezime_id,0))))</f>
        <v/>
      </c>
      <c r="CA341" s="66" t="str">
        <f>IF(BW341="","",IF(OR(BY341="",BY341="NEMA"),BW341,INDEX(imePrezime_prezime,MATCH(BY341,imePrezime_id,0))))</f>
        <v/>
      </c>
      <c r="CB341" s="47" t="s">
        <v>0</v>
      </c>
      <c r="CC341" s="82" t="str">
        <f t="shared" si="350"/>
        <v/>
      </c>
      <c r="CD341" s="47" t="s">
        <v>0</v>
      </c>
      <c r="CE341" s="19" t="str">
        <f t="shared" si="351"/>
        <v/>
      </c>
      <c r="CF341" s="47" t="s">
        <v>0</v>
      </c>
      <c r="CG341" s="130"/>
      <c r="CH341" s="47" t="s">
        <v>0</v>
      </c>
      <c r="CI341" s="52" t="str">
        <f t="shared" si="352"/>
        <v/>
      </c>
      <c r="CJ341" s="73" t="str">
        <f>IF(CG341="","",MAX(CJ$10:CJ340)+1)</f>
        <v/>
      </c>
      <c r="CK341" s="53" t="str">
        <f t="shared" si="353"/>
        <v/>
      </c>
      <c r="CL341" s="47" t="s">
        <v>0</v>
      </c>
      <c r="CM341" s="19" t="str">
        <f t="shared" si="354"/>
        <v/>
      </c>
      <c r="CN341" s="47" t="s">
        <v>0</v>
      </c>
      <c r="CO341" s="108"/>
      <c r="CP341" s="110"/>
      <c r="CQ341" s="47"/>
      <c r="CR341" s="58" t="str">
        <f>IF(AND(BX341="NEMA",BY341="NEMA",OR(CG341="",CK341="NEMA")),MAX(CR$10:CR340)+1,"")</f>
        <v/>
      </c>
      <c r="CS341" s="53" t="str">
        <f t="shared" si="355"/>
        <v/>
      </c>
      <c r="CT341" t="s">
        <v>0</v>
      </c>
      <c r="CU341" s="133" t="str">
        <f>IF(O341="","",LEFT(INDEX(kategorija_oznaka,MATCH(Q341,kategorija_id,0)),1))</f>
        <v/>
      </c>
      <c r="CV341" t="s">
        <v>0</v>
      </c>
      <c r="CW341" s="52" t="str">
        <f>IF(CR341="","",IF(M341&lt;&gt;"CRO","","INSERT INTO osoba (id,reg_broj,oib,spol_id,dat_rodjenja) VALUES ("&amp;CR341&amp;",(SELECT max(os.reg_broj)+1 FROM osoba AS os),Null,'"&amp;CU341&amp;"',Null); INSERT INTO osoba_log (id,reg_broj,oib,spol_id,dat_rodjenja,dnevnik_id) SELECT id,reg_broj,oib,spol_id,dat_rodjenja,"&amp;dnevnik_id&amp;" FROM osoba WHERE id = "&amp;CR341&amp;";"))</f>
        <v/>
      </c>
      <c r="CX341" s="66" t="str">
        <f t="shared" si="356"/>
        <v/>
      </c>
      <c r="CY341" t="s">
        <v>0</v>
      </c>
      <c r="CZ341" s="19" t="str">
        <f t="shared" si="357"/>
        <v/>
      </c>
      <c r="DA341" s="47" t="s">
        <v>0</v>
      </c>
      <c r="DB341" s="52" t="str">
        <f t="shared" si="358"/>
        <v/>
      </c>
      <c r="DC341" s="66" t="str">
        <f t="shared" si="359"/>
        <v/>
      </c>
      <c r="DD341" s="47" t="s">
        <v>0</v>
      </c>
      <c r="DE341" s="52" t="str">
        <f t="shared" si="360"/>
        <v/>
      </c>
      <c r="DF341" s="53" t="str">
        <f>IF(DE341="","",IFERROR(MATCH(DE341,registar,0),"NEMA"))</f>
        <v/>
      </c>
      <c r="DG341" s="47" t="s">
        <v>0</v>
      </c>
      <c r="DH341" s="52" t="str">
        <f t="shared" si="361"/>
        <v/>
      </c>
      <c r="DI341" s="53" t="str">
        <f>IF(DH341="","",IFERROR(MATCH(DH341,imePrezime_imePrezimeKlub,0),"NEMA"))</f>
        <v/>
      </c>
      <c r="DJ341" s="47" t="s">
        <v>0</v>
      </c>
      <c r="DK341" s="52" t="str">
        <f t="shared" si="362"/>
        <v/>
      </c>
      <c r="DL341" s="53" t="str">
        <f>IF(DK341="","",IFERROR(MATCH(DK341,imePrezime_imePrezime,0),"NEMA"))</f>
        <v/>
      </c>
      <c r="DM341" s="47" t="s">
        <v>0</v>
      </c>
      <c r="DN341" s="58" t="str">
        <f t="shared" si="363"/>
        <v/>
      </c>
      <c r="DO341" s="53" t="str" cm="1">
        <f t="array" ref="DO341">IF(DN341&lt;&gt;"",INDEX(imePrezime_id,DN341,0),IF(CR341&lt;&gt;"",CR341,""))</f>
        <v/>
      </c>
      <c r="DP341" s="47" t="s">
        <v>0</v>
      </c>
      <c r="DQ341" s="58" t="str">
        <f t="shared" si="364"/>
        <v/>
      </c>
      <c r="DR341" s="73" t="str">
        <f>IF(BW341="","",IF(AJ341="",IF(IFERROR(INDEX(imePrezime_klub,MATCH(DO341,imePrezime_id,0)),"NEMA")="","klu",""),IF(OR(AND(AK341&lt;&gt;"",AK341&lt;&gt;"NEMA"),BI341&lt;&gt;""),"klu(ali)",IF(AND(AN341&lt;&gt;"",AN341&lt;&gt;AM341),"(raz-klu)","klu"))))</f>
        <v/>
      </c>
      <c r="DS341" s="73" t="str">
        <f t="shared" si="365"/>
        <v/>
      </c>
      <c r="DT341" s="73" t="str">
        <f t="shared" si="366"/>
        <v/>
      </c>
      <c r="DU341" s="66" t="str">
        <f t="shared" si="367"/>
        <v/>
      </c>
      <c r="DV341" s="47" t="s">
        <v>0</v>
      </c>
      <c r="DW341" s="58" t="str">
        <f>IF(BW341="","",MAX(DW$10:DW340)+1)</f>
        <v/>
      </c>
      <c r="DX341" s="73" t="str">
        <f t="shared" si="368"/>
        <v/>
      </c>
      <c r="DY341" s="73" t="str">
        <f t="shared" si="369"/>
        <v/>
      </c>
      <c r="DZ341" s="73" t="str">
        <f t="shared" si="370"/>
        <v/>
      </c>
      <c r="EA341" s="73" t="str">
        <f t="shared" si="371"/>
        <v/>
      </c>
      <c r="EB341" s="73" t="str">
        <f t="shared" si="372"/>
        <v/>
      </c>
      <c r="EC341" s="73" t="str">
        <f t="shared" si="373"/>
        <v/>
      </c>
      <c r="ED341" s="73" t="str">
        <f t="shared" si="374"/>
        <v/>
      </c>
      <c r="EE341" s="73" t="str">
        <f t="shared" si="375"/>
        <v/>
      </c>
      <c r="EF341" s="73" t="str">
        <f t="shared" si="376"/>
        <v/>
      </c>
      <c r="EG341" s="53" t="str">
        <f>IF(INDEX(natjecanjeKategorije_katAliasId,MATCH(Q341,natjecanjeKategorije_katRegId,0))="","",INDEX(natjecanjeKategorije_katAliasId,MATCH(Q341,natjecanjeKategorije_katRegId,0)))</f>
        <v/>
      </c>
      <c r="EH341" s="47" t="s">
        <v>0</v>
      </c>
      <c r="EI341" s="19" t="str">
        <f t="shared" si="377"/>
        <v/>
      </c>
      <c r="EJ341" s="47" t="s">
        <v>0</v>
      </c>
      <c r="EK341" s="19" t="str">
        <f t="shared" si="378"/>
        <v/>
      </c>
      <c r="EL341" s="47" t="s">
        <v>0</v>
      </c>
      <c r="EM341" s="208" t="str">
        <f t="shared" si="379"/>
        <v/>
      </c>
      <c r="EN341" s="47" t="s">
        <v>0</v>
      </c>
    </row>
    <row r="342" spans="1:144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21"/>
        <v/>
      </c>
      <c r="P342" s="73" t="str">
        <f>IF(O342="","",IF(COUNTIF(O$10:O341,O342)=0,P341+1,P341))</f>
        <v/>
      </c>
      <c r="Q342" s="88" t="str">
        <f t="shared" si="322"/>
        <v/>
      </c>
      <c r="R342" s="89" t="str" cm="1">
        <f t="array" ref="R342">IF(S342="","",INDEX(natjecanjeStaze_naziv,MATCH(S342,natjecanjeStaze_stazaId,0)))</f>
        <v/>
      </c>
      <c r="S342" s="53" t="str">
        <f>IF(BW342="","",INDEX(natjecanjeStaze_stazaId,MATCH(O342,natjecanjeStaze_kategorija,0)))</f>
        <v/>
      </c>
      <c r="T342" s="47" t="s">
        <v>0</v>
      </c>
      <c r="U342" s="259" t="str">
        <f>IF(O342="","",INDEX(kategorija_oznaka,MATCH(Q342,kategorija_id,0)))</f>
        <v/>
      </c>
      <c r="V342" s="260" t="str">
        <f t="shared" si="323"/>
        <v/>
      </c>
      <c r="W342" s="47" t="s">
        <v>0</v>
      </c>
      <c r="X342" s="52" t="str">
        <f t="shared" si="324"/>
        <v/>
      </c>
      <c r="Y342" s="73" t="str">
        <f t="shared" si="325"/>
        <v/>
      </c>
      <c r="Z342" s="31" t="str">
        <f t="shared" si="326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27"/>
        <v/>
      </c>
      <c r="AF342" s="47" t="s">
        <v>0</v>
      </c>
      <c r="AG342" s="151" t="str">
        <f t="shared" si="328"/>
        <v/>
      </c>
      <c r="AH342" s="47" t="s">
        <v>0</v>
      </c>
      <c r="AI342" s="52" t="str">
        <f t="shared" si="329"/>
        <v/>
      </c>
      <c r="AJ342" s="31" t="str">
        <f t="shared" si="330"/>
        <v/>
      </c>
      <c r="AK342" s="73" t="str">
        <f t="shared" si="331"/>
        <v/>
      </c>
      <c r="AL342" s="73" t="str">
        <f t="shared" si="332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IFERROR(""&amp;INDEX(registarNatjecatelji,DL342,4),"")</f>
        <v/>
      </c>
      <c r="AO342" s="90" t="str">
        <f t="shared" si="333"/>
        <v/>
      </c>
      <c r="AP342" s="66" t="str">
        <f t="shared" si="334"/>
        <v/>
      </c>
      <c r="AQ342" s="47" t="s">
        <v>0</v>
      </c>
      <c r="AR342" s="52" t="str">
        <f>IF(V342&lt;&gt;"NEMA","",IF(IFERROR(MATCH(U342,U$10:U341,0),0)&lt;&gt;0,"",U342))</f>
        <v/>
      </c>
      <c r="AS342" s="73" t="str">
        <f>IF(AR342="","",IFERROR(INDEX(klubAlias_id,MATCH(AR342,klubAlias_alias,0)),"NEMA"))</f>
        <v/>
      </c>
      <c r="AT342" s="31" t="str">
        <f>IF(OR(AS342="",AS342&lt;&gt;"NEMA"),"",MAX(AT$10:AT341)+1)</f>
        <v/>
      </c>
      <c r="AU342" s="66" t="str">
        <f>IF(OR(AS342="",AS342&lt;&gt;"NEMA"),"",INDEX(klub_id,MATCH(AR342,klub_naziv,0)))</f>
        <v/>
      </c>
      <c r="AV342" s="47" t="s">
        <v>0</v>
      </c>
      <c r="AW342" s="19" t="str">
        <f t="shared" si="335"/>
        <v/>
      </c>
      <c r="AX342" s="47" t="s">
        <v>0</v>
      </c>
      <c r="AY342" s="82" t="str">
        <f>IF(AK342&lt;&gt;"NEMA","",IF(IFERROR(MATCH(AJ342,AJ$10:AJ341,0),0)&lt;&gt;0,"",AJ342))</f>
        <v/>
      </c>
      <c r="AZ342" s="47" t="s">
        <v>0</v>
      </c>
      <c r="BA342" s="130"/>
      <c r="BB342" s="47" t="s">
        <v>0</v>
      </c>
      <c r="BC342" s="58" t="str">
        <f t="shared" si="336"/>
        <v/>
      </c>
      <c r="BD342" s="31" t="str">
        <f t="shared" si="337"/>
        <v/>
      </c>
      <c r="BE342" s="31" t="str">
        <f>IF(BD342="","",MAX(BE$10:BE341)+1)</f>
        <v/>
      </c>
      <c r="BF342" s="31" t="str">
        <f t="shared" si="338"/>
        <v/>
      </c>
      <c r="BG342" s="31" t="str">
        <f t="shared" si="339"/>
        <v/>
      </c>
      <c r="BH342" s="31" t="str">
        <f>IF(BA342="","",MAX(BH$10:BH341)+1)</f>
        <v/>
      </c>
      <c r="BI342" s="31" t="str">
        <f t="shared" si="340"/>
        <v/>
      </c>
      <c r="BJ342" s="66" t="str">
        <f t="shared" si="341"/>
        <v/>
      </c>
      <c r="BK342" s="47" t="s">
        <v>0</v>
      </c>
      <c r="BL342" s="19" t="str">
        <f t="shared" si="342"/>
        <v/>
      </c>
      <c r="BM342" s="47" t="s">
        <v>0</v>
      </c>
      <c r="BN342" s="151" t="str">
        <f>IF(AP342="","",IF(BA342="",IF(IFERROR(MATCH(AP342,natjecanje_noviKluboviAliasi,0),0)&gt;0,INDEX(natjecanje_kluboviAliasi,MATCH(AP342,natjecanje_noviKluboviAliasi,0)),AP342),BA342))</f>
        <v/>
      </c>
      <c r="BO342" s="47" t="s">
        <v>0</v>
      </c>
      <c r="BP342" s="58" t="str">
        <f t="shared" si="343"/>
        <v/>
      </c>
      <c r="BQ342" s="73" t="str">
        <f t="shared" si="344"/>
        <v/>
      </c>
      <c r="BR342" s="267" t="str">
        <f t="shared" si="345"/>
        <v/>
      </c>
      <c r="BS342" s="268" t="str">
        <f t="shared" si="346"/>
        <v/>
      </c>
      <c r="BT342" s="191" t="str">
        <f t="shared" si="347"/>
        <v/>
      </c>
      <c r="BU342" s="47" t="s">
        <v>0</v>
      </c>
      <c r="BV342" s="52" t="str">
        <f t="shared" si="348"/>
        <v/>
      </c>
      <c r="BW342" s="31" t="str">
        <f t="shared" si="349"/>
        <v/>
      </c>
      <c r="BX342" s="73" t="str">
        <f>IF(BW342="","",IFERROR(INDEX(imePrezime_id,MATCH(BV342&amp;" – "&amp;BW342,imePrezime_imePrezime,0)),"NEMA"))</f>
        <v/>
      </c>
      <c r="BY342" s="73" t="str">
        <f>IF(BX342&lt;&gt;"NEMA","",IFERROR(INDEX(imePrezimeAlias_imePrezimeId,MATCH(BV342&amp;" "&amp;BW342,imePrezimeAlias_alias,0)),"NEMA"))</f>
        <v/>
      </c>
      <c r="BZ342" s="31" t="str">
        <f>IF(BW342="","",IF(OR(BY342="",BY342="NEMA"),BV342,INDEX(imePrezime_ime,MATCH(BY342,imePrezime_id,0))))</f>
        <v/>
      </c>
      <c r="CA342" s="66" t="str">
        <f>IF(BW342="","",IF(OR(BY342="",BY342="NEMA"),BW342,INDEX(imePrezime_prezime,MATCH(BY342,imePrezime_id,0))))</f>
        <v/>
      </c>
      <c r="CB342" s="47" t="s">
        <v>0</v>
      </c>
      <c r="CC342" s="82" t="str">
        <f t="shared" si="350"/>
        <v/>
      </c>
      <c r="CD342" s="47" t="s">
        <v>0</v>
      </c>
      <c r="CE342" s="19" t="str">
        <f t="shared" si="351"/>
        <v/>
      </c>
      <c r="CF342" s="47" t="s">
        <v>0</v>
      </c>
      <c r="CG342" s="130"/>
      <c r="CH342" s="47" t="s">
        <v>0</v>
      </c>
      <c r="CI342" s="52" t="str">
        <f t="shared" si="352"/>
        <v/>
      </c>
      <c r="CJ342" s="73" t="str">
        <f>IF(CG342="","",MAX(CJ$10:CJ341)+1)</f>
        <v/>
      </c>
      <c r="CK342" s="53" t="str">
        <f t="shared" si="353"/>
        <v/>
      </c>
      <c r="CL342" s="47" t="s">
        <v>0</v>
      </c>
      <c r="CM342" s="19" t="str">
        <f t="shared" si="354"/>
        <v/>
      </c>
      <c r="CN342" s="47" t="s">
        <v>0</v>
      </c>
      <c r="CO342" s="108"/>
      <c r="CP342" s="110"/>
      <c r="CQ342" s="47"/>
      <c r="CR342" s="58" t="str">
        <f>IF(AND(BX342="NEMA",BY342="NEMA",OR(CG342="",CK342="NEMA")),MAX(CR$10:CR341)+1,"")</f>
        <v/>
      </c>
      <c r="CS342" s="53" t="str">
        <f t="shared" si="355"/>
        <v/>
      </c>
      <c r="CT342" t="s">
        <v>0</v>
      </c>
      <c r="CU342" s="133" t="str">
        <f>IF(O342="","",LEFT(INDEX(kategorija_oznaka,MATCH(Q342,kategorija_id,0)),1))</f>
        <v/>
      </c>
      <c r="CV342" t="s">
        <v>0</v>
      </c>
      <c r="CW342" s="52" t="str">
        <f>IF(CR342="","",IF(M342&lt;&gt;"CRO","","INSERT INTO osoba (id,reg_broj,oib,spol_id,dat_rodjenja) VALUES ("&amp;CR342&amp;",(SELECT max(os.reg_broj)+1 FROM osoba AS os),Null,'"&amp;CU342&amp;"',Null); INSERT INTO osoba_log (id,reg_broj,oib,spol_id,dat_rodjenja,dnevnik_id) SELECT id,reg_broj,oib,spol_id,dat_rodjenja,"&amp;dnevnik_id&amp;" FROM osoba WHERE id = "&amp;CR342&amp;";"))</f>
        <v/>
      </c>
      <c r="CX342" s="66" t="str">
        <f t="shared" si="356"/>
        <v/>
      </c>
      <c r="CY342" t="s">
        <v>0</v>
      </c>
      <c r="CZ342" s="19" t="str">
        <f t="shared" si="357"/>
        <v/>
      </c>
      <c r="DA342" s="47" t="s">
        <v>0</v>
      </c>
      <c r="DB342" s="52" t="str">
        <f t="shared" si="358"/>
        <v/>
      </c>
      <c r="DC342" s="66" t="str">
        <f t="shared" si="359"/>
        <v/>
      </c>
      <c r="DD342" s="47" t="s">
        <v>0</v>
      </c>
      <c r="DE342" s="52" t="str">
        <f t="shared" si="360"/>
        <v/>
      </c>
      <c r="DF342" s="53" t="str">
        <f>IF(DE342="","",IFERROR(MATCH(DE342,registar,0),"NEMA"))</f>
        <v/>
      </c>
      <c r="DG342" s="47" t="s">
        <v>0</v>
      </c>
      <c r="DH342" s="52" t="str">
        <f t="shared" si="361"/>
        <v/>
      </c>
      <c r="DI342" s="53" t="str">
        <f>IF(DH342="","",IFERROR(MATCH(DH342,imePrezime_imePrezimeKlub,0),"NEMA"))</f>
        <v/>
      </c>
      <c r="DJ342" s="47" t="s">
        <v>0</v>
      </c>
      <c r="DK342" s="52" t="str">
        <f t="shared" si="362"/>
        <v/>
      </c>
      <c r="DL342" s="53" t="str">
        <f>IF(DK342="","",IFERROR(MATCH(DK342,imePrezime_imePrezime,0),"NEMA"))</f>
        <v/>
      </c>
      <c r="DM342" s="47" t="s">
        <v>0</v>
      </c>
      <c r="DN342" s="58" t="str">
        <f t="shared" si="363"/>
        <v/>
      </c>
      <c r="DO342" s="53" t="str" cm="1">
        <f t="array" ref="DO342">IF(DN342&lt;&gt;"",INDEX(imePrezime_id,DN342,0),IF(CR342&lt;&gt;"",CR342,""))</f>
        <v/>
      </c>
      <c r="DP342" s="47" t="s">
        <v>0</v>
      </c>
      <c r="DQ342" s="58" t="str">
        <f t="shared" si="364"/>
        <v/>
      </c>
      <c r="DR342" s="73" t="str">
        <f>IF(BW342="","",IF(AJ342="",IF(IFERROR(INDEX(imePrezime_klub,MATCH(DO342,imePrezime_id,0)),"NEMA")="","klu",""),IF(OR(AND(AK342&lt;&gt;"",AK342&lt;&gt;"NEMA"),BI342&lt;&gt;""),"klu(ali)",IF(AND(AN342&lt;&gt;"",AN342&lt;&gt;AM342),"(raz-klu)","klu"))))</f>
        <v/>
      </c>
      <c r="DS342" s="73" t="str">
        <f t="shared" si="365"/>
        <v/>
      </c>
      <c r="DT342" s="73" t="str">
        <f t="shared" si="366"/>
        <v/>
      </c>
      <c r="DU342" s="66" t="str">
        <f t="shared" si="367"/>
        <v/>
      </c>
      <c r="DV342" s="47" t="s">
        <v>0</v>
      </c>
      <c r="DW342" s="58" t="str">
        <f>IF(BW342="","",MAX(DW$10:DW341)+1)</f>
        <v/>
      </c>
      <c r="DX342" s="73" t="str">
        <f t="shared" si="368"/>
        <v/>
      </c>
      <c r="DY342" s="73" t="str">
        <f t="shared" si="369"/>
        <v/>
      </c>
      <c r="DZ342" s="73" t="str">
        <f t="shared" si="370"/>
        <v/>
      </c>
      <c r="EA342" s="73" t="str">
        <f t="shared" si="371"/>
        <v/>
      </c>
      <c r="EB342" s="73" t="str">
        <f t="shared" si="372"/>
        <v/>
      </c>
      <c r="EC342" s="73" t="str">
        <f t="shared" si="373"/>
        <v/>
      </c>
      <c r="ED342" s="73" t="str">
        <f t="shared" si="374"/>
        <v/>
      </c>
      <c r="EE342" s="73" t="str">
        <f t="shared" si="375"/>
        <v/>
      </c>
      <c r="EF342" s="73" t="str">
        <f t="shared" si="376"/>
        <v/>
      </c>
      <c r="EG342" s="53" t="str">
        <f>IF(INDEX(natjecanjeKategorije_katAliasId,MATCH(Q342,natjecanjeKategorije_katRegId,0))="","",INDEX(natjecanjeKategorije_katAliasId,MATCH(Q342,natjecanjeKategorije_katRegId,0)))</f>
        <v/>
      </c>
      <c r="EH342" s="47" t="s">
        <v>0</v>
      </c>
      <c r="EI342" s="19" t="str">
        <f t="shared" si="377"/>
        <v/>
      </c>
      <c r="EJ342" s="47" t="s">
        <v>0</v>
      </c>
      <c r="EK342" s="19" t="str">
        <f t="shared" si="378"/>
        <v/>
      </c>
      <c r="EL342" s="47" t="s">
        <v>0</v>
      </c>
      <c r="EM342" s="208" t="str">
        <f t="shared" si="379"/>
        <v/>
      </c>
      <c r="EN342" s="47" t="s">
        <v>0</v>
      </c>
    </row>
    <row r="343" spans="1:144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21"/>
        <v/>
      </c>
      <c r="P343" s="73" t="str">
        <f>IF(O343="","",IF(COUNTIF(O$10:O342,O343)=0,P342+1,P342))</f>
        <v/>
      </c>
      <c r="Q343" s="88" t="str">
        <f t="shared" si="322"/>
        <v/>
      </c>
      <c r="R343" s="89" t="str" cm="1">
        <f t="array" ref="R343">IF(S343="","",INDEX(natjecanjeStaze_naziv,MATCH(S343,natjecanjeStaze_stazaId,0)))</f>
        <v/>
      </c>
      <c r="S343" s="53" t="str">
        <f>IF(BW343="","",INDEX(natjecanjeStaze_stazaId,MATCH(O343,natjecanjeStaze_kategorija,0)))</f>
        <v/>
      </c>
      <c r="T343" s="47" t="s">
        <v>0</v>
      </c>
      <c r="U343" s="259" t="str">
        <f>IF(O343="","",INDEX(kategorija_oznaka,MATCH(Q343,kategorija_id,0)))</f>
        <v/>
      </c>
      <c r="V343" s="260" t="str">
        <f t="shared" si="323"/>
        <v/>
      </c>
      <c r="W343" s="47" t="s">
        <v>0</v>
      </c>
      <c r="X343" s="52" t="str">
        <f t="shared" si="324"/>
        <v/>
      </c>
      <c r="Y343" s="73" t="str">
        <f t="shared" si="325"/>
        <v/>
      </c>
      <c r="Z343" s="31" t="str">
        <f t="shared" si="326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27"/>
        <v/>
      </c>
      <c r="AF343" s="47" t="s">
        <v>0</v>
      </c>
      <c r="AG343" s="151" t="str">
        <f t="shared" si="328"/>
        <v/>
      </c>
      <c r="AH343" s="47" t="s">
        <v>0</v>
      </c>
      <c r="AI343" s="52" t="str">
        <f t="shared" si="329"/>
        <v/>
      </c>
      <c r="AJ343" s="31" t="str">
        <f t="shared" si="330"/>
        <v/>
      </c>
      <c r="AK343" s="73" t="str">
        <f t="shared" si="331"/>
        <v/>
      </c>
      <c r="AL343" s="73" t="str">
        <f t="shared" si="332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IFERROR(""&amp;INDEX(registarNatjecatelji,DL343,4),"")</f>
        <v/>
      </c>
      <c r="AO343" s="90" t="str">
        <f t="shared" si="333"/>
        <v/>
      </c>
      <c r="AP343" s="66" t="str">
        <f t="shared" si="334"/>
        <v/>
      </c>
      <c r="AQ343" s="47" t="s">
        <v>0</v>
      </c>
      <c r="AR343" s="52" t="str">
        <f>IF(V343&lt;&gt;"NEMA","",IF(IFERROR(MATCH(U343,U$10:U342,0),0)&lt;&gt;0,"",U343))</f>
        <v/>
      </c>
      <c r="AS343" s="73" t="str">
        <f>IF(AR343="","",IFERROR(INDEX(klubAlias_id,MATCH(AR343,klubAlias_alias,0)),"NEMA"))</f>
        <v/>
      </c>
      <c r="AT343" s="31" t="str">
        <f>IF(OR(AS343="",AS343&lt;&gt;"NEMA"),"",MAX(AT$10:AT342)+1)</f>
        <v/>
      </c>
      <c r="AU343" s="66" t="str">
        <f>IF(OR(AS343="",AS343&lt;&gt;"NEMA"),"",INDEX(klub_id,MATCH(AR343,klub_naziv,0)))</f>
        <v/>
      </c>
      <c r="AV343" s="47" t="s">
        <v>0</v>
      </c>
      <c r="AW343" s="19" t="str">
        <f t="shared" si="335"/>
        <v/>
      </c>
      <c r="AX343" s="47" t="s">
        <v>0</v>
      </c>
      <c r="AY343" s="82" t="str">
        <f>IF(AK343&lt;&gt;"NEMA","",IF(IFERROR(MATCH(AJ343,AJ$10:AJ342,0),0)&lt;&gt;0,"",AJ343))</f>
        <v/>
      </c>
      <c r="AZ343" s="47" t="s">
        <v>0</v>
      </c>
      <c r="BA343" s="130"/>
      <c r="BB343" s="47" t="s">
        <v>0</v>
      </c>
      <c r="BC343" s="58" t="str">
        <f t="shared" si="336"/>
        <v/>
      </c>
      <c r="BD343" s="31" t="str">
        <f t="shared" si="337"/>
        <v/>
      </c>
      <c r="BE343" s="31" t="str">
        <f>IF(BD343="","",MAX(BE$10:BE342)+1)</f>
        <v/>
      </c>
      <c r="BF343" s="31" t="str">
        <f t="shared" si="338"/>
        <v/>
      </c>
      <c r="BG343" s="31" t="str">
        <f t="shared" si="339"/>
        <v/>
      </c>
      <c r="BH343" s="31" t="str">
        <f>IF(BA343="","",MAX(BH$10:BH342)+1)</f>
        <v/>
      </c>
      <c r="BI343" s="31" t="str">
        <f t="shared" si="340"/>
        <v/>
      </c>
      <c r="BJ343" s="66" t="str">
        <f t="shared" si="341"/>
        <v/>
      </c>
      <c r="BK343" s="47" t="s">
        <v>0</v>
      </c>
      <c r="BL343" s="19" t="str">
        <f t="shared" si="342"/>
        <v/>
      </c>
      <c r="BM343" s="47" t="s">
        <v>0</v>
      </c>
      <c r="BN343" s="151" t="str">
        <f>IF(AP343="","",IF(BA343="",IF(IFERROR(MATCH(AP343,natjecanje_noviKluboviAliasi,0),0)&gt;0,INDEX(natjecanje_kluboviAliasi,MATCH(AP343,natjecanje_noviKluboviAliasi,0)),AP343),BA343))</f>
        <v/>
      </c>
      <c r="BO343" s="47" t="s">
        <v>0</v>
      </c>
      <c r="BP343" s="58" t="str">
        <f t="shared" si="343"/>
        <v/>
      </c>
      <c r="BQ343" s="73" t="str">
        <f t="shared" si="344"/>
        <v/>
      </c>
      <c r="BR343" s="267" t="str">
        <f t="shared" si="345"/>
        <v/>
      </c>
      <c r="BS343" s="268" t="str">
        <f t="shared" si="346"/>
        <v/>
      </c>
      <c r="BT343" s="191" t="str">
        <f t="shared" si="347"/>
        <v/>
      </c>
      <c r="BU343" s="47" t="s">
        <v>0</v>
      </c>
      <c r="BV343" s="52" t="str">
        <f t="shared" si="348"/>
        <v/>
      </c>
      <c r="BW343" s="31" t="str">
        <f t="shared" si="349"/>
        <v/>
      </c>
      <c r="BX343" s="73" t="str">
        <f>IF(BW343="","",IFERROR(INDEX(imePrezime_id,MATCH(BV343&amp;" – "&amp;BW343,imePrezime_imePrezime,0)),"NEMA"))</f>
        <v/>
      </c>
      <c r="BY343" s="73" t="str">
        <f>IF(BX343&lt;&gt;"NEMA","",IFERROR(INDEX(imePrezimeAlias_imePrezimeId,MATCH(BV343&amp;" "&amp;BW343,imePrezimeAlias_alias,0)),"NEMA"))</f>
        <v/>
      </c>
      <c r="BZ343" s="31" t="str">
        <f>IF(BW343="","",IF(OR(BY343="",BY343="NEMA"),BV343,INDEX(imePrezime_ime,MATCH(BY343,imePrezime_id,0))))</f>
        <v/>
      </c>
      <c r="CA343" s="66" t="str">
        <f>IF(BW343="","",IF(OR(BY343="",BY343="NEMA"),BW343,INDEX(imePrezime_prezime,MATCH(BY343,imePrezime_id,0))))</f>
        <v/>
      </c>
      <c r="CB343" s="47" t="s">
        <v>0</v>
      </c>
      <c r="CC343" s="82" t="str">
        <f t="shared" si="350"/>
        <v/>
      </c>
      <c r="CD343" s="47" t="s">
        <v>0</v>
      </c>
      <c r="CE343" s="19" t="str">
        <f t="shared" si="351"/>
        <v/>
      </c>
      <c r="CF343" s="47" t="s">
        <v>0</v>
      </c>
      <c r="CG343" s="130"/>
      <c r="CH343" s="47" t="s">
        <v>0</v>
      </c>
      <c r="CI343" s="52" t="str">
        <f t="shared" si="352"/>
        <v/>
      </c>
      <c r="CJ343" s="73" t="str">
        <f>IF(CG343="","",MAX(CJ$10:CJ342)+1)</f>
        <v/>
      </c>
      <c r="CK343" s="53" t="str">
        <f t="shared" si="353"/>
        <v/>
      </c>
      <c r="CL343" s="47" t="s">
        <v>0</v>
      </c>
      <c r="CM343" s="19" t="str">
        <f t="shared" si="354"/>
        <v/>
      </c>
      <c r="CN343" s="47" t="s">
        <v>0</v>
      </c>
      <c r="CO343" s="108"/>
      <c r="CP343" s="110"/>
      <c r="CQ343" s="47"/>
      <c r="CR343" s="58" t="str">
        <f>IF(AND(BX343="NEMA",BY343="NEMA",OR(CG343="",CK343="NEMA")),MAX(CR$10:CR342)+1,"")</f>
        <v/>
      </c>
      <c r="CS343" s="53" t="str">
        <f t="shared" si="355"/>
        <v/>
      </c>
      <c r="CT343" t="s">
        <v>0</v>
      </c>
      <c r="CU343" s="133" t="str">
        <f>IF(O343="","",LEFT(INDEX(kategorija_oznaka,MATCH(Q343,kategorija_id,0)),1))</f>
        <v/>
      </c>
      <c r="CV343" t="s">
        <v>0</v>
      </c>
      <c r="CW343" s="52" t="str">
        <f>IF(CR343="","",IF(M343&lt;&gt;"CRO","","INSERT INTO osoba (id,reg_broj,oib,spol_id,dat_rodjenja) VALUES ("&amp;CR343&amp;",(SELECT max(os.reg_broj)+1 FROM osoba AS os),Null,'"&amp;CU343&amp;"',Null); INSERT INTO osoba_log (id,reg_broj,oib,spol_id,dat_rodjenja,dnevnik_id) SELECT id,reg_broj,oib,spol_id,dat_rodjenja,"&amp;dnevnik_id&amp;" FROM osoba WHERE id = "&amp;CR343&amp;";"))</f>
        <v/>
      </c>
      <c r="CX343" s="66" t="str">
        <f t="shared" si="356"/>
        <v/>
      </c>
      <c r="CY343" t="s">
        <v>0</v>
      </c>
      <c r="CZ343" s="19" t="str">
        <f t="shared" si="357"/>
        <v/>
      </c>
      <c r="DA343" s="47" t="s">
        <v>0</v>
      </c>
      <c r="DB343" s="52" t="str">
        <f t="shared" si="358"/>
        <v/>
      </c>
      <c r="DC343" s="66" t="str">
        <f t="shared" si="359"/>
        <v/>
      </c>
      <c r="DD343" s="47" t="s">
        <v>0</v>
      </c>
      <c r="DE343" s="52" t="str">
        <f t="shared" si="360"/>
        <v/>
      </c>
      <c r="DF343" s="53" t="str">
        <f>IF(DE343="","",IFERROR(MATCH(DE343,registar,0),"NEMA"))</f>
        <v/>
      </c>
      <c r="DG343" s="47" t="s">
        <v>0</v>
      </c>
      <c r="DH343" s="52" t="str">
        <f t="shared" si="361"/>
        <v/>
      </c>
      <c r="DI343" s="53" t="str">
        <f>IF(DH343="","",IFERROR(MATCH(DH343,imePrezime_imePrezimeKlub,0),"NEMA"))</f>
        <v/>
      </c>
      <c r="DJ343" s="47" t="s">
        <v>0</v>
      </c>
      <c r="DK343" s="52" t="str">
        <f t="shared" si="362"/>
        <v/>
      </c>
      <c r="DL343" s="53" t="str">
        <f>IF(DK343="","",IFERROR(MATCH(DK343,imePrezime_imePrezime,0),"NEMA"))</f>
        <v/>
      </c>
      <c r="DM343" s="47" t="s">
        <v>0</v>
      </c>
      <c r="DN343" s="58" t="str">
        <f t="shared" si="363"/>
        <v/>
      </c>
      <c r="DO343" s="53" t="str" cm="1">
        <f t="array" ref="DO343">IF(DN343&lt;&gt;"",INDEX(imePrezime_id,DN343,0),IF(CR343&lt;&gt;"",CR343,""))</f>
        <v/>
      </c>
      <c r="DP343" s="47" t="s">
        <v>0</v>
      </c>
      <c r="DQ343" s="58" t="str">
        <f t="shared" si="364"/>
        <v/>
      </c>
      <c r="DR343" s="73" t="str">
        <f>IF(BW343="","",IF(AJ343="",IF(IFERROR(INDEX(imePrezime_klub,MATCH(DO343,imePrezime_id,0)),"NEMA")="","klu",""),IF(OR(AND(AK343&lt;&gt;"",AK343&lt;&gt;"NEMA"),BI343&lt;&gt;""),"klu(ali)",IF(AND(AN343&lt;&gt;"",AN343&lt;&gt;AM343),"(raz-klu)","klu"))))</f>
        <v/>
      </c>
      <c r="DS343" s="73" t="str">
        <f t="shared" si="365"/>
        <v/>
      </c>
      <c r="DT343" s="73" t="str">
        <f t="shared" si="366"/>
        <v/>
      </c>
      <c r="DU343" s="66" t="str">
        <f t="shared" si="367"/>
        <v/>
      </c>
      <c r="DV343" s="47" t="s">
        <v>0</v>
      </c>
      <c r="DW343" s="58" t="str">
        <f>IF(BW343="","",MAX(DW$10:DW342)+1)</f>
        <v/>
      </c>
      <c r="DX343" s="73" t="str">
        <f t="shared" si="368"/>
        <v/>
      </c>
      <c r="DY343" s="73" t="str">
        <f t="shared" si="369"/>
        <v/>
      </c>
      <c r="DZ343" s="73" t="str">
        <f t="shared" si="370"/>
        <v/>
      </c>
      <c r="EA343" s="73" t="str">
        <f t="shared" si="371"/>
        <v/>
      </c>
      <c r="EB343" s="73" t="str">
        <f t="shared" si="372"/>
        <v/>
      </c>
      <c r="EC343" s="73" t="str">
        <f t="shared" si="373"/>
        <v/>
      </c>
      <c r="ED343" s="73" t="str">
        <f t="shared" si="374"/>
        <v/>
      </c>
      <c r="EE343" s="73" t="str">
        <f t="shared" si="375"/>
        <v/>
      </c>
      <c r="EF343" s="73" t="str">
        <f t="shared" si="376"/>
        <v/>
      </c>
      <c r="EG343" s="53" t="str">
        <f>IF(INDEX(natjecanjeKategorije_katAliasId,MATCH(Q343,natjecanjeKategorije_katRegId,0))="","",INDEX(natjecanjeKategorije_katAliasId,MATCH(Q343,natjecanjeKategorije_katRegId,0)))</f>
        <v/>
      </c>
      <c r="EH343" s="47" t="s">
        <v>0</v>
      </c>
      <c r="EI343" s="19" t="str">
        <f t="shared" si="377"/>
        <v/>
      </c>
      <c r="EJ343" s="47" t="s">
        <v>0</v>
      </c>
      <c r="EK343" s="19" t="str">
        <f t="shared" si="378"/>
        <v/>
      </c>
      <c r="EL343" s="47" t="s">
        <v>0</v>
      </c>
      <c r="EM343" s="208" t="str">
        <f t="shared" si="379"/>
        <v/>
      </c>
      <c r="EN343" s="47" t="s">
        <v>0</v>
      </c>
    </row>
    <row r="344" spans="1:144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21"/>
        <v/>
      </c>
      <c r="P344" s="73" t="str">
        <f>IF(O344="","",IF(COUNTIF(O$10:O343,O344)=0,P343+1,P343))</f>
        <v/>
      </c>
      <c r="Q344" s="88" t="str">
        <f t="shared" si="322"/>
        <v/>
      </c>
      <c r="R344" s="89" t="str" cm="1">
        <f t="array" ref="R344">IF(S344="","",INDEX(natjecanjeStaze_naziv,MATCH(S344,natjecanjeStaze_stazaId,0)))</f>
        <v/>
      </c>
      <c r="S344" s="53" t="str">
        <f>IF(BW344="","",INDEX(natjecanjeStaze_stazaId,MATCH(O344,natjecanjeStaze_kategorija,0)))</f>
        <v/>
      </c>
      <c r="T344" s="47" t="s">
        <v>0</v>
      </c>
      <c r="U344" s="259" t="str">
        <f>IF(O344="","",INDEX(kategorija_oznaka,MATCH(Q344,kategorija_id,0)))</f>
        <v/>
      </c>
      <c r="V344" s="260" t="str">
        <f t="shared" si="323"/>
        <v/>
      </c>
      <c r="W344" s="47" t="s">
        <v>0</v>
      </c>
      <c r="X344" s="52" t="str">
        <f t="shared" si="324"/>
        <v/>
      </c>
      <c r="Y344" s="73" t="str">
        <f t="shared" si="325"/>
        <v/>
      </c>
      <c r="Z344" s="31" t="str">
        <f t="shared" si="326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27"/>
        <v/>
      </c>
      <c r="AF344" s="47" t="s">
        <v>0</v>
      </c>
      <c r="AG344" s="151" t="str">
        <f t="shared" si="328"/>
        <v/>
      </c>
      <c r="AH344" s="47" t="s">
        <v>0</v>
      </c>
      <c r="AI344" s="52" t="str">
        <f t="shared" si="329"/>
        <v/>
      </c>
      <c r="AJ344" s="31" t="str">
        <f t="shared" si="330"/>
        <v/>
      </c>
      <c r="AK344" s="73" t="str">
        <f t="shared" si="331"/>
        <v/>
      </c>
      <c r="AL344" s="73" t="str">
        <f t="shared" si="332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IFERROR(""&amp;INDEX(registarNatjecatelji,DL344,4),"")</f>
        <v/>
      </c>
      <c r="AO344" s="90" t="str">
        <f t="shared" si="333"/>
        <v/>
      </c>
      <c r="AP344" s="66" t="str">
        <f t="shared" si="334"/>
        <v/>
      </c>
      <c r="AQ344" s="47" t="s">
        <v>0</v>
      </c>
      <c r="AR344" s="52" t="str">
        <f>IF(V344&lt;&gt;"NEMA","",IF(IFERROR(MATCH(U344,U$10:U343,0),0)&lt;&gt;0,"",U344))</f>
        <v/>
      </c>
      <c r="AS344" s="73" t="str">
        <f>IF(AR344="","",IFERROR(INDEX(klubAlias_id,MATCH(AR344,klubAlias_alias,0)),"NEMA"))</f>
        <v/>
      </c>
      <c r="AT344" s="31" t="str">
        <f>IF(OR(AS344="",AS344&lt;&gt;"NEMA"),"",MAX(AT$10:AT343)+1)</f>
        <v/>
      </c>
      <c r="AU344" s="66" t="str">
        <f>IF(OR(AS344="",AS344&lt;&gt;"NEMA"),"",INDEX(klub_id,MATCH(AR344,klub_naziv,0)))</f>
        <v/>
      </c>
      <c r="AV344" s="47" t="s">
        <v>0</v>
      </c>
      <c r="AW344" s="19" t="str">
        <f t="shared" si="335"/>
        <v/>
      </c>
      <c r="AX344" s="47" t="s">
        <v>0</v>
      </c>
      <c r="AY344" s="82" t="str">
        <f>IF(AK344&lt;&gt;"NEMA","",IF(IFERROR(MATCH(AJ344,AJ$10:AJ343,0),0)&lt;&gt;0,"",AJ344))</f>
        <v/>
      </c>
      <c r="AZ344" s="47" t="s">
        <v>0</v>
      </c>
      <c r="BA344" s="130"/>
      <c r="BB344" s="47" t="s">
        <v>0</v>
      </c>
      <c r="BC344" s="58" t="str">
        <f t="shared" si="336"/>
        <v/>
      </c>
      <c r="BD344" s="31" t="str">
        <f t="shared" si="337"/>
        <v/>
      </c>
      <c r="BE344" s="31" t="str">
        <f>IF(BD344="","",MAX(BE$10:BE343)+1)</f>
        <v/>
      </c>
      <c r="BF344" s="31" t="str">
        <f t="shared" si="338"/>
        <v/>
      </c>
      <c r="BG344" s="31" t="str">
        <f t="shared" si="339"/>
        <v/>
      </c>
      <c r="BH344" s="31" t="str">
        <f>IF(BA344="","",MAX(BH$10:BH343)+1)</f>
        <v/>
      </c>
      <c r="BI344" s="31" t="str">
        <f t="shared" si="340"/>
        <v/>
      </c>
      <c r="BJ344" s="66" t="str">
        <f t="shared" si="341"/>
        <v/>
      </c>
      <c r="BK344" s="47" t="s">
        <v>0</v>
      </c>
      <c r="BL344" s="19" t="str">
        <f t="shared" si="342"/>
        <v/>
      </c>
      <c r="BM344" s="47" t="s">
        <v>0</v>
      </c>
      <c r="BN344" s="151" t="str">
        <f>IF(AP344="","",IF(BA344="",IF(IFERROR(MATCH(AP344,natjecanje_noviKluboviAliasi,0),0)&gt;0,INDEX(natjecanje_kluboviAliasi,MATCH(AP344,natjecanje_noviKluboviAliasi,0)),AP344),BA344))</f>
        <v/>
      </c>
      <c r="BO344" s="47" t="s">
        <v>0</v>
      </c>
      <c r="BP344" s="58" t="str">
        <f t="shared" si="343"/>
        <v/>
      </c>
      <c r="BQ344" s="73" t="str">
        <f t="shared" si="344"/>
        <v/>
      </c>
      <c r="BR344" s="267" t="str">
        <f t="shared" si="345"/>
        <v/>
      </c>
      <c r="BS344" s="268" t="str">
        <f t="shared" si="346"/>
        <v/>
      </c>
      <c r="BT344" s="191" t="str">
        <f t="shared" si="347"/>
        <v/>
      </c>
      <c r="BU344" s="47" t="s">
        <v>0</v>
      </c>
      <c r="BV344" s="52" t="str">
        <f t="shared" si="348"/>
        <v/>
      </c>
      <c r="BW344" s="31" t="str">
        <f t="shared" si="349"/>
        <v/>
      </c>
      <c r="BX344" s="73" t="str">
        <f>IF(BW344="","",IFERROR(INDEX(imePrezime_id,MATCH(BV344&amp;" – "&amp;BW344,imePrezime_imePrezime,0)),"NEMA"))</f>
        <v/>
      </c>
      <c r="BY344" s="73" t="str">
        <f>IF(BX344&lt;&gt;"NEMA","",IFERROR(INDEX(imePrezimeAlias_imePrezimeId,MATCH(BV344&amp;" "&amp;BW344,imePrezimeAlias_alias,0)),"NEMA"))</f>
        <v/>
      </c>
      <c r="BZ344" s="31" t="str">
        <f>IF(BW344="","",IF(OR(BY344="",BY344="NEMA"),BV344,INDEX(imePrezime_ime,MATCH(BY344,imePrezime_id,0))))</f>
        <v/>
      </c>
      <c r="CA344" s="66" t="str">
        <f>IF(BW344="","",IF(OR(BY344="",BY344="NEMA"),BW344,INDEX(imePrezime_prezime,MATCH(BY344,imePrezime_id,0))))</f>
        <v/>
      </c>
      <c r="CB344" s="47" t="s">
        <v>0</v>
      </c>
      <c r="CC344" s="82" t="str">
        <f t="shared" si="350"/>
        <v/>
      </c>
      <c r="CD344" s="47" t="s">
        <v>0</v>
      </c>
      <c r="CE344" s="19" t="str">
        <f t="shared" si="351"/>
        <v/>
      </c>
      <c r="CF344" s="47" t="s">
        <v>0</v>
      </c>
      <c r="CG344" s="130"/>
      <c r="CH344" s="47" t="s">
        <v>0</v>
      </c>
      <c r="CI344" s="52" t="str">
        <f t="shared" si="352"/>
        <v/>
      </c>
      <c r="CJ344" s="73" t="str">
        <f>IF(CG344="","",MAX(CJ$10:CJ343)+1)</f>
        <v/>
      </c>
      <c r="CK344" s="53" t="str">
        <f t="shared" si="353"/>
        <v/>
      </c>
      <c r="CL344" s="47" t="s">
        <v>0</v>
      </c>
      <c r="CM344" s="19" t="str">
        <f t="shared" si="354"/>
        <v/>
      </c>
      <c r="CN344" s="47" t="s">
        <v>0</v>
      </c>
      <c r="CO344" s="108"/>
      <c r="CP344" s="110"/>
      <c r="CQ344" s="47"/>
      <c r="CR344" s="58" t="str">
        <f>IF(AND(BX344="NEMA",BY344="NEMA",OR(CG344="",CK344="NEMA")),MAX(CR$10:CR343)+1,"")</f>
        <v/>
      </c>
      <c r="CS344" s="53" t="str">
        <f t="shared" si="355"/>
        <v/>
      </c>
      <c r="CT344" t="s">
        <v>0</v>
      </c>
      <c r="CU344" s="133" t="str">
        <f>IF(O344="","",LEFT(INDEX(kategorija_oznaka,MATCH(Q344,kategorija_id,0)),1))</f>
        <v/>
      </c>
      <c r="CV344" t="s">
        <v>0</v>
      </c>
      <c r="CW344" s="52" t="str">
        <f>IF(CR344="","",IF(M344&lt;&gt;"CRO","","INSERT INTO osoba (id,reg_broj,oib,spol_id,dat_rodjenja) VALUES ("&amp;CR344&amp;",(SELECT max(os.reg_broj)+1 FROM osoba AS os),Null,'"&amp;CU344&amp;"',Null); INSERT INTO osoba_log (id,reg_broj,oib,spol_id,dat_rodjenja,dnevnik_id) SELECT id,reg_broj,oib,spol_id,dat_rodjenja,"&amp;dnevnik_id&amp;" FROM osoba WHERE id = "&amp;CR344&amp;";"))</f>
        <v/>
      </c>
      <c r="CX344" s="66" t="str">
        <f t="shared" si="356"/>
        <v/>
      </c>
      <c r="CY344" t="s">
        <v>0</v>
      </c>
      <c r="CZ344" s="19" t="str">
        <f t="shared" si="357"/>
        <v/>
      </c>
      <c r="DA344" s="47" t="s">
        <v>0</v>
      </c>
      <c r="DB344" s="52" t="str">
        <f t="shared" si="358"/>
        <v/>
      </c>
      <c r="DC344" s="66" t="str">
        <f t="shared" si="359"/>
        <v/>
      </c>
      <c r="DD344" s="47" t="s">
        <v>0</v>
      </c>
      <c r="DE344" s="52" t="str">
        <f t="shared" si="360"/>
        <v/>
      </c>
      <c r="DF344" s="53" t="str">
        <f>IF(DE344="","",IFERROR(MATCH(DE344,registar,0),"NEMA"))</f>
        <v/>
      </c>
      <c r="DG344" s="47" t="s">
        <v>0</v>
      </c>
      <c r="DH344" s="52" t="str">
        <f t="shared" si="361"/>
        <v/>
      </c>
      <c r="DI344" s="53" t="str">
        <f>IF(DH344="","",IFERROR(MATCH(DH344,imePrezime_imePrezimeKlub,0),"NEMA"))</f>
        <v/>
      </c>
      <c r="DJ344" s="47" t="s">
        <v>0</v>
      </c>
      <c r="DK344" s="52" t="str">
        <f t="shared" si="362"/>
        <v/>
      </c>
      <c r="DL344" s="53" t="str">
        <f>IF(DK344="","",IFERROR(MATCH(DK344,imePrezime_imePrezime,0),"NEMA"))</f>
        <v/>
      </c>
      <c r="DM344" s="47" t="s">
        <v>0</v>
      </c>
      <c r="DN344" s="58" t="str">
        <f t="shared" si="363"/>
        <v/>
      </c>
      <c r="DO344" s="53" t="str" cm="1">
        <f t="array" ref="DO344">IF(DN344&lt;&gt;"",INDEX(imePrezime_id,DN344,0),IF(CR344&lt;&gt;"",CR344,""))</f>
        <v/>
      </c>
      <c r="DP344" s="47" t="s">
        <v>0</v>
      </c>
      <c r="DQ344" s="58" t="str">
        <f t="shared" si="364"/>
        <v/>
      </c>
      <c r="DR344" s="73" t="str">
        <f>IF(BW344="","",IF(AJ344="",IF(IFERROR(INDEX(imePrezime_klub,MATCH(DO344,imePrezime_id,0)),"NEMA")="","klu",""),IF(OR(AND(AK344&lt;&gt;"",AK344&lt;&gt;"NEMA"),BI344&lt;&gt;""),"klu(ali)",IF(AND(AN344&lt;&gt;"",AN344&lt;&gt;AM344),"(raz-klu)","klu"))))</f>
        <v/>
      </c>
      <c r="DS344" s="73" t="str">
        <f t="shared" si="365"/>
        <v/>
      </c>
      <c r="DT344" s="73" t="str">
        <f t="shared" si="366"/>
        <v/>
      </c>
      <c r="DU344" s="66" t="str">
        <f t="shared" si="367"/>
        <v/>
      </c>
      <c r="DV344" s="47" t="s">
        <v>0</v>
      </c>
      <c r="DW344" s="58" t="str">
        <f>IF(BW344="","",MAX(DW$10:DW343)+1)</f>
        <v/>
      </c>
      <c r="DX344" s="73" t="str">
        <f t="shared" si="368"/>
        <v/>
      </c>
      <c r="DY344" s="73" t="str">
        <f t="shared" si="369"/>
        <v/>
      </c>
      <c r="DZ344" s="73" t="str">
        <f t="shared" si="370"/>
        <v/>
      </c>
      <c r="EA344" s="73" t="str">
        <f t="shared" si="371"/>
        <v/>
      </c>
      <c r="EB344" s="73" t="str">
        <f t="shared" si="372"/>
        <v/>
      </c>
      <c r="EC344" s="73" t="str">
        <f t="shared" si="373"/>
        <v/>
      </c>
      <c r="ED344" s="73" t="str">
        <f t="shared" si="374"/>
        <v/>
      </c>
      <c r="EE344" s="73" t="str">
        <f t="shared" si="375"/>
        <v/>
      </c>
      <c r="EF344" s="73" t="str">
        <f t="shared" si="376"/>
        <v/>
      </c>
      <c r="EG344" s="53" t="str">
        <f>IF(INDEX(natjecanjeKategorije_katAliasId,MATCH(Q344,natjecanjeKategorije_katRegId,0))="","",INDEX(natjecanjeKategorije_katAliasId,MATCH(Q344,natjecanjeKategorije_katRegId,0)))</f>
        <v/>
      </c>
      <c r="EH344" s="47" t="s">
        <v>0</v>
      </c>
      <c r="EI344" s="19" t="str">
        <f t="shared" si="377"/>
        <v/>
      </c>
      <c r="EJ344" s="47" t="s">
        <v>0</v>
      </c>
      <c r="EK344" s="19" t="str">
        <f t="shared" si="378"/>
        <v/>
      </c>
      <c r="EL344" s="47" t="s">
        <v>0</v>
      </c>
      <c r="EM344" s="208" t="str">
        <f t="shared" si="379"/>
        <v/>
      </c>
      <c r="EN344" s="47" t="s">
        <v>0</v>
      </c>
    </row>
    <row r="345" spans="1:144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21"/>
        <v/>
      </c>
      <c r="P345" s="73" t="str">
        <f>IF(O345="","",IF(COUNTIF(O$10:O344,O345)=0,P344+1,P344))</f>
        <v/>
      </c>
      <c r="Q345" s="88" t="str">
        <f t="shared" si="322"/>
        <v/>
      </c>
      <c r="R345" s="89" t="str" cm="1">
        <f t="array" ref="R345">IF(S345="","",INDEX(natjecanjeStaze_naziv,MATCH(S345,natjecanjeStaze_stazaId,0)))</f>
        <v/>
      </c>
      <c r="S345" s="53" t="str">
        <f>IF(BW345="","",INDEX(natjecanjeStaze_stazaId,MATCH(O345,natjecanjeStaze_kategorija,0)))</f>
        <v/>
      </c>
      <c r="T345" s="47" t="s">
        <v>0</v>
      </c>
      <c r="U345" s="259" t="str">
        <f>IF(O345="","",INDEX(kategorija_oznaka,MATCH(Q345,kategorija_id,0)))</f>
        <v/>
      </c>
      <c r="V345" s="260" t="str">
        <f t="shared" si="323"/>
        <v/>
      </c>
      <c r="W345" s="47" t="s">
        <v>0</v>
      </c>
      <c r="X345" s="52" t="str">
        <f t="shared" si="324"/>
        <v/>
      </c>
      <c r="Y345" s="73" t="str">
        <f t="shared" si="325"/>
        <v/>
      </c>
      <c r="Z345" s="31" t="str">
        <f t="shared" si="326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27"/>
        <v/>
      </c>
      <c r="AF345" s="47" t="s">
        <v>0</v>
      </c>
      <c r="AG345" s="151" t="str">
        <f t="shared" si="328"/>
        <v/>
      </c>
      <c r="AH345" s="47" t="s">
        <v>0</v>
      </c>
      <c r="AI345" s="52" t="str">
        <f t="shared" si="329"/>
        <v/>
      </c>
      <c r="AJ345" s="31" t="str">
        <f t="shared" si="330"/>
        <v/>
      </c>
      <c r="AK345" s="73" t="str">
        <f t="shared" si="331"/>
        <v/>
      </c>
      <c r="AL345" s="73" t="str">
        <f t="shared" si="332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IFERROR(""&amp;INDEX(registarNatjecatelji,DL345,4),"")</f>
        <v/>
      </c>
      <c r="AO345" s="90" t="str">
        <f t="shared" si="333"/>
        <v/>
      </c>
      <c r="AP345" s="66" t="str">
        <f t="shared" si="334"/>
        <v/>
      </c>
      <c r="AQ345" s="47" t="s">
        <v>0</v>
      </c>
      <c r="AR345" s="52" t="str">
        <f>IF(V345&lt;&gt;"NEMA","",IF(IFERROR(MATCH(U345,U$10:U344,0),0)&lt;&gt;0,"",U345))</f>
        <v/>
      </c>
      <c r="AS345" s="73" t="str">
        <f>IF(AR345="","",IFERROR(INDEX(klubAlias_id,MATCH(AR345,klubAlias_alias,0)),"NEMA"))</f>
        <v/>
      </c>
      <c r="AT345" s="31" t="str">
        <f>IF(OR(AS345="",AS345&lt;&gt;"NEMA"),"",MAX(AT$10:AT344)+1)</f>
        <v/>
      </c>
      <c r="AU345" s="66" t="str">
        <f>IF(OR(AS345="",AS345&lt;&gt;"NEMA"),"",INDEX(klub_id,MATCH(AR345,klub_naziv,0)))</f>
        <v/>
      </c>
      <c r="AV345" s="47" t="s">
        <v>0</v>
      </c>
      <c r="AW345" s="19" t="str">
        <f t="shared" si="335"/>
        <v/>
      </c>
      <c r="AX345" s="47" t="s">
        <v>0</v>
      </c>
      <c r="AY345" s="82" t="str">
        <f>IF(AK345&lt;&gt;"NEMA","",IF(IFERROR(MATCH(AJ345,AJ$10:AJ344,0),0)&lt;&gt;0,"",AJ345))</f>
        <v/>
      </c>
      <c r="AZ345" s="47" t="s">
        <v>0</v>
      </c>
      <c r="BA345" s="130"/>
      <c r="BB345" s="47" t="s">
        <v>0</v>
      </c>
      <c r="BC345" s="58" t="str">
        <f t="shared" si="336"/>
        <v/>
      </c>
      <c r="BD345" s="31" t="str">
        <f t="shared" si="337"/>
        <v/>
      </c>
      <c r="BE345" s="31" t="str">
        <f>IF(BD345="","",MAX(BE$10:BE344)+1)</f>
        <v/>
      </c>
      <c r="BF345" s="31" t="str">
        <f t="shared" si="338"/>
        <v/>
      </c>
      <c r="BG345" s="31" t="str">
        <f t="shared" si="339"/>
        <v/>
      </c>
      <c r="BH345" s="31" t="str">
        <f>IF(BA345="","",MAX(BH$10:BH344)+1)</f>
        <v/>
      </c>
      <c r="BI345" s="31" t="str">
        <f t="shared" si="340"/>
        <v/>
      </c>
      <c r="BJ345" s="66" t="str">
        <f t="shared" si="341"/>
        <v/>
      </c>
      <c r="BK345" s="47" t="s">
        <v>0</v>
      </c>
      <c r="BL345" s="19" t="str">
        <f t="shared" si="342"/>
        <v/>
      </c>
      <c r="BM345" s="47" t="s">
        <v>0</v>
      </c>
      <c r="BN345" s="151" t="str">
        <f>IF(AP345="","",IF(BA345="",IF(IFERROR(MATCH(AP345,natjecanje_noviKluboviAliasi,0),0)&gt;0,INDEX(natjecanje_kluboviAliasi,MATCH(AP345,natjecanje_noviKluboviAliasi,0)),AP345),BA345))</f>
        <v/>
      </c>
      <c r="BO345" s="47" t="s">
        <v>0</v>
      </c>
      <c r="BP345" s="58" t="str">
        <f t="shared" si="343"/>
        <v/>
      </c>
      <c r="BQ345" s="73" t="str">
        <f t="shared" si="344"/>
        <v/>
      </c>
      <c r="BR345" s="267" t="str">
        <f t="shared" si="345"/>
        <v/>
      </c>
      <c r="BS345" s="268" t="str">
        <f t="shared" si="346"/>
        <v/>
      </c>
      <c r="BT345" s="191" t="str">
        <f t="shared" si="347"/>
        <v/>
      </c>
      <c r="BU345" s="47" t="s">
        <v>0</v>
      </c>
      <c r="BV345" s="52" t="str">
        <f t="shared" si="348"/>
        <v/>
      </c>
      <c r="BW345" s="31" t="str">
        <f t="shared" si="349"/>
        <v/>
      </c>
      <c r="BX345" s="73" t="str">
        <f>IF(BW345="","",IFERROR(INDEX(imePrezime_id,MATCH(BV345&amp;" – "&amp;BW345,imePrezime_imePrezime,0)),"NEMA"))</f>
        <v/>
      </c>
      <c r="BY345" s="73" t="str">
        <f>IF(BX345&lt;&gt;"NEMA","",IFERROR(INDEX(imePrezimeAlias_imePrezimeId,MATCH(BV345&amp;" "&amp;BW345,imePrezimeAlias_alias,0)),"NEMA"))</f>
        <v/>
      </c>
      <c r="BZ345" s="31" t="str">
        <f>IF(BW345="","",IF(OR(BY345="",BY345="NEMA"),BV345,INDEX(imePrezime_ime,MATCH(BY345,imePrezime_id,0))))</f>
        <v/>
      </c>
      <c r="CA345" s="66" t="str">
        <f>IF(BW345="","",IF(OR(BY345="",BY345="NEMA"),BW345,INDEX(imePrezime_prezime,MATCH(BY345,imePrezime_id,0))))</f>
        <v/>
      </c>
      <c r="CB345" s="47" t="s">
        <v>0</v>
      </c>
      <c r="CC345" s="82" t="str">
        <f t="shared" si="350"/>
        <v/>
      </c>
      <c r="CD345" s="47" t="s">
        <v>0</v>
      </c>
      <c r="CE345" s="19" t="str">
        <f t="shared" si="351"/>
        <v/>
      </c>
      <c r="CF345" s="47" t="s">
        <v>0</v>
      </c>
      <c r="CG345" s="130"/>
      <c r="CH345" s="47" t="s">
        <v>0</v>
      </c>
      <c r="CI345" s="52" t="str">
        <f t="shared" si="352"/>
        <v/>
      </c>
      <c r="CJ345" s="73" t="str">
        <f>IF(CG345="","",MAX(CJ$10:CJ344)+1)</f>
        <v/>
      </c>
      <c r="CK345" s="53" t="str">
        <f t="shared" si="353"/>
        <v/>
      </c>
      <c r="CL345" s="47" t="s">
        <v>0</v>
      </c>
      <c r="CM345" s="19" t="str">
        <f t="shared" si="354"/>
        <v/>
      </c>
      <c r="CN345" s="47" t="s">
        <v>0</v>
      </c>
      <c r="CO345" s="108"/>
      <c r="CP345" s="110"/>
      <c r="CQ345" s="47"/>
      <c r="CR345" s="58" t="str">
        <f>IF(AND(BX345="NEMA",BY345="NEMA",OR(CG345="",CK345="NEMA")),MAX(CR$10:CR344)+1,"")</f>
        <v/>
      </c>
      <c r="CS345" s="53" t="str">
        <f t="shared" si="355"/>
        <v/>
      </c>
      <c r="CT345" t="s">
        <v>0</v>
      </c>
      <c r="CU345" s="133" t="str">
        <f>IF(O345="","",LEFT(INDEX(kategorija_oznaka,MATCH(Q345,kategorija_id,0)),1))</f>
        <v/>
      </c>
      <c r="CV345" t="s">
        <v>0</v>
      </c>
      <c r="CW345" s="52" t="str">
        <f>IF(CR345="","",IF(M345&lt;&gt;"CRO","","INSERT INTO osoba (id,reg_broj,oib,spol_id,dat_rodjenja) VALUES ("&amp;CR345&amp;",(SELECT max(os.reg_broj)+1 FROM osoba AS os),Null,'"&amp;CU345&amp;"',Null); INSERT INTO osoba_log (id,reg_broj,oib,spol_id,dat_rodjenja,dnevnik_id) SELECT id,reg_broj,oib,spol_id,dat_rodjenja,"&amp;dnevnik_id&amp;" FROM osoba WHERE id = "&amp;CR345&amp;";"))</f>
        <v/>
      </c>
      <c r="CX345" s="66" t="str">
        <f t="shared" si="356"/>
        <v/>
      </c>
      <c r="CY345" t="s">
        <v>0</v>
      </c>
      <c r="CZ345" s="19" t="str">
        <f t="shared" si="357"/>
        <v/>
      </c>
      <c r="DA345" s="47" t="s">
        <v>0</v>
      </c>
      <c r="DB345" s="52" t="str">
        <f t="shared" si="358"/>
        <v/>
      </c>
      <c r="DC345" s="66" t="str">
        <f t="shared" si="359"/>
        <v/>
      </c>
      <c r="DD345" s="47" t="s">
        <v>0</v>
      </c>
      <c r="DE345" s="52" t="str">
        <f t="shared" si="360"/>
        <v/>
      </c>
      <c r="DF345" s="53" t="str">
        <f>IF(DE345="","",IFERROR(MATCH(DE345,registar,0),"NEMA"))</f>
        <v/>
      </c>
      <c r="DG345" s="47" t="s">
        <v>0</v>
      </c>
      <c r="DH345" s="52" t="str">
        <f t="shared" si="361"/>
        <v/>
      </c>
      <c r="DI345" s="53" t="str">
        <f>IF(DH345="","",IFERROR(MATCH(DH345,imePrezime_imePrezimeKlub,0),"NEMA"))</f>
        <v/>
      </c>
      <c r="DJ345" s="47" t="s">
        <v>0</v>
      </c>
      <c r="DK345" s="52" t="str">
        <f t="shared" si="362"/>
        <v/>
      </c>
      <c r="DL345" s="53" t="str">
        <f>IF(DK345="","",IFERROR(MATCH(DK345,imePrezime_imePrezime,0),"NEMA"))</f>
        <v/>
      </c>
      <c r="DM345" s="47" t="s">
        <v>0</v>
      </c>
      <c r="DN345" s="58" t="str">
        <f t="shared" si="363"/>
        <v/>
      </c>
      <c r="DO345" s="53" t="str" cm="1">
        <f t="array" ref="DO345">IF(DN345&lt;&gt;"",INDEX(imePrezime_id,DN345,0),IF(CR345&lt;&gt;"",CR345,""))</f>
        <v/>
      </c>
      <c r="DP345" s="47" t="s">
        <v>0</v>
      </c>
      <c r="DQ345" s="58" t="str">
        <f t="shared" si="364"/>
        <v/>
      </c>
      <c r="DR345" s="73" t="str">
        <f>IF(BW345="","",IF(AJ345="",IF(IFERROR(INDEX(imePrezime_klub,MATCH(DO345,imePrezime_id,0)),"NEMA")="","klu",""),IF(OR(AND(AK345&lt;&gt;"",AK345&lt;&gt;"NEMA"),BI345&lt;&gt;""),"klu(ali)",IF(AND(AN345&lt;&gt;"",AN345&lt;&gt;AM345),"(raz-klu)","klu"))))</f>
        <v/>
      </c>
      <c r="DS345" s="73" t="str">
        <f t="shared" si="365"/>
        <v/>
      </c>
      <c r="DT345" s="73" t="str">
        <f t="shared" si="366"/>
        <v/>
      </c>
      <c r="DU345" s="66" t="str">
        <f t="shared" si="367"/>
        <v/>
      </c>
      <c r="DV345" s="47" t="s">
        <v>0</v>
      </c>
      <c r="DW345" s="58" t="str">
        <f>IF(BW345="","",MAX(DW$10:DW344)+1)</f>
        <v/>
      </c>
      <c r="DX345" s="73" t="str">
        <f t="shared" si="368"/>
        <v/>
      </c>
      <c r="DY345" s="73" t="str">
        <f t="shared" si="369"/>
        <v/>
      </c>
      <c r="DZ345" s="73" t="str">
        <f t="shared" si="370"/>
        <v/>
      </c>
      <c r="EA345" s="73" t="str">
        <f t="shared" si="371"/>
        <v/>
      </c>
      <c r="EB345" s="73" t="str">
        <f t="shared" si="372"/>
        <v/>
      </c>
      <c r="EC345" s="73" t="str">
        <f t="shared" si="373"/>
        <v/>
      </c>
      <c r="ED345" s="73" t="str">
        <f t="shared" si="374"/>
        <v/>
      </c>
      <c r="EE345" s="73" t="str">
        <f t="shared" si="375"/>
        <v/>
      </c>
      <c r="EF345" s="73" t="str">
        <f t="shared" si="376"/>
        <v/>
      </c>
      <c r="EG345" s="53" t="str">
        <f>IF(INDEX(natjecanjeKategorije_katAliasId,MATCH(Q345,natjecanjeKategorije_katRegId,0))="","",INDEX(natjecanjeKategorije_katAliasId,MATCH(Q345,natjecanjeKategorije_katRegId,0)))</f>
        <v/>
      </c>
      <c r="EH345" s="47" t="s">
        <v>0</v>
      </c>
      <c r="EI345" s="19" t="str">
        <f t="shared" si="377"/>
        <v/>
      </c>
      <c r="EJ345" s="47" t="s">
        <v>0</v>
      </c>
      <c r="EK345" s="19" t="str">
        <f t="shared" si="378"/>
        <v/>
      </c>
      <c r="EL345" s="47" t="s">
        <v>0</v>
      </c>
      <c r="EM345" s="208" t="str">
        <f t="shared" si="379"/>
        <v/>
      </c>
      <c r="EN345" s="47" t="s">
        <v>0</v>
      </c>
    </row>
    <row r="346" spans="1:144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21"/>
        <v/>
      </c>
      <c r="P346" s="73" t="str">
        <f>IF(O346="","",IF(COUNTIF(O$10:O345,O346)=0,P345+1,P345))</f>
        <v/>
      </c>
      <c r="Q346" s="88" t="str">
        <f t="shared" si="322"/>
        <v/>
      </c>
      <c r="R346" s="89" t="str" cm="1">
        <f t="array" ref="R346">IF(S346="","",INDEX(natjecanjeStaze_naziv,MATCH(S346,natjecanjeStaze_stazaId,0)))</f>
        <v/>
      </c>
      <c r="S346" s="53" t="str">
        <f>IF(BW346="","",INDEX(natjecanjeStaze_stazaId,MATCH(O346,natjecanjeStaze_kategorija,0)))</f>
        <v/>
      </c>
      <c r="T346" s="47" t="s">
        <v>0</v>
      </c>
      <c r="U346" s="259" t="str">
        <f>IF(O346="","",INDEX(kategorija_oznaka,MATCH(Q346,kategorija_id,0)))</f>
        <v/>
      </c>
      <c r="V346" s="260" t="str">
        <f t="shared" si="323"/>
        <v/>
      </c>
      <c r="W346" s="47" t="s">
        <v>0</v>
      </c>
      <c r="X346" s="52" t="str">
        <f t="shared" si="324"/>
        <v/>
      </c>
      <c r="Y346" s="73" t="str">
        <f t="shared" si="325"/>
        <v/>
      </c>
      <c r="Z346" s="31" t="str">
        <f t="shared" si="326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27"/>
        <v/>
      </c>
      <c r="AF346" s="47" t="s">
        <v>0</v>
      </c>
      <c r="AG346" s="151" t="str">
        <f t="shared" si="328"/>
        <v/>
      </c>
      <c r="AH346" s="47" t="s">
        <v>0</v>
      </c>
      <c r="AI346" s="52" t="str">
        <f t="shared" si="329"/>
        <v/>
      </c>
      <c r="AJ346" s="31" t="str">
        <f t="shared" si="330"/>
        <v/>
      </c>
      <c r="AK346" s="73" t="str">
        <f t="shared" si="331"/>
        <v/>
      </c>
      <c r="AL346" s="73" t="str">
        <f t="shared" si="332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IFERROR(""&amp;INDEX(registarNatjecatelji,DL346,4),"")</f>
        <v/>
      </c>
      <c r="AO346" s="90" t="str">
        <f t="shared" si="333"/>
        <v/>
      </c>
      <c r="AP346" s="66" t="str">
        <f t="shared" si="334"/>
        <v/>
      </c>
      <c r="AQ346" s="47" t="s">
        <v>0</v>
      </c>
      <c r="AR346" s="52" t="str">
        <f>IF(V346&lt;&gt;"NEMA","",IF(IFERROR(MATCH(U346,U$10:U345,0),0)&lt;&gt;0,"",U346))</f>
        <v/>
      </c>
      <c r="AS346" s="73" t="str">
        <f>IF(AR346="","",IFERROR(INDEX(klubAlias_id,MATCH(AR346,klubAlias_alias,0)),"NEMA"))</f>
        <v/>
      </c>
      <c r="AT346" s="31" t="str">
        <f>IF(OR(AS346="",AS346&lt;&gt;"NEMA"),"",MAX(AT$10:AT345)+1)</f>
        <v/>
      </c>
      <c r="AU346" s="66" t="str">
        <f>IF(OR(AS346="",AS346&lt;&gt;"NEMA"),"",INDEX(klub_id,MATCH(AR346,klub_naziv,0)))</f>
        <v/>
      </c>
      <c r="AV346" s="47" t="s">
        <v>0</v>
      </c>
      <c r="AW346" s="19" t="str">
        <f t="shared" si="335"/>
        <v/>
      </c>
      <c r="AX346" s="47" t="s">
        <v>0</v>
      </c>
      <c r="AY346" s="82" t="str">
        <f>IF(AK346&lt;&gt;"NEMA","",IF(IFERROR(MATCH(AJ346,AJ$10:AJ345,0),0)&lt;&gt;0,"",AJ346))</f>
        <v/>
      </c>
      <c r="AZ346" s="47" t="s">
        <v>0</v>
      </c>
      <c r="BA346" s="130"/>
      <c r="BB346" s="47" t="s">
        <v>0</v>
      </c>
      <c r="BC346" s="58" t="str">
        <f t="shared" si="336"/>
        <v/>
      </c>
      <c r="BD346" s="31" t="str">
        <f t="shared" si="337"/>
        <v/>
      </c>
      <c r="BE346" s="31" t="str">
        <f>IF(BD346="","",MAX(BE$10:BE345)+1)</f>
        <v/>
      </c>
      <c r="BF346" s="31" t="str">
        <f t="shared" si="338"/>
        <v/>
      </c>
      <c r="BG346" s="31" t="str">
        <f t="shared" si="339"/>
        <v/>
      </c>
      <c r="BH346" s="31" t="str">
        <f>IF(BA346="","",MAX(BH$10:BH345)+1)</f>
        <v/>
      </c>
      <c r="BI346" s="31" t="str">
        <f t="shared" si="340"/>
        <v/>
      </c>
      <c r="BJ346" s="66" t="str">
        <f t="shared" si="341"/>
        <v/>
      </c>
      <c r="BK346" s="47" t="s">
        <v>0</v>
      </c>
      <c r="BL346" s="19" t="str">
        <f t="shared" si="342"/>
        <v/>
      </c>
      <c r="BM346" s="47" t="s">
        <v>0</v>
      </c>
      <c r="BN346" s="151" t="str">
        <f>IF(AP346="","",IF(BA346="",IF(IFERROR(MATCH(AP346,natjecanje_noviKluboviAliasi,0),0)&gt;0,INDEX(natjecanje_kluboviAliasi,MATCH(AP346,natjecanje_noviKluboviAliasi,0)),AP346),BA346))</f>
        <v/>
      </c>
      <c r="BO346" s="47" t="s">
        <v>0</v>
      </c>
      <c r="BP346" s="58" t="str">
        <f t="shared" si="343"/>
        <v/>
      </c>
      <c r="BQ346" s="73" t="str">
        <f t="shared" si="344"/>
        <v/>
      </c>
      <c r="BR346" s="267" t="str">
        <f t="shared" si="345"/>
        <v/>
      </c>
      <c r="BS346" s="268" t="str">
        <f t="shared" si="346"/>
        <v/>
      </c>
      <c r="BT346" s="191" t="str">
        <f t="shared" si="347"/>
        <v/>
      </c>
      <c r="BU346" s="47" t="s">
        <v>0</v>
      </c>
      <c r="BV346" s="52" t="str">
        <f t="shared" si="348"/>
        <v/>
      </c>
      <c r="BW346" s="31" t="str">
        <f t="shared" si="349"/>
        <v/>
      </c>
      <c r="BX346" s="73" t="str">
        <f>IF(BW346="","",IFERROR(INDEX(imePrezime_id,MATCH(BV346&amp;" – "&amp;BW346,imePrezime_imePrezime,0)),"NEMA"))</f>
        <v/>
      </c>
      <c r="BY346" s="73" t="str">
        <f>IF(BX346&lt;&gt;"NEMA","",IFERROR(INDEX(imePrezimeAlias_imePrezimeId,MATCH(BV346&amp;" "&amp;BW346,imePrezimeAlias_alias,0)),"NEMA"))</f>
        <v/>
      </c>
      <c r="BZ346" s="31" t="str">
        <f>IF(BW346="","",IF(OR(BY346="",BY346="NEMA"),BV346,INDEX(imePrezime_ime,MATCH(BY346,imePrezime_id,0))))</f>
        <v/>
      </c>
      <c r="CA346" s="66" t="str">
        <f>IF(BW346="","",IF(OR(BY346="",BY346="NEMA"),BW346,INDEX(imePrezime_prezime,MATCH(BY346,imePrezime_id,0))))</f>
        <v/>
      </c>
      <c r="CB346" s="47" t="s">
        <v>0</v>
      </c>
      <c r="CC346" s="82" t="str">
        <f t="shared" si="350"/>
        <v/>
      </c>
      <c r="CD346" s="47" t="s">
        <v>0</v>
      </c>
      <c r="CE346" s="19" t="str">
        <f t="shared" si="351"/>
        <v/>
      </c>
      <c r="CF346" s="47" t="s">
        <v>0</v>
      </c>
      <c r="CG346" s="130"/>
      <c r="CH346" s="47" t="s">
        <v>0</v>
      </c>
      <c r="CI346" s="52" t="str">
        <f t="shared" si="352"/>
        <v/>
      </c>
      <c r="CJ346" s="73" t="str">
        <f>IF(CG346="","",MAX(CJ$10:CJ345)+1)</f>
        <v/>
      </c>
      <c r="CK346" s="53" t="str">
        <f t="shared" si="353"/>
        <v/>
      </c>
      <c r="CL346" s="47" t="s">
        <v>0</v>
      </c>
      <c r="CM346" s="19" t="str">
        <f t="shared" si="354"/>
        <v/>
      </c>
      <c r="CN346" s="47" t="s">
        <v>0</v>
      </c>
      <c r="CO346" s="108"/>
      <c r="CP346" s="110"/>
      <c r="CQ346" s="47"/>
      <c r="CR346" s="58" t="str">
        <f>IF(AND(BX346="NEMA",BY346="NEMA",OR(CG346="",CK346="NEMA")),MAX(CR$10:CR345)+1,"")</f>
        <v/>
      </c>
      <c r="CS346" s="53" t="str">
        <f t="shared" si="355"/>
        <v/>
      </c>
      <c r="CT346" t="s">
        <v>0</v>
      </c>
      <c r="CU346" s="133" t="str">
        <f>IF(O346="","",LEFT(INDEX(kategorija_oznaka,MATCH(Q346,kategorija_id,0)),1))</f>
        <v/>
      </c>
      <c r="CV346" t="s">
        <v>0</v>
      </c>
      <c r="CW346" s="52" t="str">
        <f>IF(CR346="","",IF(M346&lt;&gt;"CRO","","INSERT INTO osoba (id,reg_broj,oib,spol_id,dat_rodjenja) VALUES ("&amp;CR346&amp;",(SELECT max(os.reg_broj)+1 FROM osoba AS os),Null,'"&amp;CU346&amp;"',Null); INSERT INTO osoba_log (id,reg_broj,oib,spol_id,dat_rodjenja,dnevnik_id) SELECT id,reg_broj,oib,spol_id,dat_rodjenja,"&amp;dnevnik_id&amp;" FROM osoba WHERE id = "&amp;CR346&amp;";"))</f>
        <v/>
      </c>
      <c r="CX346" s="66" t="str">
        <f t="shared" si="356"/>
        <v/>
      </c>
      <c r="CY346" t="s">
        <v>0</v>
      </c>
      <c r="CZ346" s="19" t="str">
        <f t="shared" si="357"/>
        <v/>
      </c>
      <c r="DA346" s="47" t="s">
        <v>0</v>
      </c>
      <c r="DB346" s="52" t="str">
        <f t="shared" si="358"/>
        <v/>
      </c>
      <c r="DC346" s="66" t="str">
        <f t="shared" si="359"/>
        <v/>
      </c>
      <c r="DD346" s="47" t="s">
        <v>0</v>
      </c>
      <c r="DE346" s="52" t="str">
        <f t="shared" si="360"/>
        <v/>
      </c>
      <c r="DF346" s="53" t="str">
        <f>IF(DE346="","",IFERROR(MATCH(DE346,registar,0),"NEMA"))</f>
        <v/>
      </c>
      <c r="DG346" s="47" t="s">
        <v>0</v>
      </c>
      <c r="DH346" s="52" t="str">
        <f t="shared" si="361"/>
        <v/>
      </c>
      <c r="DI346" s="53" t="str">
        <f>IF(DH346="","",IFERROR(MATCH(DH346,imePrezime_imePrezimeKlub,0),"NEMA"))</f>
        <v/>
      </c>
      <c r="DJ346" s="47" t="s">
        <v>0</v>
      </c>
      <c r="DK346" s="52" t="str">
        <f t="shared" si="362"/>
        <v/>
      </c>
      <c r="DL346" s="53" t="str">
        <f>IF(DK346="","",IFERROR(MATCH(DK346,imePrezime_imePrezime,0),"NEMA"))</f>
        <v/>
      </c>
      <c r="DM346" s="47" t="s">
        <v>0</v>
      </c>
      <c r="DN346" s="58" t="str">
        <f t="shared" si="363"/>
        <v/>
      </c>
      <c r="DO346" s="53" t="str" cm="1">
        <f t="array" ref="DO346">IF(DN346&lt;&gt;"",INDEX(imePrezime_id,DN346,0),IF(CR346&lt;&gt;"",CR346,""))</f>
        <v/>
      </c>
      <c r="DP346" s="47" t="s">
        <v>0</v>
      </c>
      <c r="DQ346" s="58" t="str">
        <f t="shared" si="364"/>
        <v/>
      </c>
      <c r="DR346" s="73" t="str">
        <f>IF(BW346="","",IF(AJ346="",IF(IFERROR(INDEX(imePrezime_klub,MATCH(DO346,imePrezime_id,0)),"NEMA")="","klu",""),IF(OR(AND(AK346&lt;&gt;"",AK346&lt;&gt;"NEMA"),BI346&lt;&gt;""),"klu(ali)",IF(AND(AN346&lt;&gt;"",AN346&lt;&gt;AM346),"(raz-klu)","klu"))))</f>
        <v/>
      </c>
      <c r="DS346" s="73" t="str">
        <f t="shared" si="365"/>
        <v/>
      </c>
      <c r="DT346" s="73" t="str">
        <f t="shared" si="366"/>
        <v/>
      </c>
      <c r="DU346" s="66" t="str">
        <f t="shared" si="367"/>
        <v/>
      </c>
      <c r="DV346" s="47" t="s">
        <v>0</v>
      </c>
      <c r="DW346" s="58" t="str">
        <f>IF(BW346="","",MAX(DW$10:DW345)+1)</f>
        <v/>
      </c>
      <c r="DX346" s="73" t="str">
        <f t="shared" si="368"/>
        <v/>
      </c>
      <c r="DY346" s="73" t="str">
        <f t="shared" si="369"/>
        <v/>
      </c>
      <c r="DZ346" s="73" t="str">
        <f t="shared" si="370"/>
        <v/>
      </c>
      <c r="EA346" s="73" t="str">
        <f t="shared" si="371"/>
        <v/>
      </c>
      <c r="EB346" s="73" t="str">
        <f t="shared" si="372"/>
        <v/>
      </c>
      <c r="EC346" s="73" t="str">
        <f t="shared" si="373"/>
        <v/>
      </c>
      <c r="ED346" s="73" t="str">
        <f t="shared" si="374"/>
        <v/>
      </c>
      <c r="EE346" s="73" t="str">
        <f t="shared" si="375"/>
        <v/>
      </c>
      <c r="EF346" s="73" t="str">
        <f t="shared" si="376"/>
        <v/>
      </c>
      <c r="EG346" s="53" t="str">
        <f>IF(INDEX(natjecanjeKategorije_katAliasId,MATCH(Q346,natjecanjeKategorije_katRegId,0))="","",INDEX(natjecanjeKategorije_katAliasId,MATCH(Q346,natjecanjeKategorije_katRegId,0)))</f>
        <v/>
      </c>
      <c r="EH346" s="47" t="s">
        <v>0</v>
      </c>
      <c r="EI346" s="19" t="str">
        <f t="shared" si="377"/>
        <v/>
      </c>
      <c r="EJ346" s="47" t="s">
        <v>0</v>
      </c>
      <c r="EK346" s="19" t="str">
        <f t="shared" si="378"/>
        <v/>
      </c>
      <c r="EL346" s="47" t="s">
        <v>0</v>
      </c>
      <c r="EM346" s="208" t="str">
        <f t="shared" si="379"/>
        <v/>
      </c>
      <c r="EN346" s="47" t="s">
        <v>0</v>
      </c>
    </row>
    <row r="347" spans="1:144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21"/>
        <v/>
      </c>
      <c r="P347" s="73" t="str">
        <f>IF(O347="","",IF(COUNTIF(O$10:O346,O347)=0,P346+1,P346))</f>
        <v/>
      </c>
      <c r="Q347" s="88" t="str">
        <f t="shared" si="322"/>
        <v/>
      </c>
      <c r="R347" s="89" t="str" cm="1">
        <f t="array" ref="R347">IF(S347="","",INDEX(natjecanjeStaze_naziv,MATCH(S347,natjecanjeStaze_stazaId,0)))</f>
        <v/>
      </c>
      <c r="S347" s="53" t="str">
        <f>IF(BW347="","",INDEX(natjecanjeStaze_stazaId,MATCH(O347,natjecanjeStaze_kategorija,0)))</f>
        <v/>
      </c>
      <c r="T347" s="47" t="s">
        <v>0</v>
      </c>
      <c r="U347" s="259" t="str">
        <f>IF(O347="","",INDEX(kategorija_oznaka,MATCH(Q347,kategorija_id,0)))</f>
        <v/>
      </c>
      <c r="V347" s="260" t="str">
        <f t="shared" si="323"/>
        <v/>
      </c>
      <c r="W347" s="47" t="s">
        <v>0</v>
      </c>
      <c r="X347" s="52" t="str">
        <f t="shared" si="324"/>
        <v/>
      </c>
      <c r="Y347" s="73" t="str">
        <f t="shared" si="325"/>
        <v/>
      </c>
      <c r="Z347" s="31" t="str">
        <f t="shared" si="326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27"/>
        <v/>
      </c>
      <c r="AF347" s="47" t="s">
        <v>0</v>
      </c>
      <c r="AG347" s="151" t="str">
        <f t="shared" si="328"/>
        <v/>
      </c>
      <c r="AH347" s="47" t="s">
        <v>0</v>
      </c>
      <c r="AI347" s="52" t="str">
        <f t="shared" si="329"/>
        <v/>
      </c>
      <c r="AJ347" s="31" t="str">
        <f t="shared" si="330"/>
        <v/>
      </c>
      <c r="AK347" s="73" t="str">
        <f t="shared" si="331"/>
        <v/>
      </c>
      <c r="AL347" s="73" t="str">
        <f t="shared" si="332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IFERROR(""&amp;INDEX(registarNatjecatelji,DL347,4),"")</f>
        <v/>
      </c>
      <c r="AO347" s="90" t="str">
        <f t="shared" si="333"/>
        <v/>
      </c>
      <c r="AP347" s="66" t="str">
        <f t="shared" si="334"/>
        <v/>
      </c>
      <c r="AQ347" s="47" t="s">
        <v>0</v>
      </c>
      <c r="AR347" s="52" t="str">
        <f>IF(V347&lt;&gt;"NEMA","",IF(IFERROR(MATCH(U347,U$10:U346,0),0)&lt;&gt;0,"",U347))</f>
        <v/>
      </c>
      <c r="AS347" s="73" t="str">
        <f>IF(AR347="","",IFERROR(INDEX(klubAlias_id,MATCH(AR347,klubAlias_alias,0)),"NEMA"))</f>
        <v/>
      </c>
      <c r="AT347" s="31" t="str">
        <f>IF(OR(AS347="",AS347&lt;&gt;"NEMA"),"",MAX(AT$10:AT346)+1)</f>
        <v/>
      </c>
      <c r="AU347" s="66" t="str">
        <f>IF(OR(AS347="",AS347&lt;&gt;"NEMA"),"",INDEX(klub_id,MATCH(AR347,klub_naziv,0)))</f>
        <v/>
      </c>
      <c r="AV347" s="47" t="s">
        <v>0</v>
      </c>
      <c r="AW347" s="19" t="str">
        <f t="shared" si="335"/>
        <v/>
      </c>
      <c r="AX347" s="47" t="s">
        <v>0</v>
      </c>
      <c r="AY347" s="82" t="str">
        <f>IF(AK347&lt;&gt;"NEMA","",IF(IFERROR(MATCH(AJ347,AJ$10:AJ346,0),0)&lt;&gt;0,"",AJ347))</f>
        <v/>
      </c>
      <c r="AZ347" s="47" t="s">
        <v>0</v>
      </c>
      <c r="BA347" s="130"/>
      <c r="BB347" s="47" t="s">
        <v>0</v>
      </c>
      <c r="BC347" s="58" t="str">
        <f t="shared" si="336"/>
        <v/>
      </c>
      <c r="BD347" s="31" t="str">
        <f t="shared" si="337"/>
        <v/>
      </c>
      <c r="BE347" s="31" t="str">
        <f>IF(BD347="","",MAX(BE$10:BE346)+1)</f>
        <v/>
      </c>
      <c r="BF347" s="31" t="str">
        <f t="shared" si="338"/>
        <v/>
      </c>
      <c r="BG347" s="31" t="str">
        <f t="shared" si="339"/>
        <v/>
      </c>
      <c r="BH347" s="31" t="str">
        <f>IF(BA347="","",MAX(BH$10:BH346)+1)</f>
        <v/>
      </c>
      <c r="BI347" s="31" t="str">
        <f t="shared" si="340"/>
        <v/>
      </c>
      <c r="BJ347" s="66" t="str">
        <f t="shared" si="341"/>
        <v/>
      </c>
      <c r="BK347" s="47" t="s">
        <v>0</v>
      </c>
      <c r="BL347" s="19" t="str">
        <f t="shared" si="342"/>
        <v/>
      </c>
      <c r="BM347" s="47" t="s">
        <v>0</v>
      </c>
      <c r="BN347" s="151" t="str">
        <f>IF(AP347="","",IF(BA347="",IF(IFERROR(MATCH(AP347,natjecanje_noviKluboviAliasi,0),0)&gt;0,INDEX(natjecanje_kluboviAliasi,MATCH(AP347,natjecanje_noviKluboviAliasi,0)),AP347),BA347))</f>
        <v/>
      </c>
      <c r="BO347" s="47" t="s">
        <v>0</v>
      </c>
      <c r="BP347" s="58" t="str">
        <f t="shared" si="343"/>
        <v/>
      </c>
      <c r="BQ347" s="73" t="str">
        <f t="shared" si="344"/>
        <v/>
      </c>
      <c r="BR347" s="267" t="str">
        <f t="shared" si="345"/>
        <v/>
      </c>
      <c r="BS347" s="268" t="str">
        <f t="shared" si="346"/>
        <v/>
      </c>
      <c r="BT347" s="191" t="str">
        <f t="shared" si="347"/>
        <v/>
      </c>
      <c r="BU347" s="47" t="s">
        <v>0</v>
      </c>
      <c r="BV347" s="52" t="str">
        <f t="shared" si="348"/>
        <v/>
      </c>
      <c r="BW347" s="31" t="str">
        <f t="shared" si="349"/>
        <v/>
      </c>
      <c r="BX347" s="73" t="str">
        <f>IF(BW347="","",IFERROR(INDEX(imePrezime_id,MATCH(BV347&amp;" – "&amp;BW347,imePrezime_imePrezime,0)),"NEMA"))</f>
        <v/>
      </c>
      <c r="BY347" s="73" t="str">
        <f>IF(BX347&lt;&gt;"NEMA","",IFERROR(INDEX(imePrezimeAlias_imePrezimeId,MATCH(BV347&amp;" "&amp;BW347,imePrezimeAlias_alias,0)),"NEMA"))</f>
        <v/>
      </c>
      <c r="BZ347" s="31" t="str">
        <f>IF(BW347="","",IF(OR(BY347="",BY347="NEMA"),BV347,INDEX(imePrezime_ime,MATCH(BY347,imePrezime_id,0))))</f>
        <v/>
      </c>
      <c r="CA347" s="66" t="str">
        <f>IF(BW347="","",IF(OR(BY347="",BY347="NEMA"),BW347,INDEX(imePrezime_prezime,MATCH(BY347,imePrezime_id,0))))</f>
        <v/>
      </c>
      <c r="CB347" s="47" t="s">
        <v>0</v>
      </c>
      <c r="CC347" s="82" t="str">
        <f t="shared" si="350"/>
        <v/>
      </c>
      <c r="CD347" s="47" t="s">
        <v>0</v>
      </c>
      <c r="CE347" s="19" t="str">
        <f t="shared" si="351"/>
        <v/>
      </c>
      <c r="CF347" s="47" t="s">
        <v>0</v>
      </c>
      <c r="CG347" s="130"/>
      <c r="CH347" s="47" t="s">
        <v>0</v>
      </c>
      <c r="CI347" s="52" t="str">
        <f t="shared" si="352"/>
        <v/>
      </c>
      <c r="CJ347" s="73" t="str">
        <f>IF(CG347="","",MAX(CJ$10:CJ346)+1)</f>
        <v/>
      </c>
      <c r="CK347" s="53" t="str">
        <f t="shared" si="353"/>
        <v/>
      </c>
      <c r="CL347" s="47" t="s">
        <v>0</v>
      </c>
      <c r="CM347" s="19" t="str">
        <f t="shared" si="354"/>
        <v/>
      </c>
      <c r="CN347" s="47" t="s">
        <v>0</v>
      </c>
      <c r="CO347" s="108"/>
      <c r="CP347" s="110"/>
      <c r="CQ347" s="47"/>
      <c r="CR347" s="58" t="str">
        <f>IF(AND(BX347="NEMA",BY347="NEMA",OR(CG347="",CK347="NEMA")),MAX(CR$10:CR346)+1,"")</f>
        <v/>
      </c>
      <c r="CS347" s="53" t="str">
        <f t="shared" si="355"/>
        <v/>
      </c>
      <c r="CT347" t="s">
        <v>0</v>
      </c>
      <c r="CU347" s="133" t="str">
        <f>IF(O347="","",LEFT(INDEX(kategorija_oznaka,MATCH(Q347,kategorija_id,0)),1))</f>
        <v/>
      </c>
      <c r="CV347" t="s">
        <v>0</v>
      </c>
      <c r="CW347" s="52" t="str">
        <f>IF(CR347="","",IF(M347&lt;&gt;"CRO","","INSERT INTO osoba (id,reg_broj,oib,spol_id,dat_rodjenja) VALUES ("&amp;CR347&amp;",(SELECT max(os.reg_broj)+1 FROM osoba AS os),Null,'"&amp;CU347&amp;"',Null); INSERT INTO osoba_log (id,reg_broj,oib,spol_id,dat_rodjenja,dnevnik_id) SELECT id,reg_broj,oib,spol_id,dat_rodjenja,"&amp;dnevnik_id&amp;" FROM osoba WHERE id = "&amp;CR347&amp;";"))</f>
        <v/>
      </c>
      <c r="CX347" s="66" t="str">
        <f t="shared" si="356"/>
        <v/>
      </c>
      <c r="CY347" t="s">
        <v>0</v>
      </c>
      <c r="CZ347" s="19" t="str">
        <f t="shared" si="357"/>
        <v/>
      </c>
      <c r="DA347" s="47" t="s">
        <v>0</v>
      </c>
      <c r="DB347" s="52" t="str">
        <f t="shared" si="358"/>
        <v/>
      </c>
      <c r="DC347" s="66" t="str">
        <f t="shared" si="359"/>
        <v/>
      </c>
      <c r="DD347" s="47" t="s">
        <v>0</v>
      </c>
      <c r="DE347" s="52" t="str">
        <f t="shared" si="360"/>
        <v/>
      </c>
      <c r="DF347" s="53" t="str">
        <f>IF(DE347="","",IFERROR(MATCH(DE347,registar,0),"NEMA"))</f>
        <v/>
      </c>
      <c r="DG347" s="47" t="s">
        <v>0</v>
      </c>
      <c r="DH347" s="52" t="str">
        <f t="shared" si="361"/>
        <v/>
      </c>
      <c r="DI347" s="53" t="str">
        <f>IF(DH347="","",IFERROR(MATCH(DH347,imePrezime_imePrezimeKlub,0),"NEMA"))</f>
        <v/>
      </c>
      <c r="DJ347" s="47" t="s">
        <v>0</v>
      </c>
      <c r="DK347" s="52" t="str">
        <f t="shared" si="362"/>
        <v/>
      </c>
      <c r="DL347" s="53" t="str">
        <f>IF(DK347="","",IFERROR(MATCH(DK347,imePrezime_imePrezime,0),"NEMA"))</f>
        <v/>
      </c>
      <c r="DM347" s="47" t="s">
        <v>0</v>
      </c>
      <c r="DN347" s="58" t="str">
        <f t="shared" si="363"/>
        <v/>
      </c>
      <c r="DO347" s="53" t="str" cm="1">
        <f t="array" ref="DO347">IF(DN347&lt;&gt;"",INDEX(imePrezime_id,DN347,0),IF(CR347&lt;&gt;"",CR347,""))</f>
        <v/>
      </c>
      <c r="DP347" s="47" t="s">
        <v>0</v>
      </c>
      <c r="DQ347" s="58" t="str">
        <f t="shared" si="364"/>
        <v/>
      </c>
      <c r="DR347" s="73" t="str">
        <f>IF(BW347="","",IF(AJ347="",IF(IFERROR(INDEX(imePrezime_klub,MATCH(DO347,imePrezime_id,0)),"NEMA")="","klu",""),IF(OR(AND(AK347&lt;&gt;"",AK347&lt;&gt;"NEMA"),BI347&lt;&gt;""),"klu(ali)",IF(AND(AN347&lt;&gt;"",AN347&lt;&gt;AM347),"(raz-klu)","klu"))))</f>
        <v/>
      </c>
      <c r="DS347" s="73" t="str">
        <f t="shared" si="365"/>
        <v/>
      </c>
      <c r="DT347" s="73" t="str">
        <f t="shared" si="366"/>
        <v/>
      </c>
      <c r="DU347" s="66" t="str">
        <f t="shared" si="367"/>
        <v/>
      </c>
      <c r="DV347" s="47" t="s">
        <v>0</v>
      </c>
      <c r="DW347" s="58" t="str">
        <f>IF(BW347="","",MAX(DW$10:DW346)+1)</f>
        <v/>
      </c>
      <c r="DX347" s="73" t="str">
        <f t="shared" si="368"/>
        <v/>
      </c>
      <c r="DY347" s="73" t="str">
        <f t="shared" si="369"/>
        <v/>
      </c>
      <c r="DZ347" s="73" t="str">
        <f t="shared" si="370"/>
        <v/>
      </c>
      <c r="EA347" s="73" t="str">
        <f t="shared" si="371"/>
        <v/>
      </c>
      <c r="EB347" s="73" t="str">
        <f t="shared" si="372"/>
        <v/>
      </c>
      <c r="EC347" s="73" t="str">
        <f t="shared" si="373"/>
        <v/>
      </c>
      <c r="ED347" s="73" t="str">
        <f t="shared" si="374"/>
        <v/>
      </c>
      <c r="EE347" s="73" t="str">
        <f t="shared" si="375"/>
        <v/>
      </c>
      <c r="EF347" s="73" t="str">
        <f t="shared" si="376"/>
        <v/>
      </c>
      <c r="EG347" s="53" t="str">
        <f>IF(INDEX(natjecanjeKategorije_katAliasId,MATCH(Q347,natjecanjeKategorije_katRegId,0))="","",INDEX(natjecanjeKategorije_katAliasId,MATCH(Q347,natjecanjeKategorije_katRegId,0)))</f>
        <v/>
      </c>
      <c r="EH347" s="47" t="s">
        <v>0</v>
      </c>
      <c r="EI347" s="19" t="str">
        <f t="shared" si="377"/>
        <v/>
      </c>
      <c r="EJ347" s="47" t="s">
        <v>0</v>
      </c>
      <c r="EK347" s="19" t="str">
        <f t="shared" si="378"/>
        <v/>
      </c>
      <c r="EL347" s="47" t="s">
        <v>0</v>
      </c>
      <c r="EM347" s="208" t="str">
        <f t="shared" si="379"/>
        <v/>
      </c>
      <c r="EN347" s="47" t="s">
        <v>0</v>
      </c>
    </row>
    <row r="348" spans="1:144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21"/>
        <v/>
      </c>
      <c r="P348" s="73" t="str">
        <f>IF(O348="","",IF(COUNTIF(O$10:O347,O348)=0,P347+1,P347))</f>
        <v/>
      </c>
      <c r="Q348" s="88" t="str">
        <f t="shared" si="322"/>
        <v/>
      </c>
      <c r="R348" s="89" t="str" cm="1">
        <f t="array" ref="R348">IF(S348="","",INDEX(natjecanjeStaze_naziv,MATCH(S348,natjecanjeStaze_stazaId,0)))</f>
        <v/>
      </c>
      <c r="S348" s="53" t="str">
        <f>IF(BW348="","",INDEX(natjecanjeStaze_stazaId,MATCH(O348,natjecanjeStaze_kategorija,0)))</f>
        <v/>
      </c>
      <c r="T348" s="47" t="s">
        <v>0</v>
      </c>
      <c r="U348" s="259" t="str">
        <f>IF(O348="","",INDEX(kategorija_oznaka,MATCH(Q348,kategorija_id,0)))</f>
        <v/>
      </c>
      <c r="V348" s="260" t="str">
        <f t="shared" si="323"/>
        <v/>
      </c>
      <c r="W348" s="47" t="s">
        <v>0</v>
      </c>
      <c r="X348" s="52" t="str">
        <f t="shared" si="324"/>
        <v/>
      </c>
      <c r="Y348" s="73" t="str">
        <f t="shared" si="325"/>
        <v/>
      </c>
      <c r="Z348" s="31" t="str">
        <f t="shared" si="326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27"/>
        <v/>
      </c>
      <c r="AF348" s="47" t="s">
        <v>0</v>
      </c>
      <c r="AG348" s="151" t="str">
        <f t="shared" si="328"/>
        <v/>
      </c>
      <c r="AH348" s="47" t="s">
        <v>0</v>
      </c>
      <c r="AI348" s="52" t="str">
        <f t="shared" si="329"/>
        <v/>
      </c>
      <c r="AJ348" s="31" t="str">
        <f t="shared" si="330"/>
        <v/>
      </c>
      <c r="AK348" s="73" t="str">
        <f t="shared" si="331"/>
        <v/>
      </c>
      <c r="AL348" s="73" t="str">
        <f t="shared" si="332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IFERROR(""&amp;INDEX(registarNatjecatelji,DL348,4),"")</f>
        <v/>
      </c>
      <c r="AO348" s="90" t="str">
        <f t="shared" si="333"/>
        <v/>
      </c>
      <c r="AP348" s="66" t="str">
        <f t="shared" si="334"/>
        <v/>
      </c>
      <c r="AQ348" s="47" t="s">
        <v>0</v>
      </c>
      <c r="AR348" s="52" t="str">
        <f>IF(V348&lt;&gt;"NEMA","",IF(IFERROR(MATCH(U348,U$10:U347,0),0)&lt;&gt;0,"",U348))</f>
        <v/>
      </c>
      <c r="AS348" s="73" t="str">
        <f>IF(AR348="","",IFERROR(INDEX(klubAlias_id,MATCH(AR348,klubAlias_alias,0)),"NEMA"))</f>
        <v/>
      </c>
      <c r="AT348" s="31" t="str">
        <f>IF(OR(AS348="",AS348&lt;&gt;"NEMA"),"",MAX(AT$10:AT347)+1)</f>
        <v/>
      </c>
      <c r="AU348" s="66" t="str">
        <f>IF(OR(AS348="",AS348&lt;&gt;"NEMA"),"",INDEX(klub_id,MATCH(AR348,klub_naziv,0)))</f>
        <v/>
      </c>
      <c r="AV348" s="47" t="s">
        <v>0</v>
      </c>
      <c r="AW348" s="19" t="str">
        <f t="shared" si="335"/>
        <v/>
      </c>
      <c r="AX348" s="47" t="s">
        <v>0</v>
      </c>
      <c r="AY348" s="82" t="str">
        <f>IF(AK348&lt;&gt;"NEMA","",IF(IFERROR(MATCH(AJ348,AJ$10:AJ347,0),0)&lt;&gt;0,"",AJ348))</f>
        <v/>
      </c>
      <c r="AZ348" s="47" t="s">
        <v>0</v>
      </c>
      <c r="BA348" s="130"/>
      <c r="BB348" s="47" t="s">
        <v>0</v>
      </c>
      <c r="BC348" s="58" t="str">
        <f t="shared" si="336"/>
        <v/>
      </c>
      <c r="BD348" s="31" t="str">
        <f t="shared" si="337"/>
        <v/>
      </c>
      <c r="BE348" s="31" t="str">
        <f>IF(BD348="","",MAX(BE$10:BE347)+1)</f>
        <v/>
      </c>
      <c r="BF348" s="31" t="str">
        <f t="shared" si="338"/>
        <v/>
      </c>
      <c r="BG348" s="31" t="str">
        <f t="shared" si="339"/>
        <v/>
      </c>
      <c r="BH348" s="31" t="str">
        <f>IF(BA348="","",MAX(BH$10:BH347)+1)</f>
        <v/>
      </c>
      <c r="BI348" s="31" t="str">
        <f t="shared" si="340"/>
        <v/>
      </c>
      <c r="BJ348" s="66" t="str">
        <f t="shared" si="341"/>
        <v/>
      </c>
      <c r="BK348" s="47" t="s">
        <v>0</v>
      </c>
      <c r="BL348" s="19" t="str">
        <f t="shared" si="342"/>
        <v/>
      </c>
      <c r="BM348" s="47" t="s">
        <v>0</v>
      </c>
      <c r="BN348" s="151" t="str">
        <f>IF(AP348="","",IF(BA348="",IF(IFERROR(MATCH(AP348,natjecanje_noviKluboviAliasi,0),0)&gt;0,INDEX(natjecanje_kluboviAliasi,MATCH(AP348,natjecanje_noviKluboviAliasi,0)),AP348),BA348))</f>
        <v/>
      </c>
      <c r="BO348" s="47" t="s">
        <v>0</v>
      </c>
      <c r="BP348" s="58" t="str">
        <f t="shared" si="343"/>
        <v/>
      </c>
      <c r="BQ348" s="73" t="str">
        <f t="shared" si="344"/>
        <v/>
      </c>
      <c r="BR348" s="267" t="str">
        <f t="shared" si="345"/>
        <v/>
      </c>
      <c r="BS348" s="268" t="str">
        <f t="shared" si="346"/>
        <v/>
      </c>
      <c r="BT348" s="191" t="str">
        <f t="shared" si="347"/>
        <v/>
      </c>
      <c r="BU348" s="47" t="s">
        <v>0</v>
      </c>
      <c r="BV348" s="52" t="str">
        <f t="shared" si="348"/>
        <v/>
      </c>
      <c r="BW348" s="31" t="str">
        <f t="shared" si="349"/>
        <v/>
      </c>
      <c r="BX348" s="73" t="str">
        <f>IF(BW348="","",IFERROR(INDEX(imePrezime_id,MATCH(BV348&amp;" – "&amp;BW348,imePrezime_imePrezime,0)),"NEMA"))</f>
        <v/>
      </c>
      <c r="BY348" s="73" t="str">
        <f>IF(BX348&lt;&gt;"NEMA","",IFERROR(INDEX(imePrezimeAlias_imePrezimeId,MATCH(BV348&amp;" "&amp;BW348,imePrezimeAlias_alias,0)),"NEMA"))</f>
        <v/>
      </c>
      <c r="BZ348" s="31" t="str">
        <f>IF(BW348="","",IF(OR(BY348="",BY348="NEMA"),BV348,INDEX(imePrezime_ime,MATCH(BY348,imePrezime_id,0))))</f>
        <v/>
      </c>
      <c r="CA348" s="66" t="str">
        <f>IF(BW348="","",IF(OR(BY348="",BY348="NEMA"),BW348,INDEX(imePrezime_prezime,MATCH(BY348,imePrezime_id,0))))</f>
        <v/>
      </c>
      <c r="CB348" s="47" t="s">
        <v>0</v>
      </c>
      <c r="CC348" s="82" t="str">
        <f t="shared" si="350"/>
        <v/>
      </c>
      <c r="CD348" s="47" t="s">
        <v>0</v>
      </c>
      <c r="CE348" s="19" t="str">
        <f t="shared" si="351"/>
        <v/>
      </c>
      <c r="CF348" s="47" t="s">
        <v>0</v>
      </c>
      <c r="CG348" s="130"/>
      <c r="CH348" s="47" t="s">
        <v>0</v>
      </c>
      <c r="CI348" s="52" t="str">
        <f t="shared" si="352"/>
        <v/>
      </c>
      <c r="CJ348" s="73" t="str">
        <f>IF(CG348="","",MAX(CJ$10:CJ347)+1)</f>
        <v/>
      </c>
      <c r="CK348" s="53" t="str">
        <f t="shared" si="353"/>
        <v/>
      </c>
      <c r="CL348" s="47" t="s">
        <v>0</v>
      </c>
      <c r="CM348" s="19" t="str">
        <f t="shared" si="354"/>
        <v/>
      </c>
      <c r="CN348" s="47" t="s">
        <v>0</v>
      </c>
      <c r="CO348" s="108"/>
      <c r="CP348" s="110"/>
      <c r="CQ348" s="47"/>
      <c r="CR348" s="58" t="str">
        <f>IF(AND(BX348="NEMA",BY348="NEMA",OR(CG348="",CK348="NEMA")),MAX(CR$10:CR347)+1,"")</f>
        <v/>
      </c>
      <c r="CS348" s="53" t="str">
        <f t="shared" si="355"/>
        <v/>
      </c>
      <c r="CT348" t="s">
        <v>0</v>
      </c>
      <c r="CU348" s="133" t="str">
        <f>IF(O348="","",LEFT(INDEX(kategorija_oznaka,MATCH(Q348,kategorija_id,0)),1))</f>
        <v/>
      </c>
      <c r="CV348" t="s">
        <v>0</v>
      </c>
      <c r="CW348" s="52" t="str">
        <f>IF(CR348="","",IF(M348&lt;&gt;"CRO","","INSERT INTO osoba (id,reg_broj,oib,spol_id,dat_rodjenja) VALUES ("&amp;CR348&amp;",(SELECT max(os.reg_broj)+1 FROM osoba AS os),Null,'"&amp;CU348&amp;"',Null); INSERT INTO osoba_log (id,reg_broj,oib,spol_id,dat_rodjenja,dnevnik_id) SELECT id,reg_broj,oib,spol_id,dat_rodjenja,"&amp;dnevnik_id&amp;" FROM osoba WHERE id = "&amp;CR348&amp;";"))</f>
        <v/>
      </c>
      <c r="CX348" s="66" t="str">
        <f t="shared" si="356"/>
        <v/>
      </c>
      <c r="CY348" t="s">
        <v>0</v>
      </c>
      <c r="CZ348" s="19" t="str">
        <f t="shared" si="357"/>
        <v/>
      </c>
      <c r="DA348" s="47" t="s">
        <v>0</v>
      </c>
      <c r="DB348" s="52" t="str">
        <f t="shared" si="358"/>
        <v/>
      </c>
      <c r="DC348" s="66" t="str">
        <f t="shared" si="359"/>
        <v/>
      </c>
      <c r="DD348" s="47" t="s">
        <v>0</v>
      </c>
      <c r="DE348" s="52" t="str">
        <f t="shared" si="360"/>
        <v/>
      </c>
      <c r="DF348" s="53" t="str">
        <f>IF(DE348="","",IFERROR(MATCH(DE348,registar,0),"NEMA"))</f>
        <v/>
      </c>
      <c r="DG348" s="47" t="s">
        <v>0</v>
      </c>
      <c r="DH348" s="52" t="str">
        <f t="shared" si="361"/>
        <v/>
      </c>
      <c r="DI348" s="53" t="str">
        <f>IF(DH348="","",IFERROR(MATCH(DH348,imePrezime_imePrezimeKlub,0),"NEMA"))</f>
        <v/>
      </c>
      <c r="DJ348" s="47" t="s">
        <v>0</v>
      </c>
      <c r="DK348" s="52" t="str">
        <f t="shared" si="362"/>
        <v/>
      </c>
      <c r="DL348" s="53" t="str">
        <f>IF(DK348="","",IFERROR(MATCH(DK348,imePrezime_imePrezime,0),"NEMA"))</f>
        <v/>
      </c>
      <c r="DM348" s="47" t="s">
        <v>0</v>
      </c>
      <c r="DN348" s="58" t="str">
        <f t="shared" si="363"/>
        <v/>
      </c>
      <c r="DO348" s="53" t="str" cm="1">
        <f t="array" ref="DO348">IF(DN348&lt;&gt;"",INDEX(imePrezime_id,DN348,0),IF(CR348&lt;&gt;"",CR348,""))</f>
        <v/>
      </c>
      <c r="DP348" s="47" t="s">
        <v>0</v>
      </c>
      <c r="DQ348" s="58" t="str">
        <f t="shared" si="364"/>
        <v/>
      </c>
      <c r="DR348" s="73" t="str">
        <f>IF(BW348="","",IF(AJ348="",IF(IFERROR(INDEX(imePrezime_klub,MATCH(DO348,imePrezime_id,0)),"NEMA")="","klu",""),IF(OR(AND(AK348&lt;&gt;"",AK348&lt;&gt;"NEMA"),BI348&lt;&gt;""),"klu(ali)",IF(AND(AN348&lt;&gt;"",AN348&lt;&gt;AM348),"(raz-klu)","klu"))))</f>
        <v/>
      </c>
      <c r="DS348" s="73" t="str">
        <f t="shared" si="365"/>
        <v/>
      </c>
      <c r="DT348" s="73" t="str">
        <f t="shared" si="366"/>
        <v/>
      </c>
      <c r="DU348" s="66" t="str">
        <f t="shared" si="367"/>
        <v/>
      </c>
      <c r="DV348" s="47" t="s">
        <v>0</v>
      </c>
      <c r="DW348" s="58" t="str">
        <f>IF(BW348="","",MAX(DW$10:DW347)+1)</f>
        <v/>
      </c>
      <c r="DX348" s="73" t="str">
        <f t="shared" si="368"/>
        <v/>
      </c>
      <c r="DY348" s="73" t="str">
        <f t="shared" si="369"/>
        <v/>
      </c>
      <c r="DZ348" s="73" t="str">
        <f t="shared" si="370"/>
        <v/>
      </c>
      <c r="EA348" s="73" t="str">
        <f t="shared" si="371"/>
        <v/>
      </c>
      <c r="EB348" s="73" t="str">
        <f t="shared" si="372"/>
        <v/>
      </c>
      <c r="EC348" s="73" t="str">
        <f t="shared" si="373"/>
        <v/>
      </c>
      <c r="ED348" s="73" t="str">
        <f t="shared" si="374"/>
        <v/>
      </c>
      <c r="EE348" s="73" t="str">
        <f t="shared" si="375"/>
        <v/>
      </c>
      <c r="EF348" s="73" t="str">
        <f t="shared" si="376"/>
        <v/>
      </c>
      <c r="EG348" s="53" t="str">
        <f>IF(INDEX(natjecanjeKategorije_katAliasId,MATCH(Q348,natjecanjeKategorije_katRegId,0))="","",INDEX(natjecanjeKategorije_katAliasId,MATCH(Q348,natjecanjeKategorije_katRegId,0)))</f>
        <v/>
      </c>
      <c r="EH348" s="47" t="s">
        <v>0</v>
      </c>
      <c r="EI348" s="19" t="str">
        <f t="shared" si="377"/>
        <v/>
      </c>
      <c r="EJ348" s="47" t="s">
        <v>0</v>
      </c>
      <c r="EK348" s="19" t="str">
        <f t="shared" si="378"/>
        <v/>
      </c>
      <c r="EL348" s="47" t="s">
        <v>0</v>
      </c>
      <c r="EM348" s="208" t="str">
        <f t="shared" si="379"/>
        <v/>
      </c>
      <c r="EN348" s="47" t="s">
        <v>0</v>
      </c>
    </row>
    <row r="349" spans="1:144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21"/>
        <v/>
      </c>
      <c r="P349" s="73" t="str">
        <f>IF(O349="","",IF(COUNTIF(O$10:O348,O349)=0,P348+1,P348))</f>
        <v/>
      </c>
      <c r="Q349" s="88" t="str">
        <f t="shared" si="322"/>
        <v/>
      </c>
      <c r="R349" s="89" t="str" cm="1">
        <f t="array" ref="R349">IF(S349="","",INDEX(natjecanjeStaze_naziv,MATCH(S349,natjecanjeStaze_stazaId,0)))</f>
        <v/>
      </c>
      <c r="S349" s="53" t="str">
        <f>IF(BW349="","",INDEX(natjecanjeStaze_stazaId,MATCH(O349,natjecanjeStaze_kategorija,0)))</f>
        <v/>
      </c>
      <c r="T349" s="47" t="s">
        <v>0</v>
      </c>
      <c r="U349" s="259" t="str">
        <f>IF(O349="","",INDEX(kategorija_oznaka,MATCH(Q349,kategorija_id,0)))</f>
        <v/>
      </c>
      <c r="V349" s="260" t="str">
        <f t="shared" si="323"/>
        <v/>
      </c>
      <c r="W349" s="47" t="s">
        <v>0</v>
      </c>
      <c r="X349" s="52" t="str">
        <f t="shared" si="324"/>
        <v/>
      </c>
      <c r="Y349" s="73" t="str">
        <f t="shared" si="325"/>
        <v/>
      </c>
      <c r="Z349" s="31" t="str">
        <f t="shared" si="326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27"/>
        <v/>
      </c>
      <c r="AF349" s="47" t="s">
        <v>0</v>
      </c>
      <c r="AG349" s="151" t="str">
        <f t="shared" si="328"/>
        <v/>
      </c>
      <c r="AH349" s="47" t="s">
        <v>0</v>
      </c>
      <c r="AI349" s="52" t="str">
        <f t="shared" si="329"/>
        <v/>
      </c>
      <c r="AJ349" s="31" t="str">
        <f t="shared" si="330"/>
        <v/>
      </c>
      <c r="AK349" s="73" t="str">
        <f t="shared" si="331"/>
        <v/>
      </c>
      <c r="AL349" s="73" t="str">
        <f t="shared" si="332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IFERROR(""&amp;INDEX(registarNatjecatelji,DL349,4),"")</f>
        <v/>
      </c>
      <c r="AO349" s="90" t="str">
        <f t="shared" si="333"/>
        <v/>
      </c>
      <c r="AP349" s="66" t="str">
        <f t="shared" si="334"/>
        <v/>
      </c>
      <c r="AQ349" s="47" t="s">
        <v>0</v>
      </c>
      <c r="AR349" s="52" t="str">
        <f>IF(V349&lt;&gt;"NEMA","",IF(IFERROR(MATCH(U349,U$10:U348,0),0)&lt;&gt;0,"",U349))</f>
        <v/>
      </c>
      <c r="AS349" s="73" t="str">
        <f>IF(AR349="","",IFERROR(INDEX(klubAlias_id,MATCH(AR349,klubAlias_alias,0)),"NEMA"))</f>
        <v/>
      </c>
      <c r="AT349" s="31" t="str">
        <f>IF(OR(AS349="",AS349&lt;&gt;"NEMA"),"",MAX(AT$10:AT348)+1)</f>
        <v/>
      </c>
      <c r="AU349" s="66" t="str">
        <f>IF(OR(AS349="",AS349&lt;&gt;"NEMA"),"",INDEX(klub_id,MATCH(AR349,klub_naziv,0)))</f>
        <v/>
      </c>
      <c r="AV349" s="47" t="s">
        <v>0</v>
      </c>
      <c r="AW349" s="19" t="str">
        <f t="shared" si="335"/>
        <v/>
      </c>
      <c r="AX349" s="47" t="s">
        <v>0</v>
      </c>
      <c r="AY349" s="82" t="str">
        <f>IF(AK349&lt;&gt;"NEMA","",IF(IFERROR(MATCH(AJ349,AJ$10:AJ348,0),0)&lt;&gt;0,"",AJ349))</f>
        <v/>
      </c>
      <c r="AZ349" s="47" t="s">
        <v>0</v>
      </c>
      <c r="BA349" s="130"/>
      <c r="BB349" s="47" t="s">
        <v>0</v>
      </c>
      <c r="BC349" s="58" t="str">
        <f t="shared" si="336"/>
        <v/>
      </c>
      <c r="BD349" s="31" t="str">
        <f t="shared" si="337"/>
        <v/>
      </c>
      <c r="BE349" s="31" t="str">
        <f>IF(BD349="","",MAX(BE$10:BE348)+1)</f>
        <v/>
      </c>
      <c r="BF349" s="31" t="str">
        <f t="shared" si="338"/>
        <v/>
      </c>
      <c r="BG349" s="31" t="str">
        <f t="shared" si="339"/>
        <v/>
      </c>
      <c r="BH349" s="31" t="str">
        <f>IF(BA349="","",MAX(BH$10:BH348)+1)</f>
        <v/>
      </c>
      <c r="BI349" s="31" t="str">
        <f t="shared" si="340"/>
        <v/>
      </c>
      <c r="BJ349" s="66" t="str">
        <f t="shared" si="341"/>
        <v/>
      </c>
      <c r="BK349" s="47" t="s">
        <v>0</v>
      </c>
      <c r="BL349" s="19" t="str">
        <f t="shared" si="342"/>
        <v/>
      </c>
      <c r="BM349" s="47" t="s">
        <v>0</v>
      </c>
      <c r="BN349" s="151" t="str">
        <f>IF(AP349="","",IF(BA349="",IF(IFERROR(MATCH(AP349,natjecanje_noviKluboviAliasi,0),0)&gt;0,INDEX(natjecanje_kluboviAliasi,MATCH(AP349,natjecanje_noviKluboviAliasi,0)),AP349),BA349))</f>
        <v/>
      </c>
      <c r="BO349" s="47" t="s">
        <v>0</v>
      </c>
      <c r="BP349" s="58" t="str">
        <f t="shared" si="343"/>
        <v/>
      </c>
      <c r="BQ349" s="73" t="str">
        <f t="shared" si="344"/>
        <v/>
      </c>
      <c r="BR349" s="267" t="str">
        <f t="shared" si="345"/>
        <v/>
      </c>
      <c r="BS349" s="268" t="str">
        <f t="shared" si="346"/>
        <v/>
      </c>
      <c r="BT349" s="191" t="str">
        <f t="shared" si="347"/>
        <v/>
      </c>
      <c r="BU349" s="47" t="s">
        <v>0</v>
      </c>
      <c r="BV349" s="52" t="str">
        <f t="shared" si="348"/>
        <v/>
      </c>
      <c r="BW349" s="31" t="str">
        <f t="shared" si="349"/>
        <v/>
      </c>
      <c r="BX349" s="73" t="str">
        <f>IF(BW349="","",IFERROR(INDEX(imePrezime_id,MATCH(BV349&amp;" – "&amp;BW349,imePrezime_imePrezime,0)),"NEMA"))</f>
        <v/>
      </c>
      <c r="BY349" s="73" t="str">
        <f>IF(BX349&lt;&gt;"NEMA","",IFERROR(INDEX(imePrezimeAlias_imePrezimeId,MATCH(BV349&amp;" "&amp;BW349,imePrezimeAlias_alias,0)),"NEMA"))</f>
        <v/>
      </c>
      <c r="BZ349" s="31" t="str">
        <f>IF(BW349="","",IF(OR(BY349="",BY349="NEMA"),BV349,INDEX(imePrezime_ime,MATCH(BY349,imePrezime_id,0))))</f>
        <v/>
      </c>
      <c r="CA349" s="66" t="str">
        <f>IF(BW349="","",IF(OR(BY349="",BY349="NEMA"),BW349,INDEX(imePrezime_prezime,MATCH(BY349,imePrezime_id,0))))</f>
        <v/>
      </c>
      <c r="CB349" s="47" t="s">
        <v>0</v>
      </c>
      <c r="CC349" s="82" t="str">
        <f t="shared" si="350"/>
        <v/>
      </c>
      <c r="CD349" s="47" t="s">
        <v>0</v>
      </c>
      <c r="CE349" s="19" t="str">
        <f t="shared" si="351"/>
        <v/>
      </c>
      <c r="CF349" s="47" t="s">
        <v>0</v>
      </c>
      <c r="CG349" s="130"/>
      <c r="CH349" s="47" t="s">
        <v>0</v>
      </c>
      <c r="CI349" s="52" t="str">
        <f t="shared" si="352"/>
        <v/>
      </c>
      <c r="CJ349" s="73" t="str">
        <f>IF(CG349="","",MAX(CJ$10:CJ348)+1)</f>
        <v/>
      </c>
      <c r="CK349" s="53" t="str">
        <f t="shared" si="353"/>
        <v/>
      </c>
      <c r="CL349" s="47" t="s">
        <v>0</v>
      </c>
      <c r="CM349" s="19" t="str">
        <f t="shared" si="354"/>
        <v/>
      </c>
      <c r="CN349" s="47" t="s">
        <v>0</v>
      </c>
      <c r="CO349" s="108"/>
      <c r="CP349" s="110"/>
      <c r="CQ349" s="47"/>
      <c r="CR349" s="58" t="str">
        <f>IF(AND(BX349="NEMA",BY349="NEMA",OR(CG349="",CK349="NEMA")),MAX(CR$10:CR348)+1,"")</f>
        <v/>
      </c>
      <c r="CS349" s="53" t="str">
        <f t="shared" si="355"/>
        <v/>
      </c>
      <c r="CT349" t="s">
        <v>0</v>
      </c>
      <c r="CU349" s="133" t="str">
        <f>IF(O349="","",LEFT(INDEX(kategorija_oznaka,MATCH(Q349,kategorija_id,0)),1))</f>
        <v/>
      </c>
      <c r="CV349" t="s">
        <v>0</v>
      </c>
      <c r="CW349" s="52" t="str">
        <f>IF(CR349="","",IF(M349&lt;&gt;"CRO","","INSERT INTO osoba (id,reg_broj,oib,spol_id,dat_rodjenja) VALUES ("&amp;CR349&amp;",(SELECT max(os.reg_broj)+1 FROM osoba AS os),Null,'"&amp;CU349&amp;"',Null); INSERT INTO osoba_log (id,reg_broj,oib,spol_id,dat_rodjenja,dnevnik_id) SELECT id,reg_broj,oib,spol_id,dat_rodjenja,"&amp;dnevnik_id&amp;" FROM osoba WHERE id = "&amp;CR349&amp;";"))</f>
        <v/>
      </c>
      <c r="CX349" s="66" t="str">
        <f t="shared" si="356"/>
        <v/>
      </c>
      <c r="CY349" t="s">
        <v>0</v>
      </c>
      <c r="CZ349" s="19" t="str">
        <f t="shared" si="357"/>
        <v/>
      </c>
      <c r="DA349" s="47" t="s">
        <v>0</v>
      </c>
      <c r="DB349" s="52" t="str">
        <f t="shared" si="358"/>
        <v/>
      </c>
      <c r="DC349" s="66" t="str">
        <f t="shared" si="359"/>
        <v/>
      </c>
      <c r="DD349" s="47" t="s">
        <v>0</v>
      </c>
      <c r="DE349" s="52" t="str">
        <f t="shared" si="360"/>
        <v/>
      </c>
      <c r="DF349" s="53" t="str">
        <f>IF(DE349="","",IFERROR(MATCH(DE349,registar,0),"NEMA"))</f>
        <v/>
      </c>
      <c r="DG349" s="47" t="s">
        <v>0</v>
      </c>
      <c r="DH349" s="52" t="str">
        <f t="shared" si="361"/>
        <v/>
      </c>
      <c r="DI349" s="53" t="str">
        <f>IF(DH349="","",IFERROR(MATCH(DH349,imePrezime_imePrezimeKlub,0),"NEMA"))</f>
        <v/>
      </c>
      <c r="DJ349" s="47" t="s">
        <v>0</v>
      </c>
      <c r="DK349" s="52" t="str">
        <f t="shared" si="362"/>
        <v/>
      </c>
      <c r="DL349" s="53" t="str">
        <f>IF(DK349="","",IFERROR(MATCH(DK349,imePrezime_imePrezime,0),"NEMA"))</f>
        <v/>
      </c>
      <c r="DM349" s="47" t="s">
        <v>0</v>
      </c>
      <c r="DN349" s="58" t="str">
        <f t="shared" si="363"/>
        <v/>
      </c>
      <c r="DO349" s="53" t="str" cm="1">
        <f t="array" ref="DO349">IF(DN349&lt;&gt;"",INDEX(imePrezime_id,DN349,0),IF(CR349&lt;&gt;"",CR349,""))</f>
        <v/>
      </c>
      <c r="DP349" s="47" t="s">
        <v>0</v>
      </c>
      <c r="DQ349" s="58" t="str">
        <f t="shared" si="364"/>
        <v/>
      </c>
      <c r="DR349" s="73" t="str">
        <f>IF(BW349="","",IF(AJ349="",IF(IFERROR(INDEX(imePrezime_klub,MATCH(DO349,imePrezime_id,0)),"NEMA")="","klu",""),IF(OR(AND(AK349&lt;&gt;"",AK349&lt;&gt;"NEMA"),BI349&lt;&gt;""),"klu(ali)",IF(AND(AN349&lt;&gt;"",AN349&lt;&gt;AM349),"(raz-klu)","klu"))))</f>
        <v/>
      </c>
      <c r="DS349" s="73" t="str">
        <f t="shared" si="365"/>
        <v/>
      </c>
      <c r="DT349" s="73" t="str">
        <f t="shared" si="366"/>
        <v/>
      </c>
      <c r="DU349" s="66" t="str">
        <f t="shared" si="367"/>
        <v/>
      </c>
      <c r="DV349" s="47" t="s">
        <v>0</v>
      </c>
      <c r="DW349" s="58" t="str">
        <f>IF(BW349="","",MAX(DW$10:DW348)+1)</f>
        <v/>
      </c>
      <c r="DX349" s="73" t="str">
        <f t="shared" si="368"/>
        <v/>
      </c>
      <c r="DY349" s="73" t="str">
        <f t="shared" si="369"/>
        <v/>
      </c>
      <c r="DZ349" s="73" t="str">
        <f t="shared" si="370"/>
        <v/>
      </c>
      <c r="EA349" s="73" t="str">
        <f t="shared" si="371"/>
        <v/>
      </c>
      <c r="EB349" s="73" t="str">
        <f t="shared" si="372"/>
        <v/>
      </c>
      <c r="EC349" s="73" t="str">
        <f t="shared" si="373"/>
        <v/>
      </c>
      <c r="ED349" s="73" t="str">
        <f t="shared" si="374"/>
        <v/>
      </c>
      <c r="EE349" s="73" t="str">
        <f t="shared" si="375"/>
        <v/>
      </c>
      <c r="EF349" s="73" t="str">
        <f t="shared" si="376"/>
        <v/>
      </c>
      <c r="EG349" s="53" t="str">
        <f>IF(INDEX(natjecanjeKategorije_katAliasId,MATCH(Q349,natjecanjeKategorije_katRegId,0))="","",INDEX(natjecanjeKategorije_katAliasId,MATCH(Q349,natjecanjeKategorije_katRegId,0)))</f>
        <v/>
      </c>
      <c r="EH349" s="47" t="s">
        <v>0</v>
      </c>
      <c r="EI349" s="19" t="str">
        <f t="shared" si="377"/>
        <v/>
      </c>
      <c r="EJ349" s="47" t="s">
        <v>0</v>
      </c>
      <c r="EK349" s="19" t="str">
        <f t="shared" si="378"/>
        <v/>
      </c>
      <c r="EL349" s="47" t="s">
        <v>0</v>
      </c>
      <c r="EM349" s="208" t="str">
        <f t="shared" si="379"/>
        <v/>
      </c>
      <c r="EN349" s="47" t="s">
        <v>0</v>
      </c>
    </row>
    <row r="350" spans="1:144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21"/>
        <v/>
      </c>
      <c r="P350" s="73" t="str">
        <f>IF(O350="","",IF(COUNTIF(O$10:O349,O350)=0,P349+1,P349))</f>
        <v/>
      </c>
      <c r="Q350" s="88" t="str">
        <f t="shared" si="322"/>
        <v/>
      </c>
      <c r="R350" s="89" t="str" cm="1">
        <f t="array" ref="R350">IF(S350="","",INDEX(natjecanjeStaze_naziv,MATCH(S350,natjecanjeStaze_stazaId,0)))</f>
        <v/>
      </c>
      <c r="S350" s="53" t="str">
        <f>IF(BW350="","",INDEX(natjecanjeStaze_stazaId,MATCH(O350,natjecanjeStaze_kategorija,0)))</f>
        <v/>
      </c>
      <c r="T350" s="47" t="s">
        <v>0</v>
      </c>
      <c r="U350" s="259" t="str">
        <f>IF(O350="","",INDEX(kategorija_oznaka,MATCH(Q350,kategorija_id,0)))</f>
        <v/>
      </c>
      <c r="V350" s="260" t="str">
        <f t="shared" si="323"/>
        <v/>
      </c>
      <c r="W350" s="47" t="s">
        <v>0</v>
      </c>
      <c r="X350" s="52" t="str">
        <f t="shared" si="324"/>
        <v/>
      </c>
      <c r="Y350" s="73" t="str">
        <f t="shared" si="325"/>
        <v/>
      </c>
      <c r="Z350" s="31" t="str">
        <f t="shared" si="326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27"/>
        <v/>
      </c>
      <c r="AF350" s="47" t="s">
        <v>0</v>
      </c>
      <c r="AG350" s="151" t="str">
        <f t="shared" si="328"/>
        <v/>
      </c>
      <c r="AH350" s="47" t="s">
        <v>0</v>
      </c>
      <c r="AI350" s="52" t="str">
        <f t="shared" si="329"/>
        <v/>
      </c>
      <c r="AJ350" s="31" t="str">
        <f t="shared" si="330"/>
        <v/>
      </c>
      <c r="AK350" s="73" t="str">
        <f t="shared" si="331"/>
        <v/>
      </c>
      <c r="AL350" s="73" t="str">
        <f t="shared" si="332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IFERROR(""&amp;INDEX(registarNatjecatelji,DL350,4),"")</f>
        <v/>
      </c>
      <c r="AO350" s="90" t="str">
        <f t="shared" si="333"/>
        <v/>
      </c>
      <c r="AP350" s="66" t="str">
        <f t="shared" si="334"/>
        <v/>
      </c>
      <c r="AQ350" s="47" t="s">
        <v>0</v>
      </c>
      <c r="AR350" s="52" t="str">
        <f>IF(V350&lt;&gt;"NEMA","",IF(IFERROR(MATCH(U350,U$10:U349,0),0)&lt;&gt;0,"",U350))</f>
        <v/>
      </c>
      <c r="AS350" s="73" t="str">
        <f>IF(AR350="","",IFERROR(INDEX(klubAlias_id,MATCH(AR350,klubAlias_alias,0)),"NEMA"))</f>
        <v/>
      </c>
      <c r="AT350" s="31" t="str">
        <f>IF(OR(AS350="",AS350&lt;&gt;"NEMA"),"",MAX(AT$10:AT349)+1)</f>
        <v/>
      </c>
      <c r="AU350" s="66" t="str">
        <f>IF(OR(AS350="",AS350&lt;&gt;"NEMA"),"",INDEX(klub_id,MATCH(AR350,klub_naziv,0)))</f>
        <v/>
      </c>
      <c r="AV350" s="47" t="s">
        <v>0</v>
      </c>
      <c r="AW350" s="19" t="str">
        <f t="shared" si="335"/>
        <v/>
      </c>
      <c r="AX350" s="47" t="s">
        <v>0</v>
      </c>
      <c r="AY350" s="82" t="str">
        <f>IF(AK350&lt;&gt;"NEMA","",IF(IFERROR(MATCH(AJ350,AJ$10:AJ349,0),0)&lt;&gt;0,"",AJ350))</f>
        <v/>
      </c>
      <c r="AZ350" s="47" t="s">
        <v>0</v>
      </c>
      <c r="BA350" s="130"/>
      <c r="BB350" s="47" t="s">
        <v>0</v>
      </c>
      <c r="BC350" s="58" t="str">
        <f t="shared" si="336"/>
        <v/>
      </c>
      <c r="BD350" s="31" t="str">
        <f t="shared" si="337"/>
        <v/>
      </c>
      <c r="BE350" s="31" t="str">
        <f>IF(BD350="","",MAX(BE$10:BE349)+1)</f>
        <v/>
      </c>
      <c r="BF350" s="31" t="str">
        <f t="shared" si="338"/>
        <v/>
      </c>
      <c r="BG350" s="31" t="str">
        <f t="shared" si="339"/>
        <v/>
      </c>
      <c r="BH350" s="31" t="str">
        <f>IF(BA350="","",MAX(BH$10:BH349)+1)</f>
        <v/>
      </c>
      <c r="BI350" s="31" t="str">
        <f t="shared" si="340"/>
        <v/>
      </c>
      <c r="BJ350" s="66" t="str">
        <f t="shared" si="341"/>
        <v/>
      </c>
      <c r="BK350" s="47" t="s">
        <v>0</v>
      </c>
      <c r="BL350" s="19" t="str">
        <f t="shared" si="342"/>
        <v/>
      </c>
      <c r="BM350" s="47" t="s">
        <v>0</v>
      </c>
      <c r="BN350" s="151" t="str">
        <f>IF(AP350="","",IF(BA350="",IF(IFERROR(MATCH(AP350,natjecanje_noviKluboviAliasi,0),0)&gt;0,INDEX(natjecanje_kluboviAliasi,MATCH(AP350,natjecanje_noviKluboviAliasi,0)),AP350),BA350))</f>
        <v/>
      </c>
      <c r="BO350" s="47" t="s">
        <v>0</v>
      </c>
      <c r="BP350" s="58" t="str">
        <f t="shared" si="343"/>
        <v/>
      </c>
      <c r="BQ350" s="73" t="str">
        <f t="shared" si="344"/>
        <v/>
      </c>
      <c r="BR350" s="267" t="str">
        <f t="shared" si="345"/>
        <v/>
      </c>
      <c r="BS350" s="268" t="str">
        <f t="shared" si="346"/>
        <v/>
      </c>
      <c r="BT350" s="191" t="str">
        <f t="shared" si="347"/>
        <v/>
      </c>
      <c r="BU350" s="47" t="s">
        <v>0</v>
      </c>
      <c r="BV350" s="52" t="str">
        <f t="shared" si="348"/>
        <v/>
      </c>
      <c r="BW350" s="31" t="str">
        <f t="shared" si="349"/>
        <v/>
      </c>
      <c r="BX350" s="73" t="str">
        <f>IF(BW350="","",IFERROR(INDEX(imePrezime_id,MATCH(BV350&amp;" – "&amp;BW350,imePrezime_imePrezime,0)),"NEMA"))</f>
        <v/>
      </c>
      <c r="BY350" s="73" t="str">
        <f>IF(BX350&lt;&gt;"NEMA","",IFERROR(INDEX(imePrezimeAlias_imePrezimeId,MATCH(BV350&amp;" "&amp;BW350,imePrezimeAlias_alias,0)),"NEMA"))</f>
        <v/>
      </c>
      <c r="BZ350" s="31" t="str">
        <f>IF(BW350="","",IF(OR(BY350="",BY350="NEMA"),BV350,INDEX(imePrezime_ime,MATCH(BY350,imePrezime_id,0))))</f>
        <v/>
      </c>
      <c r="CA350" s="66" t="str">
        <f>IF(BW350="","",IF(OR(BY350="",BY350="NEMA"),BW350,INDEX(imePrezime_prezime,MATCH(BY350,imePrezime_id,0))))</f>
        <v/>
      </c>
      <c r="CB350" s="47" t="s">
        <v>0</v>
      </c>
      <c r="CC350" s="82" t="str">
        <f t="shared" si="350"/>
        <v/>
      </c>
      <c r="CD350" s="47" t="s">
        <v>0</v>
      </c>
      <c r="CE350" s="19" t="str">
        <f t="shared" si="351"/>
        <v/>
      </c>
      <c r="CF350" s="47" t="s">
        <v>0</v>
      </c>
      <c r="CG350" s="130"/>
      <c r="CH350" s="47" t="s">
        <v>0</v>
      </c>
      <c r="CI350" s="52" t="str">
        <f t="shared" si="352"/>
        <v/>
      </c>
      <c r="CJ350" s="73" t="str">
        <f>IF(CG350="","",MAX(CJ$10:CJ349)+1)</f>
        <v/>
      </c>
      <c r="CK350" s="53" t="str">
        <f t="shared" si="353"/>
        <v/>
      </c>
      <c r="CL350" s="47" t="s">
        <v>0</v>
      </c>
      <c r="CM350" s="19" t="str">
        <f t="shared" si="354"/>
        <v/>
      </c>
      <c r="CN350" s="47" t="s">
        <v>0</v>
      </c>
      <c r="CO350" s="108"/>
      <c r="CP350" s="110"/>
      <c r="CQ350" s="47"/>
      <c r="CR350" s="58" t="str">
        <f>IF(AND(BX350="NEMA",BY350="NEMA",OR(CG350="",CK350="NEMA")),MAX(CR$10:CR349)+1,"")</f>
        <v/>
      </c>
      <c r="CS350" s="53" t="str">
        <f t="shared" si="355"/>
        <v/>
      </c>
      <c r="CT350" t="s">
        <v>0</v>
      </c>
      <c r="CU350" s="133" t="str">
        <f>IF(O350="","",LEFT(INDEX(kategorija_oznaka,MATCH(Q350,kategorija_id,0)),1))</f>
        <v/>
      </c>
      <c r="CV350" t="s">
        <v>0</v>
      </c>
      <c r="CW350" s="52" t="str">
        <f>IF(CR350="","",IF(M350&lt;&gt;"CRO","","INSERT INTO osoba (id,reg_broj,oib,spol_id,dat_rodjenja) VALUES ("&amp;CR350&amp;",(SELECT max(os.reg_broj)+1 FROM osoba AS os),Null,'"&amp;CU350&amp;"',Null); INSERT INTO osoba_log (id,reg_broj,oib,spol_id,dat_rodjenja,dnevnik_id) SELECT id,reg_broj,oib,spol_id,dat_rodjenja,"&amp;dnevnik_id&amp;" FROM osoba WHERE id = "&amp;CR350&amp;";"))</f>
        <v/>
      </c>
      <c r="CX350" s="66" t="str">
        <f t="shared" si="356"/>
        <v/>
      </c>
      <c r="CY350" t="s">
        <v>0</v>
      </c>
      <c r="CZ350" s="19" t="str">
        <f t="shared" si="357"/>
        <v/>
      </c>
      <c r="DA350" s="47" t="s">
        <v>0</v>
      </c>
      <c r="DB350" s="52" t="str">
        <f t="shared" si="358"/>
        <v/>
      </c>
      <c r="DC350" s="66" t="str">
        <f t="shared" si="359"/>
        <v/>
      </c>
      <c r="DD350" s="47" t="s">
        <v>0</v>
      </c>
      <c r="DE350" s="52" t="str">
        <f t="shared" si="360"/>
        <v/>
      </c>
      <c r="DF350" s="53" t="str">
        <f>IF(DE350="","",IFERROR(MATCH(DE350,registar,0),"NEMA"))</f>
        <v/>
      </c>
      <c r="DG350" s="47" t="s">
        <v>0</v>
      </c>
      <c r="DH350" s="52" t="str">
        <f t="shared" si="361"/>
        <v/>
      </c>
      <c r="DI350" s="53" t="str">
        <f>IF(DH350="","",IFERROR(MATCH(DH350,imePrezime_imePrezimeKlub,0),"NEMA"))</f>
        <v/>
      </c>
      <c r="DJ350" s="47" t="s">
        <v>0</v>
      </c>
      <c r="DK350" s="52" t="str">
        <f t="shared" si="362"/>
        <v/>
      </c>
      <c r="DL350" s="53" t="str">
        <f>IF(DK350="","",IFERROR(MATCH(DK350,imePrezime_imePrezime,0),"NEMA"))</f>
        <v/>
      </c>
      <c r="DM350" s="47" t="s">
        <v>0</v>
      </c>
      <c r="DN350" s="58" t="str">
        <f t="shared" si="363"/>
        <v/>
      </c>
      <c r="DO350" s="53" t="str" cm="1">
        <f t="array" ref="DO350">IF(DN350&lt;&gt;"",INDEX(imePrezime_id,DN350,0),IF(CR350&lt;&gt;"",CR350,""))</f>
        <v/>
      </c>
      <c r="DP350" s="47" t="s">
        <v>0</v>
      </c>
      <c r="DQ350" s="58" t="str">
        <f t="shared" si="364"/>
        <v/>
      </c>
      <c r="DR350" s="73" t="str">
        <f>IF(BW350="","",IF(AJ350="",IF(IFERROR(INDEX(imePrezime_klub,MATCH(DO350,imePrezime_id,0)),"NEMA")="","klu",""),IF(OR(AND(AK350&lt;&gt;"",AK350&lt;&gt;"NEMA"),BI350&lt;&gt;""),"klu(ali)",IF(AND(AN350&lt;&gt;"",AN350&lt;&gt;AM350),"(raz-klu)","klu"))))</f>
        <v/>
      </c>
      <c r="DS350" s="73" t="str">
        <f t="shared" si="365"/>
        <v/>
      </c>
      <c r="DT350" s="73" t="str">
        <f t="shared" si="366"/>
        <v/>
      </c>
      <c r="DU350" s="66" t="str">
        <f t="shared" si="367"/>
        <v/>
      </c>
      <c r="DV350" s="47" t="s">
        <v>0</v>
      </c>
      <c r="DW350" s="58" t="str">
        <f>IF(BW350="","",MAX(DW$10:DW349)+1)</f>
        <v/>
      </c>
      <c r="DX350" s="73" t="str">
        <f t="shared" si="368"/>
        <v/>
      </c>
      <c r="DY350" s="73" t="str">
        <f t="shared" si="369"/>
        <v/>
      </c>
      <c r="DZ350" s="73" t="str">
        <f t="shared" si="370"/>
        <v/>
      </c>
      <c r="EA350" s="73" t="str">
        <f t="shared" si="371"/>
        <v/>
      </c>
      <c r="EB350" s="73" t="str">
        <f t="shared" si="372"/>
        <v/>
      </c>
      <c r="EC350" s="73" t="str">
        <f t="shared" si="373"/>
        <v/>
      </c>
      <c r="ED350" s="73" t="str">
        <f t="shared" si="374"/>
        <v/>
      </c>
      <c r="EE350" s="73" t="str">
        <f t="shared" si="375"/>
        <v/>
      </c>
      <c r="EF350" s="73" t="str">
        <f t="shared" si="376"/>
        <v/>
      </c>
      <c r="EG350" s="53" t="str">
        <f>IF(INDEX(natjecanjeKategorije_katAliasId,MATCH(Q350,natjecanjeKategorije_katRegId,0))="","",INDEX(natjecanjeKategorije_katAliasId,MATCH(Q350,natjecanjeKategorije_katRegId,0)))</f>
        <v/>
      </c>
      <c r="EH350" s="47" t="s">
        <v>0</v>
      </c>
      <c r="EI350" s="19" t="str">
        <f t="shared" si="377"/>
        <v/>
      </c>
      <c r="EJ350" s="47" t="s">
        <v>0</v>
      </c>
      <c r="EK350" s="19" t="str">
        <f t="shared" si="378"/>
        <v/>
      </c>
      <c r="EL350" s="47" t="s">
        <v>0</v>
      </c>
      <c r="EM350" s="208" t="str">
        <f t="shared" si="379"/>
        <v/>
      </c>
      <c r="EN350" s="47" t="s">
        <v>0</v>
      </c>
    </row>
    <row r="351" spans="1:144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21"/>
        <v/>
      </c>
      <c r="P351" s="73" t="str">
        <f>IF(O351="","",IF(COUNTIF(O$10:O350,O351)=0,P350+1,P350))</f>
        <v/>
      </c>
      <c r="Q351" s="88" t="str">
        <f t="shared" si="322"/>
        <v/>
      </c>
      <c r="R351" s="89" t="str" cm="1">
        <f t="array" ref="R351">IF(S351="","",INDEX(natjecanjeStaze_naziv,MATCH(S351,natjecanjeStaze_stazaId,0)))</f>
        <v/>
      </c>
      <c r="S351" s="53" t="str">
        <f>IF(BW351="","",INDEX(natjecanjeStaze_stazaId,MATCH(O351,natjecanjeStaze_kategorija,0)))</f>
        <v/>
      </c>
      <c r="T351" s="47" t="s">
        <v>0</v>
      </c>
      <c r="U351" s="259" t="str">
        <f>IF(O351="","",INDEX(kategorija_oznaka,MATCH(Q351,kategorija_id,0)))</f>
        <v/>
      </c>
      <c r="V351" s="260" t="str">
        <f t="shared" si="323"/>
        <v/>
      </c>
      <c r="W351" s="47" t="s">
        <v>0</v>
      </c>
      <c r="X351" s="52" t="str">
        <f t="shared" si="324"/>
        <v/>
      </c>
      <c r="Y351" s="73" t="str">
        <f t="shared" si="325"/>
        <v/>
      </c>
      <c r="Z351" s="31" t="str">
        <f t="shared" si="326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27"/>
        <v/>
      </c>
      <c r="AF351" s="47" t="s">
        <v>0</v>
      </c>
      <c r="AG351" s="151" t="str">
        <f t="shared" si="328"/>
        <v/>
      </c>
      <c r="AH351" s="47" t="s">
        <v>0</v>
      </c>
      <c r="AI351" s="52" t="str">
        <f t="shared" si="329"/>
        <v/>
      </c>
      <c r="AJ351" s="31" t="str">
        <f t="shared" si="330"/>
        <v/>
      </c>
      <c r="AK351" s="73" t="str">
        <f t="shared" si="331"/>
        <v/>
      </c>
      <c r="AL351" s="73" t="str">
        <f t="shared" si="332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IFERROR(""&amp;INDEX(registarNatjecatelji,DL351,4),"")</f>
        <v/>
      </c>
      <c r="AO351" s="90" t="str">
        <f t="shared" si="333"/>
        <v/>
      </c>
      <c r="AP351" s="66" t="str">
        <f t="shared" si="334"/>
        <v/>
      </c>
      <c r="AQ351" s="47" t="s">
        <v>0</v>
      </c>
      <c r="AR351" s="52" t="str">
        <f>IF(V351&lt;&gt;"NEMA","",IF(IFERROR(MATCH(U351,U$10:U350,0),0)&lt;&gt;0,"",U351))</f>
        <v/>
      </c>
      <c r="AS351" s="73" t="str">
        <f>IF(AR351="","",IFERROR(INDEX(klubAlias_id,MATCH(AR351,klubAlias_alias,0)),"NEMA"))</f>
        <v/>
      </c>
      <c r="AT351" s="31" t="str">
        <f>IF(OR(AS351="",AS351&lt;&gt;"NEMA"),"",MAX(AT$10:AT350)+1)</f>
        <v/>
      </c>
      <c r="AU351" s="66" t="str">
        <f>IF(OR(AS351="",AS351&lt;&gt;"NEMA"),"",INDEX(klub_id,MATCH(AR351,klub_naziv,0)))</f>
        <v/>
      </c>
      <c r="AV351" s="47" t="s">
        <v>0</v>
      </c>
      <c r="AW351" s="19" t="str">
        <f t="shared" si="335"/>
        <v/>
      </c>
      <c r="AX351" s="47" t="s">
        <v>0</v>
      </c>
      <c r="AY351" s="82" t="str">
        <f>IF(AK351&lt;&gt;"NEMA","",IF(IFERROR(MATCH(AJ351,AJ$10:AJ350,0),0)&lt;&gt;0,"",AJ351))</f>
        <v/>
      </c>
      <c r="AZ351" s="47" t="s">
        <v>0</v>
      </c>
      <c r="BA351" s="130"/>
      <c r="BB351" s="47" t="s">
        <v>0</v>
      </c>
      <c r="BC351" s="58" t="str">
        <f t="shared" si="336"/>
        <v/>
      </c>
      <c r="BD351" s="31" t="str">
        <f t="shared" si="337"/>
        <v/>
      </c>
      <c r="BE351" s="31" t="str">
        <f>IF(BD351="","",MAX(BE$10:BE350)+1)</f>
        <v/>
      </c>
      <c r="BF351" s="31" t="str">
        <f t="shared" si="338"/>
        <v/>
      </c>
      <c r="BG351" s="31" t="str">
        <f t="shared" si="339"/>
        <v/>
      </c>
      <c r="BH351" s="31" t="str">
        <f>IF(BA351="","",MAX(BH$10:BH350)+1)</f>
        <v/>
      </c>
      <c r="BI351" s="31" t="str">
        <f t="shared" si="340"/>
        <v/>
      </c>
      <c r="BJ351" s="66" t="str">
        <f t="shared" si="341"/>
        <v/>
      </c>
      <c r="BK351" s="47" t="s">
        <v>0</v>
      </c>
      <c r="BL351" s="19" t="str">
        <f t="shared" si="342"/>
        <v/>
      </c>
      <c r="BM351" s="47" t="s">
        <v>0</v>
      </c>
      <c r="BN351" s="151" t="str">
        <f>IF(AP351="","",IF(BA351="",IF(IFERROR(MATCH(AP351,natjecanje_noviKluboviAliasi,0),0)&gt;0,INDEX(natjecanje_kluboviAliasi,MATCH(AP351,natjecanje_noviKluboviAliasi,0)),AP351),BA351))</f>
        <v/>
      </c>
      <c r="BO351" s="47" t="s">
        <v>0</v>
      </c>
      <c r="BP351" s="58" t="str">
        <f t="shared" si="343"/>
        <v/>
      </c>
      <c r="BQ351" s="73" t="str">
        <f t="shared" si="344"/>
        <v/>
      </c>
      <c r="BR351" s="267" t="str">
        <f t="shared" si="345"/>
        <v/>
      </c>
      <c r="BS351" s="268" t="str">
        <f t="shared" si="346"/>
        <v/>
      </c>
      <c r="BT351" s="191" t="str">
        <f t="shared" si="347"/>
        <v/>
      </c>
      <c r="BU351" s="47" t="s">
        <v>0</v>
      </c>
      <c r="BV351" s="52" t="str">
        <f t="shared" si="348"/>
        <v/>
      </c>
      <c r="BW351" s="31" t="str">
        <f t="shared" si="349"/>
        <v/>
      </c>
      <c r="BX351" s="73" t="str">
        <f>IF(BW351="","",IFERROR(INDEX(imePrezime_id,MATCH(BV351&amp;" – "&amp;BW351,imePrezime_imePrezime,0)),"NEMA"))</f>
        <v/>
      </c>
      <c r="BY351" s="73" t="str">
        <f>IF(BX351&lt;&gt;"NEMA","",IFERROR(INDEX(imePrezimeAlias_imePrezimeId,MATCH(BV351&amp;" "&amp;BW351,imePrezimeAlias_alias,0)),"NEMA"))</f>
        <v/>
      </c>
      <c r="BZ351" s="31" t="str">
        <f>IF(BW351="","",IF(OR(BY351="",BY351="NEMA"),BV351,INDEX(imePrezime_ime,MATCH(BY351,imePrezime_id,0))))</f>
        <v/>
      </c>
      <c r="CA351" s="66" t="str">
        <f>IF(BW351="","",IF(OR(BY351="",BY351="NEMA"),BW351,INDEX(imePrezime_prezime,MATCH(BY351,imePrezime_id,0))))</f>
        <v/>
      </c>
      <c r="CB351" s="47" t="s">
        <v>0</v>
      </c>
      <c r="CC351" s="82" t="str">
        <f t="shared" si="350"/>
        <v/>
      </c>
      <c r="CD351" s="47" t="s">
        <v>0</v>
      </c>
      <c r="CE351" s="19" t="str">
        <f t="shared" si="351"/>
        <v/>
      </c>
      <c r="CF351" s="47" t="s">
        <v>0</v>
      </c>
      <c r="CG351" s="130"/>
      <c r="CH351" s="47" t="s">
        <v>0</v>
      </c>
      <c r="CI351" s="52" t="str">
        <f t="shared" si="352"/>
        <v/>
      </c>
      <c r="CJ351" s="73" t="str">
        <f>IF(CG351="","",MAX(CJ$10:CJ350)+1)</f>
        <v/>
      </c>
      <c r="CK351" s="53" t="str">
        <f t="shared" si="353"/>
        <v/>
      </c>
      <c r="CL351" s="47" t="s">
        <v>0</v>
      </c>
      <c r="CM351" s="19" t="str">
        <f t="shared" si="354"/>
        <v/>
      </c>
      <c r="CN351" s="47" t="s">
        <v>0</v>
      </c>
      <c r="CO351" s="108"/>
      <c r="CP351" s="110"/>
      <c r="CQ351" s="47"/>
      <c r="CR351" s="58" t="str">
        <f>IF(AND(BX351="NEMA",BY351="NEMA",OR(CG351="",CK351="NEMA")),MAX(CR$10:CR350)+1,"")</f>
        <v/>
      </c>
      <c r="CS351" s="53" t="str">
        <f t="shared" si="355"/>
        <v/>
      </c>
      <c r="CT351" t="s">
        <v>0</v>
      </c>
      <c r="CU351" s="133" t="str">
        <f>IF(O351="","",LEFT(INDEX(kategorija_oznaka,MATCH(Q351,kategorija_id,0)),1))</f>
        <v/>
      </c>
      <c r="CV351" t="s">
        <v>0</v>
      </c>
      <c r="CW351" s="52" t="str">
        <f>IF(CR351="","",IF(M351&lt;&gt;"CRO","","INSERT INTO osoba (id,reg_broj,oib,spol_id,dat_rodjenja) VALUES ("&amp;CR351&amp;",(SELECT max(os.reg_broj)+1 FROM osoba AS os),Null,'"&amp;CU351&amp;"',Null); INSERT INTO osoba_log (id,reg_broj,oib,spol_id,dat_rodjenja,dnevnik_id) SELECT id,reg_broj,oib,spol_id,dat_rodjenja,"&amp;dnevnik_id&amp;" FROM osoba WHERE id = "&amp;CR351&amp;";"))</f>
        <v/>
      </c>
      <c r="CX351" s="66" t="str">
        <f t="shared" si="356"/>
        <v/>
      </c>
      <c r="CY351" t="s">
        <v>0</v>
      </c>
      <c r="CZ351" s="19" t="str">
        <f t="shared" si="357"/>
        <v/>
      </c>
      <c r="DA351" s="47" t="s">
        <v>0</v>
      </c>
      <c r="DB351" s="52" t="str">
        <f t="shared" si="358"/>
        <v/>
      </c>
      <c r="DC351" s="66" t="str">
        <f t="shared" si="359"/>
        <v/>
      </c>
      <c r="DD351" s="47" t="s">
        <v>0</v>
      </c>
      <c r="DE351" s="52" t="str">
        <f t="shared" si="360"/>
        <v/>
      </c>
      <c r="DF351" s="53" t="str">
        <f>IF(DE351="","",IFERROR(MATCH(DE351,registar,0),"NEMA"))</f>
        <v/>
      </c>
      <c r="DG351" s="47" t="s">
        <v>0</v>
      </c>
      <c r="DH351" s="52" t="str">
        <f t="shared" si="361"/>
        <v/>
      </c>
      <c r="DI351" s="53" t="str">
        <f>IF(DH351="","",IFERROR(MATCH(DH351,imePrezime_imePrezimeKlub,0),"NEMA"))</f>
        <v/>
      </c>
      <c r="DJ351" s="47" t="s">
        <v>0</v>
      </c>
      <c r="DK351" s="52" t="str">
        <f t="shared" si="362"/>
        <v/>
      </c>
      <c r="DL351" s="53" t="str">
        <f>IF(DK351="","",IFERROR(MATCH(DK351,imePrezime_imePrezime,0),"NEMA"))</f>
        <v/>
      </c>
      <c r="DM351" s="47" t="s">
        <v>0</v>
      </c>
      <c r="DN351" s="58" t="str">
        <f t="shared" si="363"/>
        <v/>
      </c>
      <c r="DO351" s="53" t="str" cm="1">
        <f t="array" ref="DO351">IF(DN351&lt;&gt;"",INDEX(imePrezime_id,DN351,0),IF(CR351&lt;&gt;"",CR351,""))</f>
        <v/>
      </c>
      <c r="DP351" s="47" t="s">
        <v>0</v>
      </c>
      <c r="DQ351" s="58" t="str">
        <f t="shared" si="364"/>
        <v/>
      </c>
      <c r="DR351" s="73" t="str">
        <f>IF(BW351="","",IF(AJ351="",IF(IFERROR(INDEX(imePrezime_klub,MATCH(DO351,imePrezime_id,0)),"NEMA")="","klu",""),IF(OR(AND(AK351&lt;&gt;"",AK351&lt;&gt;"NEMA"),BI351&lt;&gt;""),"klu(ali)",IF(AND(AN351&lt;&gt;"",AN351&lt;&gt;AM351),"(raz-klu)","klu"))))</f>
        <v/>
      </c>
      <c r="DS351" s="73" t="str">
        <f t="shared" si="365"/>
        <v/>
      </c>
      <c r="DT351" s="73" t="str">
        <f t="shared" si="366"/>
        <v/>
      </c>
      <c r="DU351" s="66" t="str">
        <f t="shared" si="367"/>
        <v/>
      </c>
      <c r="DV351" s="47" t="s">
        <v>0</v>
      </c>
      <c r="DW351" s="58" t="str">
        <f>IF(BW351="","",MAX(DW$10:DW350)+1)</f>
        <v/>
      </c>
      <c r="DX351" s="73" t="str">
        <f t="shared" si="368"/>
        <v/>
      </c>
      <c r="DY351" s="73" t="str">
        <f t="shared" si="369"/>
        <v/>
      </c>
      <c r="DZ351" s="73" t="str">
        <f t="shared" si="370"/>
        <v/>
      </c>
      <c r="EA351" s="73" t="str">
        <f t="shared" si="371"/>
        <v/>
      </c>
      <c r="EB351" s="73" t="str">
        <f t="shared" si="372"/>
        <v/>
      </c>
      <c r="EC351" s="73" t="str">
        <f t="shared" si="373"/>
        <v/>
      </c>
      <c r="ED351" s="73" t="str">
        <f t="shared" si="374"/>
        <v/>
      </c>
      <c r="EE351" s="73" t="str">
        <f t="shared" si="375"/>
        <v/>
      </c>
      <c r="EF351" s="73" t="str">
        <f t="shared" si="376"/>
        <v/>
      </c>
      <c r="EG351" s="53" t="str">
        <f>IF(INDEX(natjecanjeKategorije_katAliasId,MATCH(Q351,natjecanjeKategorije_katRegId,0))="","",INDEX(natjecanjeKategorije_katAliasId,MATCH(Q351,natjecanjeKategorije_katRegId,0)))</f>
        <v/>
      </c>
      <c r="EH351" s="47" t="s">
        <v>0</v>
      </c>
      <c r="EI351" s="19" t="str">
        <f t="shared" si="377"/>
        <v/>
      </c>
      <c r="EJ351" s="47" t="s">
        <v>0</v>
      </c>
      <c r="EK351" s="19" t="str">
        <f t="shared" si="378"/>
        <v/>
      </c>
      <c r="EL351" s="47" t="s">
        <v>0</v>
      </c>
      <c r="EM351" s="208" t="str">
        <f t="shared" si="379"/>
        <v/>
      </c>
      <c r="EN351" s="47" t="s">
        <v>0</v>
      </c>
    </row>
    <row r="352" spans="1:144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21"/>
        <v/>
      </c>
      <c r="P352" s="73" t="str">
        <f>IF(O352="","",IF(COUNTIF(O$10:O351,O352)=0,P351+1,P351))</f>
        <v/>
      </c>
      <c r="Q352" s="88" t="str">
        <f t="shared" si="322"/>
        <v/>
      </c>
      <c r="R352" s="89" t="str" cm="1">
        <f t="array" ref="R352">IF(S352="","",INDEX(natjecanjeStaze_naziv,MATCH(S352,natjecanjeStaze_stazaId,0)))</f>
        <v/>
      </c>
      <c r="S352" s="53" t="str">
        <f>IF(BW352="","",INDEX(natjecanjeStaze_stazaId,MATCH(O352,natjecanjeStaze_kategorija,0)))</f>
        <v/>
      </c>
      <c r="T352" s="47" t="s">
        <v>0</v>
      </c>
      <c r="U352" s="259" t="str">
        <f>IF(O352="","",INDEX(kategorija_oznaka,MATCH(Q352,kategorija_id,0)))</f>
        <v/>
      </c>
      <c r="V352" s="260" t="str">
        <f t="shared" si="323"/>
        <v/>
      </c>
      <c r="W352" s="47" t="s">
        <v>0</v>
      </c>
      <c r="X352" s="52" t="str">
        <f t="shared" si="324"/>
        <v/>
      </c>
      <c r="Y352" s="73" t="str">
        <f t="shared" si="325"/>
        <v/>
      </c>
      <c r="Z352" s="31" t="str">
        <f t="shared" si="326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27"/>
        <v/>
      </c>
      <c r="AF352" s="47" t="s">
        <v>0</v>
      </c>
      <c r="AG352" s="151" t="str">
        <f t="shared" si="328"/>
        <v/>
      </c>
      <c r="AH352" s="47" t="s">
        <v>0</v>
      </c>
      <c r="AI352" s="52" t="str">
        <f t="shared" si="329"/>
        <v/>
      </c>
      <c r="AJ352" s="31" t="str">
        <f t="shared" si="330"/>
        <v/>
      </c>
      <c r="AK352" s="73" t="str">
        <f t="shared" si="331"/>
        <v/>
      </c>
      <c r="AL352" s="73" t="str">
        <f t="shared" si="332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IFERROR(""&amp;INDEX(registarNatjecatelji,DL352,4),"")</f>
        <v/>
      </c>
      <c r="AO352" s="90" t="str">
        <f t="shared" si="333"/>
        <v/>
      </c>
      <c r="AP352" s="66" t="str">
        <f t="shared" si="334"/>
        <v/>
      </c>
      <c r="AQ352" s="47" t="s">
        <v>0</v>
      </c>
      <c r="AR352" s="52" t="str">
        <f>IF(V352&lt;&gt;"NEMA","",IF(IFERROR(MATCH(U352,U$10:U351,0),0)&lt;&gt;0,"",U352))</f>
        <v/>
      </c>
      <c r="AS352" s="73" t="str">
        <f>IF(AR352="","",IFERROR(INDEX(klubAlias_id,MATCH(AR352,klubAlias_alias,0)),"NEMA"))</f>
        <v/>
      </c>
      <c r="AT352" s="31" t="str">
        <f>IF(OR(AS352="",AS352&lt;&gt;"NEMA"),"",MAX(AT$10:AT351)+1)</f>
        <v/>
      </c>
      <c r="AU352" s="66" t="str">
        <f>IF(OR(AS352="",AS352&lt;&gt;"NEMA"),"",INDEX(klub_id,MATCH(AR352,klub_naziv,0)))</f>
        <v/>
      </c>
      <c r="AV352" s="47" t="s">
        <v>0</v>
      </c>
      <c r="AW352" s="19" t="str">
        <f t="shared" si="335"/>
        <v/>
      </c>
      <c r="AX352" s="47" t="s">
        <v>0</v>
      </c>
      <c r="AY352" s="82" t="str">
        <f>IF(AK352&lt;&gt;"NEMA","",IF(IFERROR(MATCH(AJ352,AJ$10:AJ351,0),0)&lt;&gt;0,"",AJ352))</f>
        <v/>
      </c>
      <c r="AZ352" s="47" t="s">
        <v>0</v>
      </c>
      <c r="BA352" s="130"/>
      <c r="BB352" s="47" t="s">
        <v>0</v>
      </c>
      <c r="BC352" s="58" t="str">
        <f t="shared" si="336"/>
        <v/>
      </c>
      <c r="BD352" s="31" t="str">
        <f t="shared" si="337"/>
        <v/>
      </c>
      <c r="BE352" s="31" t="str">
        <f>IF(BD352="","",MAX(BE$10:BE351)+1)</f>
        <v/>
      </c>
      <c r="BF352" s="31" t="str">
        <f t="shared" si="338"/>
        <v/>
      </c>
      <c r="BG352" s="31" t="str">
        <f t="shared" si="339"/>
        <v/>
      </c>
      <c r="BH352" s="31" t="str">
        <f>IF(BA352="","",MAX(BH$10:BH351)+1)</f>
        <v/>
      </c>
      <c r="BI352" s="31" t="str">
        <f t="shared" si="340"/>
        <v/>
      </c>
      <c r="BJ352" s="66" t="str">
        <f t="shared" si="341"/>
        <v/>
      </c>
      <c r="BK352" s="47" t="s">
        <v>0</v>
      </c>
      <c r="BL352" s="19" t="str">
        <f t="shared" si="342"/>
        <v/>
      </c>
      <c r="BM352" s="47" t="s">
        <v>0</v>
      </c>
      <c r="BN352" s="151" t="str">
        <f>IF(AP352="","",IF(BA352="",IF(IFERROR(MATCH(AP352,natjecanje_noviKluboviAliasi,0),0)&gt;0,INDEX(natjecanje_kluboviAliasi,MATCH(AP352,natjecanje_noviKluboviAliasi,0)),AP352),BA352))</f>
        <v/>
      </c>
      <c r="BO352" s="47" t="s">
        <v>0</v>
      </c>
      <c r="BP352" s="58" t="str">
        <f t="shared" si="343"/>
        <v/>
      </c>
      <c r="BQ352" s="73" t="str">
        <f t="shared" si="344"/>
        <v/>
      </c>
      <c r="BR352" s="267" t="str">
        <f t="shared" si="345"/>
        <v/>
      </c>
      <c r="BS352" s="268" t="str">
        <f t="shared" si="346"/>
        <v/>
      </c>
      <c r="BT352" s="191" t="str">
        <f t="shared" si="347"/>
        <v/>
      </c>
      <c r="BU352" s="47" t="s">
        <v>0</v>
      </c>
      <c r="BV352" s="52" t="str">
        <f t="shared" si="348"/>
        <v/>
      </c>
      <c r="BW352" s="31" t="str">
        <f t="shared" si="349"/>
        <v/>
      </c>
      <c r="BX352" s="73" t="str">
        <f>IF(BW352="","",IFERROR(INDEX(imePrezime_id,MATCH(BV352&amp;" – "&amp;BW352,imePrezime_imePrezime,0)),"NEMA"))</f>
        <v/>
      </c>
      <c r="BY352" s="73" t="str">
        <f>IF(BX352&lt;&gt;"NEMA","",IFERROR(INDEX(imePrezimeAlias_imePrezimeId,MATCH(BV352&amp;" "&amp;BW352,imePrezimeAlias_alias,0)),"NEMA"))</f>
        <v/>
      </c>
      <c r="BZ352" s="31" t="str">
        <f>IF(BW352="","",IF(OR(BY352="",BY352="NEMA"),BV352,INDEX(imePrezime_ime,MATCH(BY352,imePrezime_id,0))))</f>
        <v/>
      </c>
      <c r="CA352" s="66" t="str">
        <f>IF(BW352="","",IF(OR(BY352="",BY352="NEMA"),BW352,INDEX(imePrezime_prezime,MATCH(BY352,imePrezime_id,0))))</f>
        <v/>
      </c>
      <c r="CB352" s="47" t="s">
        <v>0</v>
      </c>
      <c r="CC352" s="82" t="str">
        <f t="shared" si="350"/>
        <v/>
      </c>
      <c r="CD352" s="47" t="s">
        <v>0</v>
      </c>
      <c r="CE352" s="19" t="str">
        <f t="shared" si="351"/>
        <v/>
      </c>
      <c r="CF352" s="47" t="s">
        <v>0</v>
      </c>
      <c r="CG352" s="130"/>
      <c r="CH352" s="47" t="s">
        <v>0</v>
      </c>
      <c r="CI352" s="52" t="str">
        <f t="shared" si="352"/>
        <v/>
      </c>
      <c r="CJ352" s="73" t="str">
        <f>IF(CG352="","",MAX(CJ$10:CJ351)+1)</f>
        <v/>
      </c>
      <c r="CK352" s="53" t="str">
        <f t="shared" si="353"/>
        <v/>
      </c>
      <c r="CL352" s="47" t="s">
        <v>0</v>
      </c>
      <c r="CM352" s="19" t="str">
        <f t="shared" si="354"/>
        <v/>
      </c>
      <c r="CN352" s="47" t="s">
        <v>0</v>
      </c>
      <c r="CO352" s="108"/>
      <c r="CP352" s="110"/>
      <c r="CQ352" s="47"/>
      <c r="CR352" s="58" t="str">
        <f>IF(AND(BX352="NEMA",BY352="NEMA",OR(CG352="",CK352="NEMA")),MAX(CR$10:CR351)+1,"")</f>
        <v/>
      </c>
      <c r="CS352" s="53" t="str">
        <f t="shared" si="355"/>
        <v/>
      </c>
      <c r="CT352" t="s">
        <v>0</v>
      </c>
      <c r="CU352" s="133" t="str">
        <f>IF(O352="","",LEFT(INDEX(kategorija_oznaka,MATCH(Q352,kategorija_id,0)),1))</f>
        <v/>
      </c>
      <c r="CV352" t="s">
        <v>0</v>
      </c>
      <c r="CW352" s="52" t="str">
        <f>IF(CR352="","",IF(M352&lt;&gt;"CRO","","INSERT INTO osoba (id,reg_broj,oib,spol_id,dat_rodjenja) VALUES ("&amp;CR352&amp;",(SELECT max(os.reg_broj)+1 FROM osoba AS os),Null,'"&amp;CU352&amp;"',Null); INSERT INTO osoba_log (id,reg_broj,oib,spol_id,dat_rodjenja,dnevnik_id) SELECT id,reg_broj,oib,spol_id,dat_rodjenja,"&amp;dnevnik_id&amp;" FROM osoba WHERE id = "&amp;CR352&amp;";"))</f>
        <v/>
      </c>
      <c r="CX352" s="66" t="str">
        <f t="shared" si="356"/>
        <v/>
      </c>
      <c r="CY352" t="s">
        <v>0</v>
      </c>
      <c r="CZ352" s="19" t="str">
        <f t="shared" si="357"/>
        <v/>
      </c>
      <c r="DA352" s="47" t="s">
        <v>0</v>
      </c>
      <c r="DB352" s="52" t="str">
        <f t="shared" si="358"/>
        <v/>
      </c>
      <c r="DC352" s="66" t="str">
        <f t="shared" si="359"/>
        <v/>
      </c>
      <c r="DD352" s="47" t="s">
        <v>0</v>
      </c>
      <c r="DE352" s="52" t="str">
        <f t="shared" si="360"/>
        <v/>
      </c>
      <c r="DF352" s="53" t="str">
        <f>IF(DE352="","",IFERROR(MATCH(DE352,registar,0),"NEMA"))</f>
        <v/>
      </c>
      <c r="DG352" s="47" t="s">
        <v>0</v>
      </c>
      <c r="DH352" s="52" t="str">
        <f t="shared" si="361"/>
        <v/>
      </c>
      <c r="DI352" s="53" t="str">
        <f>IF(DH352="","",IFERROR(MATCH(DH352,imePrezime_imePrezimeKlub,0),"NEMA"))</f>
        <v/>
      </c>
      <c r="DJ352" s="47" t="s">
        <v>0</v>
      </c>
      <c r="DK352" s="52" t="str">
        <f t="shared" si="362"/>
        <v/>
      </c>
      <c r="DL352" s="53" t="str">
        <f>IF(DK352="","",IFERROR(MATCH(DK352,imePrezime_imePrezime,0),"NEMA"))</f>
        <v/>
      </c>
      <c r="DM352" s="47" t="s">
        <v>0</v>
      </c>
      <c r="DN352" s="58" t="str">
        <f t="shared" si="363"/>
        <v/>
      </c>
      <c r="DO352" s="53" t="str" cm="1">
        <f t="array" ref="DO352">IF(DN352&lt;&gt;"",INDEX(imePrezime_id,DN352,0),IF(CR352&lt;&gt;"",CR352,""))</f>
        <v/>
      </c>
      <c r="DP352" s="47" t="s">
        <v>0</v>
      </c>
      <c r="DQ352" s="58" t="str">
        <f t="shared" si="364"/>
        <v/>
      </c>
      <c r="DR352" s="73" t="str">
        <f>IF(BW352="","",IF(AJ352="",IF(IFERROR(INDEX(imePrezime_klub,MATCH(DO352,imePrezime_id,0)),"NEMA")="","klu",""),IF(OR(AND(AK352&lt;&gt;"",AK352&lt;&gt;"NEMA"),BI352&lt;&gt;""),"klu(ali)",IF(AND(AN352&lt;&gt;"",AN352&lt;&gt;AM352),"(raz-klu)","klu"))))</f>
        <v/>
      </c>
      <c r="DS352" s="73" t="str">
        <f t="shared" si="365"/>
        <v/>
      </c>
      <c r="DT352" s="73" t="str">
        <f t="shared" si="366"/>
        <v/>
      </c>
      <c r="DU352" s="66" t="str">
        <f t="shared" si="367"/>
        <v/>
      </c>
      <c r="DV352" s="47" t="s">
        <v>0</v>
      </c>
      <c r="DW352" s="58" t="str">
        <f>IF(BW352="","",MAX(DW$10:DW351)+1)</f>
        <v/>
      </c>
      <c r="DX352" s="73" t="str">
        <f t="shared" si="368"/>
        <v/>
      </c>
      <c r="DY352" s="73" t="str">
        <f t="shared" si="369"/>
        <v/>
      </c>
      <c r="DZ352" s="73" t="str">
        <f t="shared" si="370"/>
        <v/>
      </c>
      <c r="EA352" s="73" t="str">
        <f t="shared" si="371"/>
        <v/>
      </c>
      <c r="EB352" s="73" t="str">
        <f t="shared" si="372"/>
        <v/>
      </c>
      <c r="EC352" s="73" t="str">
        <f t="shared" si="373"/>
        <v/>
      </c>
      <c r="ED352" s="73" t="str">
        <f t="shared" si="374"/>
        <v/>
      </c>
      <c r="EE352" s="73" t="str">
        <f t="shared" si="375"/>
        <v/>
      </c>
      <c r="EF352" s="73" t="str">
        <f t="shared" si="376"/>
        <v/>
      </c>
      <c r="EG352" s="53" t="str">
        <f>IF(INDEX(natjecanjeKategorije_katAliasId,MATCH(Q352,natjecanjeKategorije_katRegId,0))="","",INDEX(natjecanjeKategorije_katAliasId,MATCH(Q352,natjecanjeKategorije_katRegId,0)))</f>
        <v/>
      </c>
      <c r="EH352" s="47" t="s">
        <v>0</v>
      </c>
      <c r="EI352" s="19" t="str">
        <f t="shared" si="377"/>
        <v/>
      </c>
      <c r="EJ352" s="47" t="s">
        <v>0</v>
      </c>
      <c r="EK352" s="19" t="str">
        <f t="shared" si="378"/>
        <v/>
      </c>
      <c r="EL352" s="47" t="s">
        <v>0</v>
      </c>
      <c r="EM352" s="208" t="str">
        <f t="shared" si="379"/>
        <v/>
      </c>
      <c r="EN352" s="47" t="s">
        <v>0</v>
      </c>
    </row>
    <row r="353" spans="1:144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21"/>
        <v/>
      </c>
      <c r="P353" s="73" t="str">
        <f>IF(O353="","",IF(COUNTIF(O$10:O352,O353)=0,P352+1,P352))</f>
        <v/>
      </c>
      <c r="Q353" s="88" t="str">
        <f t="shared" si="322"/>
        <v/>
      </c>
      <c r="R353" s="89" t="str" cm="1">
        <f t="array" ref="R353">IF(S353="","",INDEX(natjecanjeStaze_naziv,MATCH(S353,natjecanjeStaze_stazaId,0)))</f>
        <v/>
      </c>
      <c r="S353" s="53" t="str">
        <f>IF(BW353="","",INDEX(natjecanjeStaze_stazaId,MATCH(O353,natjecanjeStaze_kategorija,0)))</f>
        <v/>
      </c>
      <c r="T353" s="47" t="s">
        <v>0</v>
      </c>
      <c r="U353" s="259" t="str">
        <f>IF(O353="","",INDEX(kategorija_oznaka,MATCH(Q353,kategorija_id,0)))</f>
        <v/>
      </c>
      <c r="V353" s="260" t="str">
        <f t="shared" si="323"/>
        <v/>
      </c>
      <c r="W353" s="47" t="s">
        <v>0</v>
      </c>
      <c r="X353" s="52" t="str">
        <f t="shared" si="324"/>
        <v/>
      </c>
      <c r="Y353" s="73" t="str">
        <f t="shared" si="325"/>
        <v/>
      </c>
      <c r="Z353" s="31" t="str">
        <f t="shared" si="326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27"/>
        <v/>
      </c>
      <c r="AF353" s="47" t="s">
        <v>0</v>
      </c>
      <c r="AG353" s="151" t="str">
        <f t="shared" si="328"/>
        <v/>
      </c>
      <c r="AH353" s="47" t="s">
        <v>0</v>
      </c>
      <c r="AI353" s="52" t="str">
        <f t="shared" si="329"/>
        <v/>
      </c>
      <c r="AJ353" s="31" t="str">
        <f t="shared" si="330"/>
        <v/>
      </c>
      <c r="AK353" s="73" t="str">
        <f t="shared" si="331"/>
        <v/>
      </c>
      <c r="AL353" s="73" t="str">
        <f t="shared" si="332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IFERROR(""&amp;INDEX(registarNatjecatelji,DL353,4),"")</f>
        <v/>
      </c>
      <c r="AO353" s="90" t="str">
        <f t="shared" si="333"/>
        <v/>
      </c>
      <c r="AP353" s="66" t="str">
        <f t="shared" si="334"/>
        <v/>
      </c>
      <c r="AQ353" s="47" t="s">
        <v>0</v>
      </c>
      <c r="AR353" s="52" t="str">
        <f>IF(V353&lt;&gt;"NEMA","",IF(IFERROR(MATCH(U353,U$10:U352,0),0)&lt;&gt;0,"",U353))</f>
        <v/>
      </c>
      <c r="AS353" s="73" t="str">
        <f>IF(AR353="","",IFERROR(INDEX(klubAlias_id,MATCH(AR353,klubAlias_alias,0)),"NEMA"))</f>
        <v/>
      </c>
      <c r="AT353" s="31" t="str">
        <f>IF(OR(AS353="",AS353&lt;&gt;"NEMA"),"",MAX(AT$10:AT352)+1)</f>
        <v/>
      </c>
      <c r="AU353" s="66" t="str">
        <f>IF(OR(AS353="",AS353&lt;&gt;"NEMA"),"",INDEX(klub_id,MATCH(AR353,klub_naziv,0)))</f>
        <v/>
      </c>
      <c r="AV353" s="47" t="s">
        <v>0</v>
      </c>
      <c r="AW353" s="19" t="str">
        <f t="shared" si="335"/>
        <v/>
      </c>
      <c r="AX353" s="47" t="s">
        <v>0</v>
      </c>
      <c r="AY353" s="82" t="str">
        <f>IF(AK353&lt;&gt;"NEMA","",IF(IFERROR(MATCH(AJ353,AJ$10:AJ352,0),0)&lt;&gt;0,"",AJ353))</f>
        <v/>
      </c>
      <c r="AZ353" s="47" t="s">
        <v>0</v>
      </c>
      <c r="BA353" s="130"/>
      <c r="BB353" s="47" t="s">
        <v>0</v>
      </c>
      <c r="BC353" s="58" t="str">
        <f t="shared" si="336"/>
        <v/>
      </c>
      <c r="BD353" s="31" t="str">
        <f t="shared" si="337"/>
        <v/>
      </c>
      <c r="BE353" s="31" t="str">
        <f>IF(BD353="","",MAX(BE$10:BE352)+1)</f>
        <v/>
      </c>
      <c r="BF353" s="31" t="str">
        <f t="shared" si="338"/>
        <v/>
      </c>
      <c r="BG353" s="31" t="str">
        <f t="shared" si="339"/>
        <v/>
      </c>
      <c r="BH353" s="31" t="str">
        <f>IF(BA353="","",MAX(BH$10:BH352)+1)</f>
        <v/>
      </c>
      <c r="BI353" s="31" t="str">
        <f t="shared" si="340"/>
        <v/>
      </c>
      <c r="BJ353" s="66" t="str">
        <f t="shared" si="341"/>
        <v/>
      </c>
      <c r="BK353" s="47" t="s">
        <v>0</v>
      </c>
      <c r="BL353" s="19" t="str">
        <f t="shared" si="342"/>
        <v/>
      </c>
      <c r="BM353" s="47" t="s">
        <v>0</v>
      </c>
      <c r="BN353" s="151" t="str">
        <f>IF(AP353="","",IF(BA353="",IF(IFERROR(MATCH(AP353,natjecanje_noviKluboviAliasi,0),0)&gt;0,INDEX(natjecanje_kluboviAliasi,MATCH(AP353,natjecanje_noviKluboviAliasi,0)),AP353),BA353))</f>
        <v/>
      </c>
      <c r="BO353" s="47" t="s">
        <v>0</v>
      </c>
      <c r="BP353" s="58" t="str">
        <f t="shared" si="343"/>
        <v/>
      </c>
      <c r="BQ353" s="73" t="str">
        <f t="shared" si="344"/>
        <v/>
      </c>
      <c r="BR353" s="267" t="str">
        <f t="shared" si="345"/>
        <v/>
      </c>
      <c r="BS353" s="268" t="str">
        <f t="shared" si="346"/>
        <v/>
      </c>
      <c r="BT353" s="191" t="str">
        <f t="shared" si="347"/>
        <v/>
      </c>
      <c r="BU353" s="47" t="s">
        <v>0</v>
      </c>
      <c r="BV353" s="52" t="str">
        <f t="shared" si="348"/>
        <v/>
      </c>
      <c r="BW353" s="31" t="str">
        <f t="shared" si="349"/>
        <v/>
      </c>
      <c r="BX353" s="73" t="str">
        <f>IF(BW353="","",IFERROR(INDEX(imePrezime_id,MATCH(BV353&amp;" – "&amp;BW353,imePrezime_imePrezime,0)),"NEMA"))</f>
        <v/>
      </c>
      <c r="BY353" s="73" t="str">
        <f>IF(BX353&lt;&gt;"NEMA","",IFERROR(INDEX(imePrezimeAlias_imePrezimeId,MATCH(BV353&amp;" "&amp;BW353,imePrezimeAlias_alias,0)),"NEMA"))</f>
        <v/>
      </c>
      <c r="BZ353" s="31" t="str">
        <f>IF(BW353="","",IF(OR(BY353="",BY353="NEMA"),BV353,INDEX(imePrezime_ime,MATCH(BY353,imePrezime_id,0))))</f>
        <v/>
      </c>
      <c r="CA353" s="66" t="str">
        <f>IF(BW353="","",IF(OR(BY353="",BY353="NEMA"),BW353,INDEX(imePrezime_prezime,MATCH(BY353,imePrezime_id,0))))</f>
        <v/>
      </c>
      <c r="CB353" s="47" t="s">
        <v>0</v>
      </c>
      <c r="CC353" s="82" t="str">
        <f t="shared" si="350"/>
        <v/>
      </c>
      <c r="CD353" s="47" t="s">
        <v>0</v>
      </c>
      <c r="CE353" s="19" t="str">
        <f t="shared" si="351"/>
        <v/>
      </c>
      <c r="CF353" s="47" t="s">
        <v>0</v>
      </c>
      <c r="CG353" s="130"/>
      <c r="CH353" s="47" t="s">
        <v>0</v>
      </c>
      <c r="CI353" s="52" t="str">
        <f t="shared" si="352"/>
        <v/>
      </c>
      <c r="CJ353" s="73" t="str">
        <f>IF(CG353="","",MAX(CJ$10:CJ352)+1)</f>
        <v/>
      </c>
      <c r="CK353" s="53" t="str">
        <f t="shared" si="353"/>
        <v/>
      </c>
      <c r="CL353" s="47" t="s">
        <v>0</v>
      </c>
      <c r="CM353" s="19" t="str">
        <f t="shared" si="354"/>
        <v/>
      </c>
      <c r="CN353" s="47" t="s">
        <v>0</v>
      </c>
      <c r="CO353" s="108"/>
      <c r="CP353" s="110"/>
      <c r="CQ353" s="47"/>
      <c r="CR353" s="58" t="str">
        <f>IF(AND(BX353="NEMA",BY353="NEMA",OR(CG353="",CK353="NEMA")),MAX(CR$10:CR352)+1,"")</f>
        <v/>
      </c>
      <c r="CS353" s="53" t="str">
        <f t="shared" si="355"/>
        <v/>
      </c>
      <c r="CT353" t="s">
        <v>0</v>
      </c>
      <c r="CU353" s="133" t="str">
        <f>IF(O353="","",LEFT(INDEX(kategorija_oznaka,MATCH(Q353,kategorija_id,0)),1))</f>
        <v/>
      </c>
      <c r="CV353" t="s">
        <v>0</v>
      </c>
      <c r="CW353" s="52" t="str">
        <f>IF(CR353="","",IF(M353&lt;&gt;"CRO","","INSERT INTO osoba (id,reg_broj,oib,spol_id,dat_rodjenja) VALUES ("&amp;CR353&amp;",(SELECT max(os.reg_broj)+1 FROM osoba AS os),Null,'"&amp;CU353&amp;"',Null); INSERT INTO osoba_log (id,reg_broj,oib,spol_id,dat_rodjenja,dnevnik_id) SELECT id,reg_broj,oib,spol_id,dat_rodjenja,"&amp;dnevnik_id&amp;" FROM osoba WHERE id = "&amp;CR353&amp;";"))</f>
        <v/>
      </c>
      <c r="CX353" s="66" t="str">
        <f t="shared" si="356"/>
        <v/>
      </c>
      <c r="CY353" t="s">
        <v>0</v>
      </c>
      <c r="CZ353" s="19" t="str">
        <f t="shared" si="357"/>
        <v/>
      </c>
      <c r="DA353" s="47" t="s">
        <v>0</v>
      </c>
      <c r="DB353" s="52" t="str">
        <f t="shared" si="358"/>
        <v/>
      </c>
      <c r="DC353" s="66" t="str">
        <f t="shared" si="359"/>
        <v/>
      </c>
      <c r="DD353" s="47" t="s">
        <v>0</v>
      </c>
      <c r="DE353" s="52" t="str">
        <f t="shared" si="360"/>
        <v/>
      </c>
      <c r="DF353" s="53" t="str">
        <f>IF(DE353="","",IFERROR(MATCH(DE353,registar,0),"NEMA"))</f>
        <v/>
      </c>
      <c r="DG353" s="47" t="s">
        <v>0</v>
      </c>
      <c r="DH353" s="52" t="str">
        <f t="shared" si="361"/>
        <v/>
      </c>
      <c r="DI353" s="53" t="str">
        <f>IF(DH353="","",IFERROR(MATCH(DH353,imePrezime_imePrezimeKlub,0),"NEMA"))</f>
        <v/>
      </c>
      <c r="DJ353" s="47" t="s">
        <v>0</v>
      </c>
      <c r="DK353" s="52" t="str">
        <f t="shared" si="362"/>
        <v/>
      </c>
      <c r="DL353" s="53" t="str">
        <f>IF(DK353="","",IFERROR(MATCH(DK353,imePrezime_imePrezime,0),"NEMA"))</f>
        <v/>
      </c>
      <c r="DM353" s="47" t="s">
        <v>0</v>
      </c>
      <c r="DN353" s="58" t="str">
        <f t="shared" si="363"/>
        <v/>
      </c>
      <c r="DO353" s="53" t="str" cm="1">
        <f t="array" ref="DO353">IF(DN353&lt;&gt;"",INDEX(imePrezime_id,DN353,0),IF(CR353&lt;&gt;"",CR353,""))</f>
        <v/>
      </c>
      <c r="DP353" s="47" t="s">
        <v>0</v>
      </c>
      <c r="DQ353" s="58" t="str">
        <f t="shared" si="364"/>
        <v/>
      </c>
      <c r="DR353" s="73" t="str">
        <f>IF(BW353="","",IF(AJ353="",IF(IFERROR(INDEX(imePrezime_klub,MATCH(DO353,imePrezime_id,0)),"NEMA")="","klu",""),IF(OR(AND(AK353&lt;&gt;"",AK353&lt;&gt;"NEMA"),BI353&lt;&gt;""),"klu(ali)",IF(AND(AN353&lt;&gt;"",AN353&lt;&gt;AM353),"(raz-klu)","klu"))))</f>
        <v/>
      </c>
      <c r="DS353" s="73" t="str">
        <f t="shared" si="365"/>
        <v/>
      </c>
      <c r="DT353" s="73" t="str">
        <f t="shared" si="366"/>
        <v/>
      </c>
      <c r="DU353" s="66" t="str">
        <f t="shared" si="367"/>
        <v/>
      </c>
      <c r="DV353" s="47" t="s">
        <v>0</v>
      </c>
      <c r="DW353" s="58" t="str">
        <f>IF(BW353="","",MAX(DW$10:DW352)+1)</f>
        <v/>
      </c>
      <c r="DX353" s="73" t="str">
        <f t="shared" si="368"/>
        <v/>
      </c>
      <c r="DY353" s="73" t="str">
        <f t="shared" si="369"/>
        <v/>
      </c>
      <c r="DZ353" s="73" t="str">
        <f t="shared" si="370"/>
        <v/>
      </c>
      <c r="EA353" s="73" t="str">
        <f t="shared" si="371"/>
        <v/>
      </c>
      <c r="EB353" s="73" t="str">
        <f t="shared" si="372"/>
        <v/>
      </c>
      <c r="EC353" s="73" t="str">
        <f t="shared" si="373"/>
        <v/>
      </c>
      <c r="ED353" s="73" t="str">
        <f t="shared" si="374"/>
        <v/>
      </c>
      <c r="EE353" s="73" t="str">
        <f t="shared" si="375"/>
        <v/>
      </c>
      <c r="EF353" s="73" t="str">
        <f t="shared" si="376"/>
        <v/>
      </c>
      <c r="EG353" s="53" t="str">
        <f>IF(INDEX(natjecanjeKategorije_katAliasId,MATCH(Q353,natjecanjeKategorije_katRegId,0))="","",INDEX(natjecanjeKategorije_katAliasId,MATCH(Q353,natjecanjeKategorije_katRegId,0)))</f>
        <v/>
      </c>
      <c r="EH353" s="47" t="s">
        <v>0</v>
      </c>
      <c r="EI353" s="19" t="str">
        <f t="shared" si="377"/>
        <v/>
      </c>
      <c r="EJ353" s="47" t="s">
        <v>0</v>
      </c>
      <c r="EK353" s="19" t="str">
        <f t="shared" si="378"/>
        <v/>
      </c>
      <c r="EL353" s="47" t="s">
        <v>0</v>
      </c>
      <c r="EM353" s="208" t="str">
        <f t="shared" si="379"/>
        <v/>
      </c>
      <c r="EN353" s="47" t="s">
        <v>0</v>
      </c>
    </row>
    <row r="354" spans="1:144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21"/>
        <v/>
      </c>
      <c r="P354" s="73" t="str">
        <f>IF(O354="","",IF(COUNTIF(O$10:O353,O354)=0,P353+1,P353))</f>
        <v/>
      </c>
      <c r="Q354" s="88" t="str">
        <f t="shared" si="322"/>
        <v/>
      </c>
      <c r="R354" s="89" t="str" cm="1">
        <f t="array" ref="R354">IF(S354="","",INDEX(natjecanjeStaze_naziv,MATCH(S354,natjecanjeStaze_stazaId,0)))</f>
        <v/>
      </c>
      <c r="S354" s="53" t="str">
        <f>IF(BW354="","",INDEX(natjecanjeStaze_stazaId,MATCH(O354,natjecanjeStaze_kategorija,0)))</f>
        <v/>
      </c>
      <c r="T354" s="47" t="s">
        <v>0</v>
      </c>
      <c r="U354" s="259" t="str">
        <f>IF(O354="","",INDEX(kategorija_oznaka,MATCH(Q354,kategorija_id,0)))</f>
        <v/>
      </c>
      <c r="V354" s="260" t="str">
        <f t="shared" si="323"/>
        <v/>
      </c>
      <c r="W354" s="47" t="s">
        <v>0</v>
      </c>
      <c r="X354" s="52" t="str">
        <f t="shared" si="324"/>
        <v/>
      </c>
      <c r="Y354" s="73" t="str">
        <f t="shared" si="325"/>
        <v/>
      </c>
      <c r="Z354" s="31" t="str">
        <f t="shared" si="326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27"/>
        <v/>
      </c>
      <c r="AF354" s="47" t="s">
        <v>0</v>
      </c>
      <c r="AG354" s="151" t="str">
        <f t="shared" si="328"/>
        <v/>
      </c>
      <c r="AH354" s="47" t="s">
        <v>0</v>
      </c>
      <c r="AI354" s="52" t="str">
        <f t="shared" si="329"/>
        <v/>
      </c>
      <c r="AJ354" s="31" t="str">
        <f t="shared" si="330"/>
        <v/>
      </c>
      <c r="AK354" s="73" t="str">
        <f t="shared" si="331"/>
        <v/>
      </c>
      <c r="AL354" s="73" t="str">
        <f t="shared" si="332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IFERROR(""&amp;INDEX(registarNatjecatelji,DL354,4),"")</f>
        <v/>
      </c>
      <c r="AO354" s="90" t="str">
        <f t="shared" si="333"/>
        <v/>
      </c>
      <c r="AP354" s="66" t="str">
        <f t="shared" si="334"/>
        <v/>
      </c>
      <c r="AQ354" s="47" t="s">
        <v>0</v>
      </c>
      <c r="AR354" s="52" t="str">
        <f>IF(V354&lt;&gt;"NEMA","",IF(IFERROR(MATCH(U354,U$10:U353,0),0)&lt;&gt;0,"",U354))</f>
        <v/>
      </c>
      <c r="AS354" s="73" t="str">
        <f>IF(AR354="","",IFERROR(INDEX(klubAlias_id,MATCH(AR354,klubAlias_alias,0)),"NEMA"))</f>
        <v/>
      </c>
      <c r="AT354" s="31" t="str">
        <f>IF(OR(AS354="",AS354&lt;&gt;"NEMA"),"",MAX(AT$10:AT353)+1)</f>
        <v/>
      </c>
      <c r="AU354" s="66" t="str">
        <f>IF(OR(AS354="",AS354&lt;&gt;"NEMA"),"",INDEX(klub_id,MATCH(AR354,klub_naziv,0)))</f>
        <v/>
      </c>
      <c r="AV354" s="47" t="s">
        <v>0</v>
      </c>
      <c r="AW354" s="19" t="str">
        <f t="shared" si="335"/>
        <v/>
      </c>
      <c r="AX354" s="47" t="s">
        <v>0</v>
      </c>
      <c r="AY354" s="82" t="str">
        <f>IF(AK354&lt;&gt;"NEMA","",IF(IFERROR(MATCH(AJ354,AJ$10:AJ353,0),0)&lt;&gt;0,"",AJ354))</f>
        <v/>
      </c>
      <c r="AZ354" s="47" t="s">
        <v>0</v>
      </c>
      <c r="BA354" s="130"/>
      <c r="BB354" s="47" t="s">
        <v>0</v>
      </c>
      <c r="BC354" s="58" t="str">
        <f t="shared" si="336"/>
        <v/>
      </c>
      <c r="BD354" s="31" t="str">
        <f t="shared" si="337"/>
        <v/>
      </c>
      <c r="BE354" s="31" t="str">
        <f>IF(BD354="","",MAX(BE$10:BE353)+1)</f>
        <v/>
      </c>
      <c r="BF354" s="31" t="str">
        <f t="shared" si="338"/>
        <v/>
      </c>
      <c r="BG354" s="31" t="str">
        <f t="shared" si="339"/>
        <v/>
      </c>
      <c r="BH354" s="31" t="str">
        <f>IF(BA354="","",MAX(BH$10:BH353)+1)</f>
        <v/>
      </c>
      <c r="BI354" s="31" t="str">
        <f t="shared" si="340"/>
        <v/>
      </c>
      <c r="BJ354" s="66" t="str">
        <f t="shared" si="341"/>
        <v/>
      </c>
      <c r="BK354" s="47" t="s">
        <v>0</v>
      </c>
      <c r="BL354" s="19" t="str">
        <f t="shared" si="342"/>
        <v/>
      </c>
      <c r="BM354" s="47" t="s">
        <v>0</v>
      </c>
      <c r="BN354" s="151" t="str">
        <f>IF(AP354="","",IF(BA354="",IF(IFERROR(MATCH(AP354,natjecanje_noviKluboviAliasi,0),0)&gt;0,INDEX(natjecanje_kluboviAliasi,MATCH(AP354,natjecanje_noviKluboviAliasi,0)),AP354),BA354))</f>
        <v/>
      </c>
      <c r="BO354" s="47" t="s">
        <v>0</v>
      </c>
      <c r="BP354" s="58" t="str">
        <f t="shared" si="343"/>
        <v/>
      </c>
      <c r="BQ354" s="73" t="str">
        <f t="shared" si="344"/>
        <v/>
      </c>
      <c r="BR354" s="267" t="str">
        <f t="shared" si="345"/>
        <v/>
      </c>
      <c r="BS354" s="268" t="str">
        <f t="shared" si="346"/>
        <v/>
      </c>
      <c r="BT354" s="191" t="str">
        <f t="shared" si="347"/>
        <v/>
      </c>
      <c r="BU354" s="47" t="s">
        <v>0</v>
      </c>
      <c r="BV354" s="52" t="str">
        <f t="shared" si="348"/>
        <v/>
      </c>
      <c r="BW354" s="31" t="str">
        <f t="shared" si="349"/>
        <v/>
      </c>
      <c r="BX354" s="73" t="str">
        <f>IF(BW354="","",IFERROR(INDEX(imePrezime_id,MATCH(BV354&amp;" – "&amp;BW354,imePrezime_imePrezime,0)),"NEMA"))</f>
        <v/>
      </c>
      <c r="BY354" s="73" t="str">
        <f>IF(BX354&lt;&gt;"NEMA","",IFERROR(INDEX(imePrezimeAlias_imePrezimeId,MATCH(BV354&amp;" "&amp;BW354,imePrezimeAlias_alias,0)),"NEMA"))</f>
        <v/>
      </c>
      <c r="BZ354" s="31" t="str">
        <f>IF(BW354="","",IF(OR(BY354="",BY354="NEMA"),BV354,INDEX(imePrezime_ime,MATCH(BY354,imePrezime_id,0))))</f>
        <v/>
      </c>
      <c r="CA354" s="66" t="str">
        <f>IF(BW354="","",IF(OR(BY354="",BY354="NEMA"),BW354,INDEX(imePrezime_prezime,MATCH(BY354,imePrezime_id,0))))</f>
        <v/>
      </c>
      <c r="CB354" s="47" t="s">
        <v>0</v>
      </c>
      <c r="CC354" s="82" t="str">
        <f t="shared" si="350"/>
        <v/>
      </c>
      <c r="CD354" s="47" t="s">
        <v>0</v>
      </c>
      <c r="CE354" s="19" t="str">
        <f t="shared" si="351"/>
        <v/>
      </c>
      <c r="CF354" s="47" t="s">
        <v>0</v>
      </c>
      <c r="CG354" s="130"/>
      <c r="CH354" s="47" t="s">
        <v>0</v>
      </c>
      <c r="CI354" s="52" t="str">
        <f t="shared" si="352"/>
        <v/>
      </c>
      <c r="CJ354" s="73" t="str">
        <f>IF(CG354="","",MAX(CJ$10:CJ353)+1)</f>
        <v/>
      </c>
      <c r="CK354" s="53" t="str">
        <f t="shared" si="353"/>
        <v/>
      </c>
      <c r="CL354" s="47" t="s">
        <v>0</v>
      </c>
      <c r="CM354" s="19" t="str">
        <f t="shared" si="354"/>
        <v/>
      </c>
      <c r="CN354" s="47" t="s">
        <v>0</v>
      </c>
      <c r="CO354" s="108"/>
      <c r="CP354" s="110"/>
      <c r="CQ354" s="47"/>
      <c r="CR354" s="58" t="str">
        <f>IF(AND(BX354="NEMA",BY354="NEMA",OR(CG354="",CK354="NEMA")),MAX(CR$10:CR353)+1,"")</f>
        <v/>
      </c>
      <c r="CS354" s="53" t="str">
        <f t="shared" si="355"/>
        <v/>
      </c>
      <c r="CT354" t="s">
        <v>0</v>
      </c>
      <c r="CU354" s="133" t="str">
        <f>IF(O354="","",LEFT(INDEX(kategorija_oznaka,MATCH(Q354,kategorija_id,0)),1))</f>
        <v/>
      </c>
      <c r="CV354" t="s">
        <v>0</v>
      </c>
      <c r="CW354" s="52" t="str">
        <f>IF(CR354="","",IF(M354&lt;&gt;"CRO","","INSERT INTO osoba (id,reg_broj,oib,spol_id,dat_rodjenja) VALUES ("&amp;CR354&amp;",(SELECT max(os.reg_broj)+1 FROM osoba AS os),Null,'"&amp;CU354&amp;"',Null); INSERT INTO osoba_log (id,reg_broj,oib,spol_id,dat_rodjenja,dnevnik_id) SELECT id,reg_broj,oib,spol_id,dat_rodjenja,"&amp;dnevnik_id&amp;" FROM osoba WHERE id = "&amp;CR354&amp;";"))</f>
        <v/>
      </c>
      <c r="CX354" s="66" t="str">
        <f t="shared" si="356"/>
        <v/>
      </c>
      <c r="CY354" t="s">
        <v>0</v>
      </c>
      <c r="CZ354" s="19" t="str">
        <f t="shared" si="357"/>
        <v/>
      </c>
      <c r="DA354" s="47" t="s">
        <v>0</v>
      </c>
      <c r="DB354" s="52" t="str">
        <f t="shared" si="358"/>
        <v/>
      </c>
      <c r="DC354" s="66" t="str">
        <f t="shared" si="359"/>
        <v/>
      </c>
      <c r="DD354" s="47" t="s">
        <v>0</v>
      </c>
      <c r="DE354" s="52" t="str">
        <f t="shared" si="360"/>
        <v/>
      </c>
      <c r="DF354" s="53" t="str">
        <f>IF(DE354="","",IFERROR(MATCH(DE354,registar,0),"NEMA"))</f>
        <v/>
      </c>
      <c r="DG354" s="47" t="s">
        <v>0</v>
      </c>
      <c r="DH354" s="52" t="str">
        <f t="shared" si="361"/>
        <v/>
      </c>
      <c r="DI354" s="53" t="str">
        <f>IF(DH354="","",IFERROR(MATCH(DH354,imePrezime_imePrezimeKlub,0),"NEMA"))</f>
        <v/>
      </c>
      <c r="DJ354" s="47" t="s">
        <v>0</v>
      </c>
      <c r="DK354" s="52" t="str">
        <f t="shared" si="362"/>
        <v/>
      </c>
      <c r="DL354" s="53" t="str">
        <f>IF(DK354="","",IFERROR(MATCH(DK354,imePrezime_imePrezime,0),"NEMA"))</f>
        <v/>
      </c>
      <c r="DM354" s="47" t="s">
        <v>0</v>
      </c>
      <c r="DN354" s="58" t="str">
        <f t="shared" si="363"/>
        <v/>
      </c>
      <c r="DO354" s="53" t="str" cm="1">
        <f t="array" ref="DO354">IF(DN354&lt;&gt;"",INDEX(imePrezime_id,DN354,0),IF(CR354&lt;&gt;"",CR354,""))</f>
        <v/>
      </c>
      <c r="DP354" s="47" t="s">
        <v>0</v>
      </c>
      <c r="DQ354" s="58" t="str">
        <f t="shared" si="364"/>
        <v/>
      </c>
      <c r="DR354" s="73" t="str">
        <f>IF(BW354="","",IF(AJ354="",IF(IFERROR(INDEX(imePrezime_klub,MATCH(DO354,imePrezime_id,0)),"NEMA")="","klu",""),IF(OR(AND(AK354&lt;&gt;"",AK354&lt;&gt;"NEMA"),BI354&lt;&gt;""),"klu(ali)",IF(AND(AN354&lt;&gt;"",AN354&lt;&gt;AM354),"(raz-klu)","klu"))))</f>
        <v/>
      </c>
      <c r="DS354" s="73" t="str">
        <f t="shared" si="365"/>
        <v/>
      </c>
      <c r="DT354" s="73" t="str">
        <f t="shared" si="366"/>
        <v/>
      </c>
      <c r="DU354" s="66" t="str">
        <f t="shared" si="367"/>
        <v/>
      </c>
      <c r="DV354" s="47" t="s">
        <v>0</v>
      </c>
      <c r="DW354" s="58" t="str">
        <f>IF(BW354="","",MAX(DW$10:DW353)+1)</f>
        <v/>
      </c>
      <c r="DX354" s="73" t="str">
        <f t="shared" si="368"/>
        <v/>
      </c>
      <c r="DY354" s="73" t="str">
        <f t="shared" si="369"/>
        <v/>
      </c>
      <c r="DZ354" s="73" t="str">
        <f t="shared" si="370"/>
        <v/>
      </c>
      <c r="EA354" s="73" t="str">
        <f t="shared" si="371"/>
        <v/>
      </c>
      <c r="EB354" s="73" t="str">
        <f t="shared" si="372"/>
        <v/>
      </c>
      <c r="EC354" s="73" t="str">
        <f t="shared" si="373"/>
        <v/>
      </c>
      <c r="ED354" s="73" t="str">
        <f t="shared" si="374"/>
        <v/>
      </c>
      <c r="EE354" s="73" t="str">
        <f t="shared" si="375"/>
        <v/>
      </c>
      <c r="EF354" s="73" t="str">
        <f t="shared" si="376"/>
        <v/>
      </c>
      <c r="EG354" s="53" t="str">
        <f>IF(INDEX(natjecanjeKategorije_katAliasId,MATCH(Q354,natjecanjeKategorije_katRegId,0))="","",INDEX(natjecanjeKategorije_katAliasId,MATCH(Q354,natjecanjeKategorije_katRegId,0)))</f>
        <v/>
      </c>
      <c r="EH354" s="47" t="s">
        <v>0</v>
      </c>
      <c r="EI354" s="19" t="str">
        <f t="shared" si="377"/>
        <v/>
      </c>
      <c r="EJ354" s="47" t="s">
        <v>0</v>
      </c>
      <c r="EK354" s="19" t="str">
        <f t="shared" si="378"/>
        <v/>
      </c>
      <c r="EL354" s="47" t="s">
        <v>0</v>
      </c>
      <c r="EM354" s="208" t="str">
        <f t="shared" si="379"/>
        <v/>
      </c>
      <c r="EN354" s="47" t="s">
        <v>0</v>
      </c>
    </row>
    <row r="355" spans="1:144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21"/>
        <v/>
      </c>
      <c r="P355" s="73" t="str">
        <f>IF(O355="","",IF(COUNTIF(O$10:O354,O355)=0,P354+1,P354))</f>
        <v/>
      </c>
      <c r="Q355" s="88" t="str">
        <f t="shared" si="322"/>
        <v/>
      </c>
      <c r="R355" s="89" t="str" cm="1">
        <f t="array" ref="R355">IF(S355="","",INDEX(natjecanjeStaze_naziv,MATCH(S355,natjecanjeStaze_stazaId,0)))</f>
        <v/>
      </c>
      <c r="S355" s="53" t="str">
        <f>IF(BW355="","",INDEX(natjecanjeStaze_stazaId,MATCH(O355,natjecanjeStaze_kategorija,0)))</f>
        <v/>
      </c>
      <c r="T355" s="47" t="s">
        <v>0</v>
      </c>
      <c r="U355" s="259" t="str">
        <f>IF(O355="","",INDEX(kategorija_oznaka,MATCH(Q355,kategorija_id,0)))</f>
        <v/>
      </c>
      <c r="V355" s="260" t="str">
        <f t="shared" si="323"/>
        <v/>
      </c>
      <c r="W355" s="47" t="s">
        <v>0</v>
      </c>
      <c r="X355" s="52" t="str">
        <f t="shared" si="324"/>
        <v/>
      </c>
      <c r="Y355" s="73" t="str">
        <f t="shared" si="325"/>
        <v/>
      </c>
      <c r="Z355" s="31" t="str">
        <f t="shared" si="326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27"/>
        <v/>
      </c>
      <c r="AF355" s="47" t="s">
        <v>0</v>
      </c>
      <c r="AG355" s="151" t="str">
        <f t="shared" si="328"/>
        <v/>
      </c>
      <c r="AH355" s="47" t="s">
        <v>0</v>
      </c>
      <c r="AI355" s="52" t="str">
        <f t="shared" si="329"/>
        <v/>
      </c>
      <c r="AJ355" s="31" t="str">
        <f t="shared" si="330"/>
        <v/>
      </c>
      <c r="AK355" s="73" t="str">
        <f t="shared" si="331"/>
        <v/>
      </c>
      <c r="AL355" s="73" t="str">
        <f t="shared" si="332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IFERROR(""&amp;INDEX(registarNatjecatelji,DL355,4),"")</f>
        <v/>
      </c>
      <c r="AO355" s="90" t="str">
        <f t="shared" si="333"/>
        <v/>
      </c>
      <c r="AP355" s="66" t="str">
        <f t="shared" si="334"/>
        <v/>
      </c>
      <c r="AQ355" s="47" t="s">
        <v>0</v>
      </c>
      <c r="AR355" s="52" t="str">
        <f>IF(V355&lt;&gt;"NEMA","",IF(IFERROR(MATCH(U355,U$10:U354,0),0)&lt;&gt;0,"",U355))</f>
        <v/>
      </c>
      <c r="AS355" s="73" t="str">
        <f>IF(AR355="","",IFERROR(INDEX(klubAlias_id,MATCH(AR355,klubAlias_alias,0)),"NEMA"))</f>
        <v/>
      </c>
      <c r="AT355" s="31" t="str">
        <f>IF(OR(AS355="",AS355&lt;&gt;"NEMA"),"",MAX(AT$10:AT354)+1)</f>
        <v/>
      </c>
      <c r="AU355" s="66" t="str">
        <f>IF(OR(AS355="",AS355&lt;&gt;"NEMA"),"",INDEX(klub_id,MATCH(AR355,klub_naziv,0)))</f>
        <v/>
      </c>
      <c r="AV355" s="47" t="s">
        <v>0</v>
      </c>
      <c r="AW355" s="19" t="str">
        <f t="shared" si="335"/>
        <v/>
      </c>
      <c r="AX355" s="47" t="s">
        <v>0</v>
      </c>
      <c r="AY355" s="82" t="str">
        <f>IF(AK355&lt;&gt;"NEMA","",IF(IFERROR(MATCH(AJ355,AJ$10:AJ354,0),0)&lt;&gt;0,"",AJ355))</f>
        <v/>
      </c>
      <c r="AZ355" s="47" t="s">
        <v>0</v>
      </c>
      <c r="BA355" s="130"/>
      <c r="BB355" s="47" t="s">
        <v>0</v>
      </c>
      <c r="BC355" s="58" t="str">
        <f t="shared" si="336"/>
        <v/>
      </c>
      <c r="BD355" s="31" t="str">
        <f t="shared" si="337"/>
        <v/>
      </c>
      <c r="BE355" s="31" t="str">
        <f>IF(BD355="","",MAX(BE$10:BE354)+1)</f>
        <v/>
      </c>
      <c r="BF355" s="31" t="str">
        <f t="shared" si="338"/>
        <v/>
      </c>
      <c r="BG355" s="31" t="str">
        <f t="shared" si="339"/>
        <v/>
      </c>
      <c r="BH355" s="31" t="str">
        <f>IF(BA355="","",MAX(BH$10:BH354)+1)</f>
        <v/>
      </c>
      <c r="BI355" s="31" t="str">
        <f t="shared" si="340"/>
        <v/>
      </c>
      <c r="BJ355" s="66" t="str">
        <f t="shared" si="341"/>
        <v/>
      </c>
      <c r="BK355" s="47" t="s">
        <v>0</v>
      </c>
      <c r="BL355" s="19" t="str">
        <f t="shared" si="342"/>
        <v/>
      </c>
      <c r="BM355" s="47" t="s">
        <v>0</v>
      </c>
      <c r="BN355" s="151" t="str">
        <f>IF(AP355="","",IF(BA355="",IF(IFERROR(MATCH(AP355,natjecanje_noviKluboviAliasi,0),0)&gt;0,INDEX(natjecanje_kluboviAliasi,MATCH(AP355,natjecanje_noviKluboviAliasi,0)),AP355),BA355))</f>
        <v/>
      </c>
      <c r="BO355" s="47" t="s">
        <v>0</v>
      </c>
      <c r="BP355" s="58" t="str">
        <f t="shared" si="343"/>
        <v/>
      </c>
      <c r="BQ355" s="73" t="str">
        <f t="shared" si="344"/>
        <v/>
      </c>
      <c r="BR355" s="267" t="str">
        <f t="shared" si="345"/>
        <v/>
      </c>
      <c r="BS355" s="268" t="str">
        <f t="shared" si="346"/>
        <v/>
      </c>
      <c r="BT355" s="191" t="str">
        <f t="shared" si="347"/>
        <v/>
      </c>
      <c r="BU355" s="47" t="s">
        <v>0</v>
      </c>
      <c r="BV355" s="52" t="str">
        <f t="shared" si="348"/>
        <v/>
      </c>
      <c r="BW355" s="31" t="str">
        <f t="shared" si="349"/>
        <v/>
      </c>
      <c r="BX355" s="73" t="str">
        <f>IF(BW355="","",IFERROR(INDEX(imePrezime_id,MATCH(BV355&amp;" – "&amp;BW355,imePrezime_imePrezime,0)),"NEMA"))</f>
        <v/>
      </c>
      <c r="BY355" s="73" t="str">
        <f>IF(BX355&lt;&gt;"NEMA","",IFERROR(INDEX(imePrezimeAlias_imePrezimeId,MATCH(BV355&amp;" "&amp;BW355,imePrezimeAlias_alias,0)),"NEMA"))</f>
        <v/>
      </c>
      <c r="BZ355" s="31" t="str">
        <f>IF(BW355="","",IF(OR(BY355="",BY355="NEMA"),BV355,INDEX(imePrezime_ime,MATCH(BY355,imePrezime_id,0))))</f>
        <v/>
      </c>
      <c r="CA355" s="66" t="str">
        <f>IF(BW355="","",IF(OR(BY355="",BY355="NEMA"),BW355,INDEX(imePrezime_prezime,MATCH(BY355,imePrezime_id,0))))</f>
        <v/>
      </c>
      <c r="CB355" s="47" t="s">
        <v>0</v>
      </c>
      <c r="CC355" s="82" t="str">
        <f t="shared" si="350"/>
        <v/>
      </c>
      <c r="CD355" s="47" t="s">
        <v>0</v>
      </c>
      <c r="CE355" s="19" t="str">
        <f t="shared" si="351"/>
        <v/>
      </c>
      <c r="CF355" s="47" t="s">
        <v>0</v>
      </c>
      <c r="CG355" s="130"/>
      <c r="CH355" s="47" t="s">
        <v>0</v>
      </c>
      <c r="CI355" s="52" t="str">
        <f t="shared" si="352"/>
        <v/>
      </c>
      <c r="CJ355" s="73" t="str">
        <f>IF(CG355="","",MAX(CJ$10:CJ354)+1)</f>
        <v/>
      </c>
      <c r="CK355" s="53" t="str">
        <f t="shared" si="353"/>
        <v/>
      </c>
      <c r="CL355" s="47" t="s">
        <v>0</v>
      </c>
      <c r="CM355" s="19" t="str">
        <f t="shared" si="354"/>
        <v/>
      </c>
      <c r="CN355" s="47" t="s">
        <v>0</v>
      </c>
      <c r="CO355" s="108"/>
      <c r="CP355" s="110"/>
      <c r="CQ355" s="47"/>
      <c r="CR355" s="58" t="str">
        <f>IF(AND(BX355="NEMA",BY355="NEMA",OR(CG355="",CK355="NEMA")),MAX(CR$10:CR354)+1,"")</f>
        <v/>
      </c>
      <c r="CS355" s="53" t="str">
        <f t="shared" si="355"/>
        <v/>
      </c>
      <c r="CT355" t="s">
        <v>0</v>
      </c>
      <c r="CU355" s="133" t="str">
        <f>IF(O355="","",LEFT(INDEX(kategorija_oznaka,MATCH(Q355,kategorija_id,0)),1))</f>
        <v/>
      </c>
      <c r="CV355" t="s">
        <v>0</v>
      </c>
      <c r="CW355" s="52" t="str">
        <f>IF(CR355="","",IF(M355&lt;&gt;"CRO","","INSERT INTO osoba (id,reg_broj,oib,spol_id,dat_rodjenja) VALUES ("&amp;CR355&amp;",(SELECT max(os.reg_broj)+1 FROM osoba AS os),Null,'"&amp;CU355&amp;"',Null); INSERT INTO osoba_log (id,reg_broj,oib,spol_id,dat_rodjenja,dnevnik_id) SELECT id,reg_broj,oib,spol_id,dat_rodjenja,"&amp;dnevnik_id&amp;" FROM osoba WHERE id = "&amp;CR355&amp;";"))</f>
        <v/>
      </c>
      <c r="CX355" s="66" t="str">
        <f t="shared" si="356"/>
        <v/>
      </c>
      <c r="CY355" t="s">
        <v>0</v>
      </c>
      <c r="CZ355" s="19" t="str">
        <f t="shared" si="357"/>
        <v/>
      </c>
      <c r="DA355" s="47" t="s">
        <v>0</v>
      </c>
      <c r="DB355" s="52" t="str">
        <f t="shared" si="358"/>
        <v/>
      </c>
      <c r="DC355" s="66" t="str">
        <f t="shared" si="359"/>
        <v/>
      </c>
      <c r="DD355" s="47" t="s">
        <v>0</v>
      </c>
      <c r="DE355" s="52" t="str">
        <f t="shared" si="360"/>
        <v/>
      </c>
      <c r="DF355" s="53" t="str">
        <f>IF(DE355="","",IFERROR(MATCH(DE355,registar,0),"NEMA"))</f>
        <v/>
      </c>
      <c r="DG355" s="47" t="s">
        <v>0</v>
      </c>
      <c r="DH355" s="52" t="str">
        <f t="shared" si="361"/>
        <v/>
      </c>
      <c r="DI355" s="53" t="str">
        <f>IF(DH355="","",IFERROR(MATCH(DH355,imePrezime_imePrezimeKlub,0),"NEMA"))</f>
        <v/>
      </c>
      <c r="DJ355" s="47" t="s">
        <v>0</v>
      </c>
      <c r="DK355" s="52" t="str">
        <f t="shared" si="362"/>
        <v/>
      </c>
      <c r="DL355" s="53" t="str">
        <f>IF(DK355="","",IFERROR(MATCH(DK355,imePrezime_imePrezime,0),"NEMA"))</f>
        <v/>
      </c>
      <c r="DM355" s="47" t="s">
        <v>0</v>
      </c>
      <c r="DN355" s="58" t="str">
        <f t="shared" si="363"/>
        <v/>
      </c>
      <c r="DO355" s="53" t="str" cm="1">
        <f t="array" ref="DO355">IF(DN355&lt;&gt;"",INDEX(imePrezime_id,DN355,0),IF(CR355&lt;&gt;"",CR355,""))</f>
        <v/>
      </c>
      <c r="DP355" s="47" t="s">
        <v>0</v>
      </c>
      <c r="DQ355" s="58" t="str">
        <f t="shared" si="364"/>
        <v/>
      </c>
      <c r="DR355" s="73" t="str">
        <f>IF(BW355="","",IF(AJ355="",IF(IFERROR(INDEX(imePrezime_klub,MATCH(DO355,imePrezime_id,0)),"NEMA")="","klu",""),IF(OR(AND(AK355&lt;&gt;"",AK355&lt;&gt;"NEMA"),BI355&lt;&gt;""),"klu(ali)",IF(AND(AN355&lt;&gt;"",AN355&lt;&gt;AM355),"(raz-klu)","klu"))))</f>
        <v/>
      </c>
      <c r="DS355" s="73" t="str">
        <f t="shared" si="365"/>
        <v/>
      </c>
      <c r="DT355" s="73" t="str">
        <f t="shared" si="366"/>
        <v/>
      </c>
      <c r="DU355" s="66" t="str">
        <f t="shared" si="367"/>
        <v/>
      </c>
      <c r="DV355" s="47" t="s">
        <v>0</v>
      </c>
      <c r="DW355" s="58" t="str">
        <f>IF(BW355="","",MAX(DW$10:DW354)+1)</f>
        <v/>
      </c>
      <c r="DX355" s="73" t="str">
        <f t="shared" si="368"/>
        <v/>
      </c>
      <c r="DY355" s="73" t="str">
        <f t="shared" si="369"/>
        <v/>
      </c>
      <c r="DZ355" s="73" t="str">
        <f t="shared" si="370"/>
        <v/>
      </c>
      <c r="EA355" s="73" t="str">
        <f t="shared" si="371"/>
        <v/>
      </c>
      <c r="EB355" s="73" t="str">
        <f t="shared" si="372"/>
        <v/>
      </c>
      <c r="EC355" s="73" t="str">
        <f t="shared" si="373"/>
        <v/>
      </c>
      <c r="ED355" s="73" t="str">
        <f t="shared" si="374"/>
        <v/>
      </c>
      <c r="EE355" s="73" t="str">
        <f t="shared" si="375"/>
        <v/>
      </c>
      <c r="EF355" s="73" t="str">
        <f t="shared" si="376"/>
        <v/>
      </c>
      <c r="EG355" s="53" t="str">
        <f>IF(INDEX(natjecanjeKategorije_katAliasId,MATCH(Q355,natjecanjeKategorije_katRegId,0))="","",INDEX(natjecanjeKategorije_katAliasId,MATCH(Q355,natjecanjeKategorije_katRegId,0)))</f>
        <v/>
      </c>
      <c r="EH355" s="47" t="s">
        <v>0</v>
      </c>
      <c r="EI355" s="19" t="str">
        <f t="shared" si="377"/>
        <v/>
      </c>
      <c r="EJ355" s="47" t="s">
        <v>0</v>
      </c>
      <c r="EK355" s="19" t="str">
        <f t="shared" si="378"/>
        <v/>
      </c>
      <c r="EL355" s="47" t="s">
        <v>0</v>
      </c>
      <c r="EM355" s="208" t="str">
        <f t="shared" si="379"/>
        <v/>
      </c>
      <c r="EN355" s="47" t="s">
        <v>0</v>
      </c>
    </row>
    <row r="356" spans="1:144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21"/>
        <v/>
      </c>
      <c r="P356" s="73" t="str">
        <f>IF(O356="","",IF(COUNTIF(O$10:O355,O356)=0,P355+1,P355))</f>
        <v/>
      </c>
      <c r="Q356" s="88" t="str">
        <f t="shared" si="322"/>
        <v/>
      </c>
      <c r="R356" s="89" t="str" cm="1">
        <f t="array" ref="R356">IF(S356="","",INDEX(natjecanjeStaze_naziv,MATCH(S356,natjecanjeStaze_stazaId,0)))</f>
        <v/>
      </c>
      <c r="S356" s="53" t="str">
        <f>IF(BW356="","",INDEX(natjecanjeStaze_stazaId,MATCH(O356,natjecanjeStaze_kategorija,0)))</f>
        <v/>
      </c>
      <c r="T356" s="47" t="s">
        <v>0</v>
      </c>
      <c r="U356" s="259" t="str">
        <f>IF(O356="","",INDEX(kategorija_oznaka,MATCH(Q356,kategorija_id,0)))</f>
        <v/>
      </c>
      <c r="V356" s="260" t="str">
        <f t="shared" si="323"/>
        <v/>
      </c>
      <c r="W356" s="47" t="s">
        <v>0</v>
      </c>
      <c r="X356" s="52" t="str">
        <f t="shared" si="324"/>
        <v/>
      </c>
      <c r="Y356" s="73" t="str">
        <f t="shared" si="325"/>
        <v/>
      </c>
      <c r="Z356" s="31" t="str">
        <f t="shared" si="326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27"/>
        <v/>
      </c>
      <c r="AF356" s="47" t="s">
        <v>0</v>
      </c>
      <c r="AG356" s="151" t="str">
        <f t="shared" si="328"/>
        <v/>
      </c>
      <c r="AH356" s="47" t="s">
        <v>0</v>
      </c>
      <c r="AI356" s="52" t="str">
        <f t="shared" si="329"/>
        <v/>
      </c>
      <c r="AJ356" s="31" t="str">
        <f t="shared" si="330"/>
        <v/>
      </c>
      <c r="AK356" s="73" t="str">
        <f t="shared" si="331"/>
        <v/>
      </c>
      <c r="AL356" s="73" t="str">
        <f t="shared" si="332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IFERROR(""&amp;INDEX(registarNatjecatelji,DL356,4),"")</f>
        <v/>
      </c>
      <c r="AO356" s="90" t="str">
        <f t="shared" si="333"/>
        <v/>
      </c>
      <c r="AP356" s="66" t="str">
        <f t="shared" si="334"/>
        <v/>
      </c>
      <c r="AQ356" s="47" t="s">
        <v>0</v>
      </c>
      <c r="AR356" s="52" t="str">
        <f>IF(V356&lt;&gt;"NEMA","",IF(IFERROR(MATCH(U356,U$10:U355,0),0)&lt;&gt;0,"",U356))</f>
        <v/>
      </c>
      <c r="AS356" s="73" t="str">
        <f>IF(AR356="","",IFERROR(INDEX(klubAlias_id,MATCH(AR356,klubAlias_alias,0)),"NEMA"))</f>
        <v/>
      </c>
      <c r="AT356" s="31" t="str">
        <f>IF(OR(AS356="",AS356&lt;&gt;"NEMA"),"",MAX(AT$10:AT355)+1)</f>
        <v/>
      </c>
      <c r="AU356" s="66" t="str">
        <f>IF(OR(AS356="",AS356&lt;&gt;"NEMA"),"",INDEX(klub_id,MATCH(AR356,klub_naziv,0)))</f>
        <v/>
      </c>
      <c r="AV356" s="47" t="s">
        <v>0</v>
      </c>
      <c r="AW356" s="19" t="str">
        <f t="shared" si="335"/>
        <v/>
      </c>
      <c r="AX356" s="47" t="s">
        <v>0</v>
      </c>
      <c r="AY356" s="82" t="str">
        <f>IF(AK356&lt;&gt;"NEMA","",IF(IFERROR(MATCH(AJ356,AJ$10:AJ355,0),0)&lt;&gt;0,"",AJ356))</f>
        <v/>
      </c>
      <c r="AZ356" s="47" t="s">
        <v>0</v>
      </c>
      <c r="BA356" s="130"/>
      <c r="BB356" s="47" t="s">
        <v>0</v>
      </c>
      <c r="BC356" s="58" t="str">
        <f t="shared" si="336"/>
        <v/>
      </c>
      <c r="BD356" s="31" t="str">
        <f t="shared" si="337"/>
        <v/>
      </c>
      <c r="BE356" s="31" t="str">
        <f>IF(BD356="","",MAX(BE$10:BE355)+1)</f>
        <v/>
      </c>
      <c r="BF356" s="31" t="str">
        <f t="shared" si="338"/>
        <v/>
      </c>
      <c r="BG356" s="31" t="str">
        <f t="shared" si="339"/>
        <v/>
      </c>
      <c r="BH356" s="31" t="str">
        <f>IF(BA356="","",MAX(BH$10:BH355)+1)</f>
        <v/>
      </c>
      <c r="BI356" s="31" t="str">
        <f t="shared" si="340"/>
        <v/>
      </c>
      <c r="BJ356" s="66" t="str">
        <f t="shared" si="341"/>
        <v/>
      </c>
      <c r="BK356" s="47" t="s">
        <v>0</v>
      </c>
      <c r="BL356" s="19" t="str">
        <f t="shared" si="342"/>
        <v/>
      </c>
      <c r="BM356" s="47" t="s">
        <v>0</v>
      </c>
      <c r="BN356" s="151" t="str">
        <f>IF(AP356="","",IF(BA356="",IF(IFERROR(MATCH(AP356,natjecanje_noviKluboviAliasi,0),0)&gt;0,INDEX(natjecanje_kluboviAliasi,MATCH(AP356,natjecanje_noviKluboviAliasi,0)),AP356),BA356))</f>
        <v/>
      </c>
      <c r="BO356" s="47" t="s">
        <v>0</v>
      </c>
      <c r="BP356" s="58" t="str">
        <f t="shared" si="343"/>
        <v/>
      </c>
      <c r="BQ356" s="73" t="str">
        <f t="shared" si="344"/>
        <v/>
      </c>
      <c r="BR356" s="267" t="str">
        <f t="shared" si="345"/>
        <v/>
      </c>
      <c r="BS356" s="268" t="str">
        <f t="shared" si="346"/>
        <v/>
      </c>
      <c r="BT356" s="191" t="str">
        <f t="shared" si="347"/>
        <v/>
      </c>
      <c r="BU356" s="47" t="s">
        <v>0</v>
      </c>
      <c r="BV356" s="52" t="str">
        <f t="shared" si="348"/>
        <v/>
      </c>
      <c r="BW356" s="31" t="str">
        <f t="shared" si="349"/>
        <v/>
      </c>
      <c r="BX356" s="73" t="str">
        <f>IF(BW356="","",IFERROR(INDEX(imePrezime_id,MATCH(BV356&amp;" – "&amp;BW356,imePrezime_imePrezime,0)),"NEMA"))</f>
        <v/>
      </c>
      <c r="BY356" s="73" t="str">
        <f>IF(BX356&lt;&gt;"NEMA","",IFERROR(INDEX(imePrezimeAlias_imePrezimeId,MATCH(BV356&amp;" "&amp;BW356,imePrezimeAlias_alias,0)),"NEMA"))</f>
        <v/>
      </c>
      <c r="BZ356" s="31" t="str">
        <f>IF(BW356="","",IF(OR(BY356="",BY356="NEMA"),BV356,INDEX(imePrezime_ime,MATCH(BY356,imePrezime_id,0))))</f>
        <v/>
      </c>
      <c r="CA356" s="66" t="str">
        <f>IF(BW356="","",IF(OR(BY356="",BY356="NEMA"),BW356,INDEX(imePrezime_prezime,MATCH(BY356,imePrezime_id,0))))</f>
        <v/>
      </c>
      <c r="CB356" s="47" t="s">
        <v>0</v>
      </c>
      <c r="CC356" s="82" t="str">
        <f t="shared" si="350"/>
        <v/>
      </c>
      <c r="CD356" s="47" t="s">
        <v>0</v>
      </c>
      <c r="CE356" s="19" t="str">
        <f t="shared" si="351"/>
        <v/>
      </c>
      <c r="CF356" s="47" t="s">
        <v>0</v>
      </c>
      <c r="CG356" s="130"/>
      <c r="CH356" s="47" t="s">
        <v>0</v>
      </c>
      <c r="CI356" s="52" t="str">
        <f t="shared" si="352"/>
        <v/>
      </c>
      <c r="CJ356" s="73" t="str">
        <f>IF(CG356="","",MAX(CJ$10:CJ355)+1)</f>
        <v/>
      </c>
      <c r="CK356" s="53" t="str">
        <f t="shared" si="353"/>
        <v/>
      </c>
      <c r="CL356" s="47" t="s">
        <v>0</v>
      </c>
      <c r="CM356" s="19" t="str">
        <f t="shared" si="354"/>
        <v/>
      </c>
      <c r="CN356" s="47" t="s">
        <v>0</v>
      </c>
      <c r="CO356" s="108"/>
      <c r="CP356" s="110"/>
      <c r="CQ356" s="47"/>
      <c r="CR356" s="58" t="str">
        <f>IF(AND(BX356="NEMA",BY356="NEMA",OR(CG356="",CK356="NEMA")),MAX(CR$10:CR355)+1,"")</f>
        <v/>
      </c>
      <c r="CS356" s="53" t="str">
        <f t="shared" si="355"/>
        <v/>
      </c>
      <c r="CT356" t="s">
        <v>0</v>
      </c>
      <c r="CU356" s="133" t="str">
        <f>IF(O356="","",LEFT(INDEX(kategorija_oznaka,MATCH(Q356,kategorija_id,0)),1))</f>
        <v/>
      </c>
      <c r="CV356" t="s">
        <v>0</v>
      </c>
      <c r="CW356" s="52" t="str">
        <f>IF(CR356="","",IF(M356&lt;&gt;"CRO","","INSERT INTO osoba (id,reg_broj,oib,spol_id,dat_rodjenja) VALUES ("&amp;CR356&amp;",(SELECT max(os.reg_broj)+1 FROM osoba AS os),Null,'"&amp;CU356&amp;"',Null); INSERT INTO osoba_log (id,reg_broj,oib,spol_id,dat_rodjenja,dnevnik_id) SELECT id,reg_broj,oib,spol_id,dat_rodjenja,"&amp;dnevnik_id&amp;" FROM osoba WHERE id = "&amp;CR356&amp;";"))</f>
        <v/>
      </c>
      <c r="CX356" s="66" t="str">
        <f t="shared" si="356"/>
        <v/>
      </c>
      <c r="CY356" t="s">
        <v>0</v>
      </c>
      <c r="CZ356" s="19" t="str">
        <f t="shared" si="357"/>
        <v/>
      </c>
      <c r="DA356" s="47" t="s">
        <v>0</v>
      </c>
      <c r="DB356" s="52" t="str">
        <f t="shared" si="358"/>
        <v/>
      </c>
      <c r="DC356" s="66" t="str">
        <f t="shared" si="359"/>
        <v/>
      </c>
      <c r="DD356" s="47" t="s">
        <v>0</v>
      </c>
      <c r="DE356" s="52" t="str">
        <f t="shared" si="360"/>
        <v/>
      </c>
      <c r="DF356" s="53" t="str">
        <f>IF(DE356="","",IFERROR(MATCH(DE356,registar,0),"NEMA"))</f>
        <v/>
      </c>
      <c r="DG356" s="47" t="s">
        <v>0</v>
      </c>
      <c r="DH356" s="52" t="str">
        <f t="shared" si="361"/>
        <v/>
      </c>
      <c r="DI356" s="53" t="str">
        <f>IF(DH356="","",IFERROR(MATCH(DH356,imePrezime_imePrezimeKlub,0),"NEMA"))</f>
        <v/>
      </c>
      <c r="DJ356" s="47" t="s">
        <v>0</v>
      </c>
      <c r="DK356" s="52" t="str">
        <f t="shared" si="362"/>
        <v/>
      </c>
      <c r="DL356" s="53" t="str">
        <f>IF(DK356="","",IFERROR(MATCH(DK356,imePrezime_imePrezime,0),"NEMA"))</f>
        <v/>
      </c>
      <c r="DM356" s="47" t="s">
        <v>0</v>
      </c>
      <c r="DN356" s="58" t="str">
        <f t="shared" si="363"/>
        <v/>
      </c>
      <c r="DO356" s="53" t="str" cm="1">
        <f t="array" ref="DO356">IF(DN356&lt;&gt;"",INDEX(imePrezime_id,DN356,0),IF(CR356&lt;&gt;"",CR356,""))</f>
        <v/>
      </c>
      <c r="DP356" s="47" t="s">
        <v>0</v>
      </c>
      <c r="DQ356" s="58" t="str">
        <f t="shared" si="364"/>
        <v/>
      </c>
      <c r="DR356" s="73" t="str">
        <f>IF(BW356="","",IF(AJ356="",IF(IFERROR(INDEX(imePrezime_klub,MATCH(DO356,imePrezime_id,0)),"NEMA")="","klu",""),IF(OR(AND(AK356&lt;&gt;"",AK356&lt;&gt;"NEMA"),BI356&lt;&gt;""),"klu(ali)",IF(AND(AN356&lt;&gt;"",AN356&lt;&gt;AM356),"(raz-klu)","klu"))))</f>
        <v/>
      </c>
      <c r="DS356" s="73" t="str">
        <f t="shared" si="365"/>
        <v/>
      </c>
      <c r="DT356" s="73" t="str">
        <f t="shared" si="366"/>
        <v/>
      </c>
      <c r="DU356" s="66" t="str">
        <f t="shared" si="367"/>
        <v/>
      </c>
      <c r="DV356" s="47" t="s">
        <v>0</v>
      </c>
      <c r="DW356" s="58" t="str">
        <f>IF(BW356="","",MAX(DW$10:DW355)+1)</f>
        <v/>
      </c>
      <c r="DX356" s="73" t="str">
        <f t="shared" si="368"/>
        <v/>
      </c>
      <c r="DY356" s="73" t="str">
        <f t="shared" si="369"/>
        <v/>
      </c>
      <c r="DZ356" s="73" t="str">
        <f t="shared" si="370"/>
        <v/>
      </c>
      <c r="EA356" s="73" t="str">
        <f t="shared" si="371"/>
        <v/>
      </c>
      <c r="EB356" s="73" t="str">
        <f t="shared" si="372"/>
        <v/>
      </c>
      <c r="EC356" s="73" t="str">
        <f t="shared" si="373"/>
        <v/>
      </c>
      <c r="ED356" s="73" t="str">
        <f t="shared" si="374"/>
        <v/>
      </c>
      <c r="EE356" s="73" t="str">
        <f t="shared" si="375"/>
        <v/>
      </c>
      <c r="EF356" s="73" t="str">
        <f t="shared" si="376"/>
        <v/>
      </c>
      <c r="EG356" s="53" t="str">
        <f>IF(INDEX(natjecanjeKategorije_katAliasId,MATCH(Q356,natjecanjeKategorije_katRegId,0))="","",INDEX(natjecanjeKategorije_katAliasId,MATCH(Q356,natjecanjeKategorije_katRegId,0)))</f>
        <v/>
      </c>
      <c r="EH356" s="47" t="s">
        <v>0</v>
      </c>
      <c r="EI356" s="19" t="str">
        <f t="shared" si="377"/>
        <v/>
      </c>
      <c r="EJ356" s="47" t="s">
        <v>0</v>
      </c>
      <c r="EK356" s="19" t="str">
        <f t="shared" si="378"/>
        <v/>
      </c>
      <c r="EL356" s="47" t="s">
        <v>0</v>
      </c>
      <c r="EM356" s="208" t="str">
        <f t="shared" si="379"/>
        <v/>
      </c>
      <c r="EN356" s="47" t="s">
        <v>0</v>
      </c>
    </row>
    <row r="357" spans="1:144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21"/>
        <v/>
      </c>
      <c r="P357" s="73" t="str">
        <f>IF(O357="","",IF(COUNTIF(O$10:O356,O357)=0,P356+1,P356))</f>
        <v/>
      </c>
      <c r="Q357" s="88" t="str">
        <f t="shared" si="322"/>
        <v/>
      </c>
      <c r="R357" s="89" t="str" cm="1">
        <f t="array" ref="R357">IF(S357="","",INDEX(natjecanjeStaze_naziv,MATCH(S357,natjecanjeStaze_stazaId,0)))</f>
        <v/>
      </c>
      <c r="S357" s="53" t="str">
        <f>IF(BW357="","",INDEX(natjecanjeStaze_stazaId,MATCH(O357,natjecanjeStaze_kategorija,0)))</f>
        <v/>
      </c>
      <c r="T357" s="47" t="s">
        <v>0</v>
      </c>
      <c r="U357" s="259" t="str">
        <f>IF(O357="","",INDEX(kategorija_oznaka,MATCH(Q357,kategorija_id,0)))</f>
        <v/>
      </c>
      <c r="V357" s="260" t="str">
        <f t="shared" si="323"/>
        <v/>
      </c>
      <c r="W357" s="47" t="s">
        <v>0</v>
      </c>
      <c r="X357" s="52" t="str">
        <f t="shared" si="324"/>
        <v/>
      </c>
      <c r="Y357" s="73" t="str">
        <f t="shared" si="325"/>
        <v/>
      </c>
      <c r="Z357" s="31" t="str">
        <f t="shared" si="326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27"/>
        <v/>
      </c>
      <c r="AF357" s="47" t="s">
        <v>0</v>
      </c>
      <c r="AG357" s="151" t="str">
        <f t="shared" si="328"/>
        <v/>
      </c>
      <c r="AH357" s="47" t="s">
        <v>0</v>
      </c>
      <c r="AI357" s="52" t="str">
        <f t="shared" si="329"/>
        <v/>
      </c>
      <c r="AJ357" s="31" t="str">
        <f t="shared" si="330"/>
        <v/>
      </c>
      <c r="AK357" s="73" t="str">
        <f t="shared" si="331"/>
        <v/>
      </c>
      <c r="AL357" s="73" t="str">
        <f t="shared" si="332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IFERROR(""&amp;INDEX(registarNatjecatelji,DL357,4),"")</f>
        <v/>
      </c>
      <c r="AO357" s="90" t="str">
        <f t="shared" si="333"/>
        <v/>
      </c>
      <c r="AP357" s="66" t="str">
        <f t="shared" si="334"/>
        <v/>
      </c>
      <c r="AQ357" s="47" t="s">
        <v>0</v>
      </c>
      <c r="AR357" s="52" t="str">
        <f>IF(V357&lt;&gt;"NEMA","",IF(IFERROR(MATCH(U357,U$10:U356,0),0)&lt;&gt;0,"",U357))</f>
        <v/>
      </c>
      <c r="AS357" s="73" t="str">
        <f>IF(AR357="","",IFERROR(INDEX(klubAlias_id,MATCH(AR357,klubAlias_alias,0)),"NEMA"))</f>
        <v/>
      </c>
      <c r="AT357" s="31" t="str">
        <f>IF(OR(AS357="",AS357&lt;&gt;"NEMA"),"",MAX(AT$10:AT356)+1)</f>
        <v/>
      </c>
      <c r="AU357" s="66" t="str">
        <f>IF(OR(AS357="",AS357&lt;&gt;"NEMA"),"",INDEX(klub_id,MATCH(AR357,klub_naziv,0)))</f>
        <v/>
      </c>
      <c r="AV357" s="47" t="s">
        <v>0</v>
      </c>
      <c r="AW357" s="19" t="str">
        <f t="shared" si="335"/>
        <v/>
      </c>
      <c r="AX357" s="47" t="s">
        <v>0</v>
      </c>
      <c r="AY357" s="82" t="str">
        <f>IF(AK357&lt;&gt;"NEMA","",IF(IFERROR(MATCH(AJ357,AJ$10:AJ356,0),0)&lt;&gt;0,"",AJ357))</f>
        <v/>
      </c>
      <c r="AZ357" s="47" t="s">
        <v>0</v>
      </c>
      <c r="BA357" s="130"/>
      <c r="BB357" s="47" t="s">
        <v>0</v>
      </c>
      <c r="BC357" s="58" t="str">
        <f t="shared" si="336"/>
        <v/>
      </c>
      <c r="BD357" s="31" t="str">
        <f t="shared" si="337"/>
        <v/>
      </c>
      <c r="BE357" s="31" t="str">
        <f>IF(BD357="","",MAX(BE$10:BE356)+1)</f>
        <v/>
      </c>
      <c r="BF357" s="31" t="str">
        <f t="shared" si="338"/>
        <v/>
      </c>
      <c r="BG357" s="31" t="str">
        <f t="shared" si="339"/>
        <v/>
      </c>
      <c r="BH357" s="31" t="str">
        <f>IF(BA357="","",MAX(BH$10:BH356)+1)</f>
        <v/>
      </c>
      <c r="BI357" s="31" t="str">
        <f t="shared" si="340"/>
        <v/>
      </c>
      <c r="BJ357" s="66" t="str">
        <f t="shared" si="341"/>
        <v/>
      </c>
      <c r="BK357" s="47" t="s">
        <v>0</v>
      </c>
      <c r="BL357" s="19" t="str">
        <f t="shared" si="342"/>
        <v/>
      </c>
      <c r="BM357" s="47" t="s">
        <v>0</v>
      </c>
      <c r="BN357" s="151" t="str">
        <f>IF(AP357="","",IF(BA357="",IF(IFERROR(MATCH(AP357,natjecanje_noviKluboviAliasi,0),0)&gt;0,INDEX(natjecanje_kluboviAliasi,MATCH(AP357,natjecanje_noviKluboviAliasi,0)),AP357),BA357))</f>
        <v/>
      </c>
      <c r="BO357" s="47" t="s">
        <v>0</v>
      </c>
      <c r="BP357" s="58" t="str">
        <f t="shared" si="343"/>
        <v/>
      </c>
      <c r="BQ357" s="73" t="str">
        <f t="shared" si="344"/>
        <v/>
      </c>
      <c r="BR357" s="267" t="str">
        <f t="shared" si="345"/>
        <v/>
      </c>
      <c r="BS357" s="268" t="str">
        <f t="shared" si="346"/>
        <v/>
      </c>
      <c r="BT357" s="191" t="str">
        <f t="shared" si="347"/>
        <v/>
      </c>
      <c r="BU357" s="47" t="s">
        <v>0</v>
      </c>
      <c r="BV357" s="52" t="str">
        <f t="shared" si="348"/>
        <v/>
      </c>
      <c r="BW357" s="31" t="str">
        <f t="shared" si="349"/>
        <v/>
      </c>
      <c r="BX357" s="73" t="str">
        <f>IF(BW357="","",IFERROR(INDEX(imePrezime_id,MATCH(BV357&amp;" – "&amp;BW357,imePrezime_imePrezime,0)),"NEMA"))</f>
        <v/>
      </c>
      <c r="BY357" s="73" t="str">
        <f>IF(BX357&lt;&gt;"NEMA","",IFERROR(INDEX(imePrezimeAlias_imePrezimeId,MATCH(BV357&amp;" "&amp;BW357,imePrezimeAlias_alias,0)),"NEMA"))</f>
        <v/>
      </c>
      <c r="BZ357" s="31" t="str">
        <f>IF(BW357="","",IF(OR(BY357="",BY357="NEMA"),BV357,INDEX(imePrezime_ime,MATCH(BY357,imePrezime_id,0))))</f>
        <v/>
      </c>
      <c r="CA357" s="66" t="str">
        <f>IF(BW357="","",IF(OR(BY357="",BY357="NEMA"),BW357,INDEX(imePrezime_prezime,MATCH(BY357,imePrezime_id,0))))</f>
        <v/>
      </c>
      <c r="CB357" s="47" t="s">
        <v>0</v>
      </c>
      <c r="CC357" s="82" t="str">
        <f t="shared" si="350"/>
        <v/>
      </c>
      <c r="CD357" s="47" t="s">
        <v>0</v>
      </c>
      <c r="CE357" s="19" t="str">
        <f t="shared" si="351"/>
        <v/>
      </c>
      <c r="CF357" s="47" t="s">
        <v>0</v>
      </c>
      <c r="CG357" s="130"/>
      <c r="CH357" s="47" t="s">
        <v>0</v>
      </c>
      <c r="CI357" s="52" t="str">
        <f t="shared" si="352"/>
        <v/>
      </c>
      <c r="CJ357" s="73" t="str">
        <f>IF(CG357="","",MAX(CJ$10:CJ356)+1)</f>
        <v/>
      </c>
      <c r="CK357" s="53" t="str">
        <f t="shared" si="353"/>
        <v/>
      </c>
      <c r="CL357" s="47" t="s">
        <v>0</v>
      </c>
      <c r="CM357" s="19" t="str">
        <f t="shared" si="354"/>
        <v/>
      </c>
      <c r="CN357" s="47" t="s">
        <v>0</v>
      </c>
      <c r="CO357" s="108"/>
      <c r="CP357" s="110"/>
      <c r="CQ357" s="47"/>
      <c r="CR357" s="58" t="str">
        <f>IF(AND(BX357="NEMA",BY357="NEMA",OR(CG357="",CK357="NEMA")),MAX(CR$10:CR356)+1,"")</f>
        <v/>
      </c>
      <c r="CS357" s="53" t="str">
        <f t="shared" si="355"/>
        <v/>
      </c>
      <c r="CT357" t="s">
        <v>0</v>
      </c>
      <c r="CU357" s="133" t="str">
        <f>IF(O357="","",LEFT(INDEX(kategorija_oznaka,MATCH(Q357,kategorija_id,0)),1))</f>
        <v/>
      </c>
      <c r="CV357" t="s">
        <v>0</v>
      </c>
      <c r="CW357" s="52" t="str">
        <f>IF(CR357="","",IF(M357&lt;&gt;"CRO","","INSERT INTO osoba (id,reg_broj,oib,spol_id,dat_rodjenja) VALUES ("&amp;CR357&amp;",(SELECT max(os.reg_broj)+1 FROM osoba AS os),Null,'"&amp;CU357&amp;"',Null); INSERT INTO osoba_log (id,reg_broj,oib,spol_id,dat_rodjenja,dnevnik_id) SELECT id,reg_broj,oib,spol_id,dat_rodjenja,"&amp;dnevnik_id&amp;" FROM osoba WHERE id = "&amp;CR357&amp;";"))</f>
        <v/>
      </c>
      <c r="CX357" s="66" t="str">
        <f t="shared" si="356"/>
        <v/>
      </c>
      <c r="CY357" t="s">
        <v>0</v>
      </c>
      <c r="CZ357" s="19" t="str">
        <f t="shared" si="357"/>
        <v/>
      </c>
      <c r="DA357" s="47" t="s">
        <v>0</v>
      </c>
      <c r="DB357" s="52" t="str">
        <f t="shared" si="358"/>
        <v/>
      </c>
      <c r="DC357" s="66" t="str">
        <f t="shared" si="359"/>
        <v/>
      </c>
      <c r="DD357" s="47" t="s">
        <v>0</v>
      </c>
      <c r="DE357" s="52" t="str">
        <f t="shared" si="360"/>
        <v/>
      </c>
      <c r="DF357" s="53" t="str">
        <f>IF(DE357="","",IFERROR(MATCH(DE357,registar,0),"NEMA"))</f>
        <v/>
      </c>
      <c r="DG357" s="47" t="s">
        <v>0</v>
      </c>
      <c r="DH357" s="52" t="str">
        <f t="shared" si="361"/>
        <v/>
      </c>
      <c r="DI357" s="53" t="str">
        <f>IF(DH357="","",IFERROR(MATCH(DH357,imePrezime_imePrezimeKlub,0),"NEMA"))</f>
        <v/>
      </c>
      <c r="DJ357" s="47" t="s">
        <v>0</v>
      </c>
      <c r="DK357" s="52" t="str">
        <f t="shared" si="362"/>
        <v/>
      </c>
      <c r="DL357" s="53" t="str">
        <f>IF(DK357="","",IFERROR(MATCH(DK357,imePrezime_imePrezime,0),"NEMA"))</f>
        <v/>
      </c>
      <c r="DM357" s="47" t="s">
        <v>0</v>
      </c>
      <c r="DN357" s="58" t="str">
        <f t="shared" si="363"/>
        <v/>
      </c>
      <c r="DO357" s="53" t="str" cm="1">
        <f t="array" ref="DO357">IF(DN357&lt;&gt;"",INDEX(imePrezime_id,DN357,0),IF(CR357&lt;&gt;"",CR357,""))</f>
        <v/>
      </c>
      <c r="DP357" s="47" t="s">
        <v>0</v>
      </c>
      <c r="DQ357" s="58" t="str">
        <f t="shared" si="364"/>
        <v/>
      </c>
      <c r="DR357" s="73" t="str">
        <f>IF(BW357="","",IF(AJ357="",IF(IFERROR(INDEX(imePrezime_klub,MATCH(DO357,imePrezime_id,0)),"NEMA")="","klu",""),IF(OR(AND(AK357&lt;&gt;"",AK357&lt;&gt;"NEMA"),BI357&lt;&gt;""),"klu(ali)",IF(AND(AN357&lt;&gt;"",AN357&lt;&gt;AM357),"(raz-klu)","klu"))))</f>
        <v/>
      </c>
      <c r="DS357" s="73" t="str">
        <f t="shared" si="365"/>
        <v/>
      </c>
      <c r="DT357" s="73" t="str">
        <f t="shared" si="366"/>
        <v/>
      </c>
      <c r="DU357" s="66" t="str">
        <f t="shared" si="367"/>
        <v/>
      </c>
      <c r="DV357" s="47" t="s">
        <v>0</v>
      </c>
      <c r="DW357" s="58" t="str">
        <f>IF(BW357="","",MAX(DW$10:DW356)+1)</f>
        <v/>
      </c>
      <c r="DX357" s="73" t="str">
        <f t="shared" si="368"/>
        <v/>
      </c>
      <c r="DY357" s="73" t="str">
        <f t="shared" si="369"/>
        <v/>
      </c>
      <c r="DZ357" s="73" t="str">
        <f t="shared" si="370"/>
        <v/>
      </c>
      <c r="EA357" s="73" t="str">
        <f t="shared" si="371"/>
        <v/>
      </c>
      <c r="EB357" s="73" t="str">
        <f t="shared" si="372"/>
        <v/>
      </c>
      <c r="EC357" s="73" t="str">
        <f t="shared" si="373"/>
        <v/>
      </c>
      <c r="ED357" s="73" t="str">
        <f t="shared" si="374"/>
        <v/>
      </c>
      <c r="EE357" s="73" t="str">
        <f t="shared" si="375"/>
        <v/>
      </c>
      <c r="EF357" s="73" t="str">
        <f t="shared" si="376"/>
        <v/>
      </c>
      <c r="EG357" s="53" t="str">
        <f>IF(INDEX(natjecanjeKategorije_katAliasId,MATCH(Q357,natjecanjeKategorije_katRegId,0))="","",INDEX(natjecanjeKategorije_katAliasId,MATCH(Q357,natjecanjeKategorije_katRegId,0)))</f>
        <v/>
      </c>
      <c r="EH357" s="47" t="s">
        <v>0</v>
      </c>
      <c r="EI357" s="19" t="str">
        <f t="shared" si="377"/>
        <v/>
      </c>
      <c r="EJ357" s="47" t="s">
        <v>0</v>
      </c>
      <c r="EK357" s="19" t="str">
        <f t="shared" si="378"/>
        <v/>
      </c>
      <c r="EL357" s="47" t="s">
        <v>0</v>
      </c>
      <c r="EM357" s="208" t="str">
        <f t="shared" si="379"/>
        <v/>
      </c>
      <c r="EN357" s="47" t="s">
        <v>0</v>
      </c>
    </row>
    <row r="358" spans="1:144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21"/>
        <v/>
      </c>
      <c r="P358" s="73" t="str">
        <f>IF(O358="","",IF(COUNTIF(O$10:O357,O358)=0,P357+1,P357))</f>
        <v/>
      </c>
      <c r="Q358" s="88" t="str">
        <f t="shared" si="322"/>
        <v/>
      </c>
      <c r="R358" s="89" t="str" cm="1">
        <f t="array" ref="R358">IF(S358="","",INDEX(natjecanjeStaze_naziv,MATCH(S358,natjecanjeStaze_stazaId,0)))</f>
        <v/>
      </c>
      <c r="S358" s="53" t="str">
        <f>IF(BW358="","",INDEX(natjecanjeStaze_stazaId,MATCH(O358,natjecanjeStaze_kategorija,0)))</f>
        <v/>
      </c>
      <c r="T358" s="47" t="s">
        <v>0</v>
      </c>
      <c r="U358" s="259" t="str">
        <f>IF(O358="","",INDEX(kategorija_oznaka,MATCH(Q358,kategorija_id,0)))</f>
        <v/>
      </c>
      <c r="V358" s="260" t="str">
        <f t="shared" si="323"/>
        <v/>
      </c>
      <c r="W358" s="47" t="s">
        <v>0</v>
      </c>
      <c r="X358" s="52" t="str">
        <f t="shared" si="324"/>
        <v/>
      </c>
      <c r="Y358" s="73" t="str">
        <f t="shared" si="325"/>
        <v/>
      </c>
      <c r="Z358" s="31" t="str">
        <f t="shared" si="326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27"/>
        <v/>
      </c>
      <c r="AF358" s="47" t="s">
        <v>0</v>
      </c>
      <c r="AG358" s="151" t="str">
        <f t="shared" si="328"/>
        <v/>
      </c>
      <c r="AH358" s="47" t="s">
        <v>0</v>
      </c>
      <c r="AI358" s="52" t="str">
        <f t="shared" si="329"/>
        <v/>
      </c>
      <c r="AJ358" s="31" t="str">
        <f t="shared" si="330"/>
        <v/>
      </c>
      <c r="AK358" s="73" t="str">
        <f t="shared" si="331"/>
        <v/>
      </c>
      <c r="AL358" s="73" t="str">
        <f t="shared" si="332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IFERROR(""&amp;INDEX(registarNatjecatelji,DL358,4),"")</f>
        <v/>
      </c>
      <c r="AO358" s="90" t="str">
        <f t="shared" si="333"/>
        <v/>
      </c>
      <c r="AP358" s="66" t="str">
        <f t="shared" si="334"/>
        <v/>
      </c>
      <c r="AQ358" s="47" t="s">
        <v>0</v>
      </c>
      <c r="AR358" s="52" t="str">
        <f>IF(V358&lt;&gt;"NEMA","",IF(IFERROR(MATCH(U358,U$10:U357,0),0)&lt;&gt;0,"",U358))</f>
        <v/>
      </c>
      <c r="AS358" s="73" t="str">
        <f>IF(AR358="","",IFERROR(INDEX(klubAlias_id,MATCH(AR358,klubAlias_alias,0)),"NEMA"))</f>
        <v/>
      </c>
      <c r="AT358" s="31" t="str">
        <f>IF(OR(AS358="",AS358&lt;&gt;"NEMA"),"",MAX(AT$10:AT357)+1)</f>
        <v/>
      </c>
      <c r="AU358" s="66" t="str">
        <f>IF(OR(AS358="",AS358&lt;&gt;"NEMA"),"",INDEX(klub_id,MATCH(AR358,klub_naziv,0)))</f>
        <v/>
      </c>
      <c r="AV358" s="47" t="s">
        <v>0</v>
      </c>
      <c r="AW358" s="19" t="str">
        <f t="shared" si="335"/>
        <v/>
      </c>
      <c r="AX358" s="47" t="s">
        <v>0</v>
      </c>
      <c r="AY358" s="82" t="str">
        <f>IF(AK358&lt;&gt;"NEMA","",IF(IFERROR(MATCH(AJ358,AJ$10:AJ357,0),0)&lt;&gt;0,"",AJ358))</f>
        <v/>
      </c>
      <c r="AZ358" s="47" t="s">
        <v>0</v>
      </c>
      <c r="BA358" s="130"/>
      <c r="BB358" s="47" t="s">
        <v>0</v>
      </c>
      <c r="BC358" s="58" t="str">
        <f t="shared" si="336"/>
        <v/>
      </c>
      <c r="BD358" s="31" t="str">
        <f t="shared" si="337"/>
        <v/>
      </c>
      <c r="BE358" s="31" t="str">
        <f>IF(BD358="","",MAX(BE$10:BE357)+1)</f>
        <v/>
      </c>
      <c r="BF358" s="31" t="str">
        <f t="shared" si="338"/>
        <v/>
      </c>
      <c r="BG358" s="31" t="str">
        <f t="shared" si="339"/>
        <v/>
      </c>
      <c r="BH358" s="31" t="str">
        <f>IF(BA358="","",MAX(BH$10:BH357)+1)</f>
        <v/>
      </c>
      <c r="BI358" s="31" t="str">
        <f t="shared" si="340"/>
        <v/>
      </c>
      <c r="BJ358" s="66" t="str">
        <f t="shared" si="341"/>
        <v/>
      </c>
      <c r="BK358" s="47" t="s">
        <v>0</v>
      </c>
      <c r="BL358" s="19" t="str">
        <f t="shared" si="342"/>
        <v/>
      </c>
      <c r="BM358" s="47" t="s">
        <v>0</v>
      </c>
      <c r="BN358" s="151" t="str">
        <f>IF(AP358="","",IF(BA358="",IF(IFERROR(MATCH(AP358,natjecanje_noviKluboviAliasi,0),0)&gt;0,INDEX(natjecanje_kluboviAliasi,MATCH(AP358,natjecanje_noviKluboviAliasi,0)),AP358),BA358))</f>
        <v/>
      </c>
      <c r="BO358" s="47" t="s">
        <v>0</v>
      </c>
      <c r="BP358" s="58" t="str">
        <f t="shared" si="343"/>
        <v/>
      </c>
      <c r="BQ358" s="73" t="str">
        <f t="shared" si="344"/>
        <v/>
      </c>
      <c r="BR358" s="267" t="str">
        <f t="shared" si="345"/>
        <v/>
      </c>
      <c r="BS358" s="268" t="str">
        <f t="shared" si="346"/>
        <v/>
      </c>
      <c r="BT358" s="191" t="str">
        <f t="shared" si="347"/>
        <v/>
      </c>
      <c r="BU358" s="47" t="s">
        <v>0</v>
      </c>
      <c r="BV358" s="52" t="str">
        <f t="shared" si="348"/>
        <v/>
      </c>
      <c r="BW358" s="31" t="str">
        <f t="shared" si="349"/>
        <v/>
      </c>
      <c r="BX358" s="73" t="str">
        <f>IF(BW358="","",IFERROR(INDEX(imePrezime_id,MATCH(BV358&amp;" – "&amp;BW358,imePrezime_imePrezime,0)),"NEMA"))</f>
        <v/>
      </c>
      <c r="BY358" s="73" t="str">
        <f>IF(BX358&lt;&gt;"NEMA","",IFERROR(INDEX(imePrezimeAlias_imePrezimeId,MATCH(BV358&amp;" "&amp;BW358,imePrezimeAlias_alias,0)),"NEMA"))</f>
        <v/>
      </c>
      <c r="BZ358" s="31" t="str">
        <f>IF(BW358="","",IF(OR(BY358="",BY358="NEMA"),BV358,INDEX(imePrezime_ime,MATCH(BY358,imePrezime_id,0))))</f>
        <v/>
      </c>
      <c r="CA358" s="66" t="str">
        <f>IF(BW358="","",IF(OR(BY358="",BY358="NEMA"),BW358,INDEX(imePrezime_prezime,MATCH(BY358,imePrezime_id,0))))</f>
        <v/>
      </c>
      <c r="CB358" s="47" t="s">
        <v>0</v>
      </c>
      <c r="CC358" s="82" t="str">
        <f t="shared" si="350"/>
        <v/>
      </c>
      <c r="CD358" s="47" t="s">
        <v>0</v>
      </c>
      <c r="CE358" s="19" t="str">
        <f t="shared" si="351"/>
        <v/>
      </c>
      <c r="CF358" s="47" t="s">
        <v>0</v>
      </c>
      <c r="CG358" s="130"/>
      <c r="CH358" s="47" t="s">
        <v>0</v>
      </c>
      <c r="CI358" s="52" t="str">
        <f t="shared" si="352"/>
        <v/>
      </c>
      <c r="CJ358" s="73" t="str">
        <f>IF(CG358="","",MAX(CJ$10:CJ357)+1)</f>
        <v/>
      </c>
      <c r="CK358" s="53" t="str">
        <f t="shared" si="353"/>
        <v/>
      </c>
      <c r="CL358" s="47" t="s">
        <v>0</v>
      </c>
      <c r="CM358" s="19" t="str">
        <f t="shared" si="354"/>
        <v/>
      </c>
      <c r="CN358" s="47" t="s">
        <v>0</v>
      </c>
      <c r="CO358" s="108"/>
      <c r="CP358" s="110"/>
      <c r="CQ358" s="47"/>
      <c r="CR358" s="58" t="str">
        <f>IF(AND(BX358="NEMA",BY358="NEMA",OR(CG358="",CK358="NEMA")),MAX(CR$10:CR357)+1,"")</f>
        <v/>
      </c>
      <c r="CS358" s="53" t="str">
        <f t="shared" si="355"/>
        <v/>
      </c>
      <c r="CT358" t="s">
        <v>0</v>
      </c>
      <c r="CU358" s="133" t="str">
        <f>IF(O358="","",LEFT(INDEX(kategorija_oznaka,MATCH(Q358,kategorija_id,0)),1))</f>
        <v/>
      </c>
      <c r="CV358" t="s">
        <v>0</v>
      </c>
      <c r="CW358" s="52" t="str">
        <f>IF(CR358="","",IF(M358&lt;&gt;"CRO","","INSERT INTO osoba (id,reg_broj,oib,spol_id,dat_rodjenja) VALUES ("&amp;CR358&amp;",(SELECT max(os.reg_broj)+1 FROM osoba AS os),Null,'"&amp;CU358&amp;"',Null); INSERT INTO osoba_log (id,reg_broj,oib,spol_id,dat_rodjenja,dnevnik_id) SELECT id,reg_broj,oib,spol_id,dat_rodjenja,"&amp;dnevnik_id&amp;" FROM osoba WHERE id = "&amp;CR358&amp;";"))</f>
        <v/>
      </c>
      <c r="CX358" s="66" t="str">
        <f t="shared" si="356"/>
        <v/>
      </c>
      <c r="CY358" t="s">
        <v>0</v>
      </c>
      <c r="CZ358" s="19" t="str">
        <f t="shared" si="357"/>
        <v/>
      </c>
      <c r="DA358" s="47" t="s">
        <v>0</v>
      </c>
      <c r="DB358" s="52" t="str">
        <f t="shared" si="358"/>
        <v/>
      </c>
      <c r="DC358" s="66" t="str">
        <f t="shared" si="359"/>
        <v/>
      </c>
      <c r="DD358" s="47" t="s">
        <v>0</v>
      </c>
      <c r="DE358" s="52" t="str">
        <f t="shared" si="360"/>
        <v/>
      </c>
      <c r="DF358" s="53" t="str">
        <f>IF(DE358="","",IFERROR(MATCH(DE358,registar,0),"NEMA"))</f>
        <v/>
      </c>
      <c r="DG358" s="47" t="s">
        <v>0</v>
      </c>
      <c r="DH358" s="52" t="str">
        <f t="shared" si="361"/>
        <v/>
      </c>
      <c r="DI358" s="53" t="str">
        <f>IF(DH358="","",IFERROR(MATCH(DH358,imePrezime_imePrezimeKlub,0),"NEMA"))</f>
        <v/>
      </c>
      <c r="DJ358" s="47" t="s">
        <v>0</v>
      </c>
      <c r="DK358" s="52" t="str">
        <f t="shared" si="362"/>
        <v/>
      </c>
      <c r="DL358" s="53" t="str">
        <f>IF(DK358="","",IFERROR(MATCH(DK358,imePrezime_imePrezime,0),"NEMA"))</f>
        <v/>
      </c>
      <c r="DM358" s="47" t="s">
        <v>0</v>
      </c>
      <c r="DN358" s="58" t="str">
        <f t="shared" si="363"/>
        <v/>
      </c>
      <c r="DO358" s="53" t="str" cm="1">
        <f t="array" ref="DO358">IF(DN358&lt;&gt;"",INDEX(imePrezime_id,DN358,0),IF(CR358&lt;&gt;"",CR358,""))</f>
        <v/>
      </c>
      <c r="DP358" s="47" t="s">
        <v>0</v>
      </c>
      <c r="DQ358" s="58" t="str">
        <f t="shared" si="364"/>
        <v/>
      </c>
      <c r="DR358" s="73" t="str">
        <f>IF(BW358="","",IF(AJ358="",IF(IFERROR(INDEX(imePrezime_klub,MATCH(DO358,imePrezime_id,0)),"NEMA")="","klu",""),IF(OR(AND(AK358&lt;&gt;"",AK358&lt;&gt;"NEMA"),BI358&lt;&gt;""),"klu(ali)",IF(AND(AN358&lt;&gt;"",AN358&lt;&gt;AM358),"(raz-klu)","klu"))))</f>
        <v/>
      </c>
      <c r="DS358" s="73" t="str">
        <f t="shared" si="365"/>
        <v/>
      </c>
      <c r="DT358" s="73" t="str">
        <f t="shared" si="366"/>
        <v/>
      </c>
      <c r="DU358" s="66" t="str">
        <f t="shared" si="367"/>
        <v/>
      </c>
      <c r="DV358" s="47" t="s">
        <v>0</v>
      </c>
      <c r="DW358" s="58" t="str">
        <f>IF(BW358="","",MAX(DW$10:DW357)+1)</f>
        <v/>
      </c>
      <c r="DX358" s="73" t="str">
        <f t="shared" si="368"/>
        <v/>
      </c>
      <c r="DY358" s="73" t="str">
        <f t="shared" si="369"/>
        <v/>
      </c>
      <c r="DZ358" s="73" t="str">
        <f t="shared" si="370"/>
        <v/>
      </c>
      <c r="EA358" s="73" t="str">
        <f t="shared" si="371"/>
        <v/>
      </c>
      <c r="EB358" s="73" t="str">
        <f t="shared" si="372"/>
        <v/>
      </c>
      <c r="EC358" s="73" t="str">
        <f t="shared" si="373"/>
        <v/>
      </c>
      <c r="ED358" s="73" t="str">
        <f t="shared" si="374"/>
        <v/>
      </c>
      <c r="EE358" s="73" t="str">
        <f t="shared" si="375"/>
        <v/>
      </c>
      <c r="EF358" s="73" t="str">
        <f t="shared" si="376"/>
        <v/>
      </c>
      <c r="EG358" s="53" t="str">
        <f>IF(INDEX(natjecanjeKategorije_katAliasId,MATCH(Q358,natjecanjeKategorije_katRegId,0))="","",INDEX(natjecanjeKategorije_katAliasId,MATCH(Q358,natjecanjeKategorije_katRegId,0)))</f>
        <v/>
      </c>
      <c r="EH358" s="47" t="s">
        <v>0</v>
      </c>
      <c r="EI358" s="19" t="str">
        <f t="shared" si="377"/>
        <v/>
      </c>
      <c r="EJ358" s="47" t="s">
        <v>0</v>
      </c>
      <c r="EK358" s="19" t="str">
        <f t="shared" si="378"/>
        <v/>
      </c>
      <c r="EL358" s="47" t="s">
        <v>0</v>
      </c>
      <c r="EM358" s="208" t="str">
        <f t="shared" si="379"/>
        <v/>
      </c>
      <c r="EN358" s="47" t="s">
        <v>0</v>
      </c>
    </row>
    <row r="359" spans="1:144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21"/>
        <v/>
      </c>
      <c r="P359" s="73" t="str">
        <f>IF(O359="","",IF(COUNTIF(O$10:O358,O359)=0,P358+1,P358))</f>
        <v/>
      </c>
      <c r="Q359" s="88" t="str">
        <f t="shared" si="322"/>
        <v/>
      </c>
      <c r="R359" s="89" t="str" cm="1">
        <f t="array" ref="R359">IF(S359="","",INDEX(natjecanjeStaze_naziv,MATCH(S359,natjecanjeStaze_stazaId,0)))</f>
        <v/>
      </c>
      <c r="S359" s="53" t="str">
        <f>IF(BW359="","",INDEX(natjecanjeStaze_stazaId,MATCH(O359,natjecanjeStaze_kategorija,0)))</f>
        <v/>
      </c>
      <c r="T359" s="47" t="s">
        <v>0</v>
      </c>
      <c r="U359" s="259" t="str">
        <f>IF(O359="","",INDEX(kategorija_oznaka,MATCH(Q359,kategorija_id,0)))</f>
        <v/>
      </c>
      <c r="V359" s="260" t="str">
        <f t="shared" si="323"/>
        <v/>
      </c>
      <c r="W359" s="47" t="s">
        <v>0</v>
      </c>
      <c r="X359" s="52" t="str">
        <f t="shared" si="324"/>
        <v/>
      </c>
      <c r="Y359" s="73" t="str">
        <f t="shared" si="325"/>
        <v/>
      </c>
      <c r="Z359" s="31" t="str">
        <f t="shared" si="326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27"/>
        <v/>
      </c>
      <c r="AF359" s="47" t="s">
        <v>0</v>
      </c>
      <c r="AG359" s="151" t="str">
        <f t="shared" si="328"/>
        <v/>
      </c>
      <c r="AH359" s="47" t="s">
        <v>0</v>
      </c>
      <c r="AI359" s="52" t="str">
        <f t="shared" si="329"/>
        <v/>
      </c>
      <c r="AJ359" s="31" t="str">
        <f t="shared" si="330"/>
        <v/>
      </c>
      <c r="AK359" s="73" t="str">
        <f t="shared" si="331"/>
        <v/>
      </c>
      <c r="AL359" s="73" t="str">
        <f t="shared" si="332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IFERROR(""&amp;INDEX(registarNatjecatelji,DL359,4),"")</f>
        <v/>
      </c>
      <c r="AO359" s="90" t="str">
        <f t="shared" si="333"/>
        <v/>
      </c>
      <c r="AP359" s="66" t="str">
        <f t="shared" si="334"/>
        <v/>
      </c>
      <c r="AQ359" s="47" t="s">
        <v>0</v>
      </c>
      <c r="AR359" s="52" t="str">
        <f>IF(V359&lt;&gt;"NEMA","",IF(IFERROR(MATCH(U359,U$10:U358,0),0)&lt;&gt;0,"",U359))</f>
        <v/>
      </c>
      <c r="AS359" s="73" t="str">
        <f>IF(AR359="","",IFERROR(INDEX(klubAlias_id,MATCH(AR359,klubAlias_alias,0)),"NEMA"))</f>
        <v/>
      </c>
      <c r="AT359" s="31" t="str">
        <f>IF(OR(AS359="",AS359&lt;&gt;"NEMA"),"",MAX(AT$10:AT358)+1)</f>
        <v/>
      </c>
      <c r="AU359" s="66" t="str">
        <f>IF(OR(AS359="",AS359&lt;&gt;"NEMA"),"",INDEX(klub_id,MATCH(AR359,klub_naziv,0)))</f>
        <v/>
      </c>
      <c r="AV359" s="47" t="s">
        <v>0</v>
      </c>
      <c r="AW359" s="19" t="str">
        <f t="shared" si="335"/>
        <v/>
      </c>
      <c r="AX359" s="47" t="s">
        <v>0</v>
      </c>
      <c r="AY359" s="82" t="str">
        <f>IF(AK359&lt;&gt;"NEMA","",IF(IFERROR(MATCH(AJ359,AJ$10:AJ358,0),0)&lt;&gt;0,"",AJ359))</f>
        <v/>
      </c>
      <c r="AZ359" s="47" t="s">
        <v>0</v>
      </c>
      <c r="BA359" s="130"/>
      <c r="BB359" s="47" t="s">
        <v>0</v>
      </c>
      <c r="BC359" s="58" t="str">
        <f t="shared" si="336"/>
        <v/>
      </c>
      <c r="BD359" s="31" t="str">
        <f t="shared" si="337"/>
        <v/>
      </c>
      <c r="BE359" s="31" t="str">
        <f>IF(BD359="","",MAX(BE$10:BE358)+1)</f>
        <v/>
      </c>
      <c r="BF359" s="31" t="str">
        <f t="shared" si="338"/>
        <v/>
      </c>
      <c r="BG359" s="31" t="str">
        <f t="shared" si="339"/>
        <v/>
      </c>
      <c r="BH359" s="31" t="str">
        <f>IF(BA359="","",MAX(BH$10:BH358)+1)</f>
        <v/>
      </c>
      <c r="BI359" s="31" t="str">
        <f t="shared" si="340"/>
        <v/>
      </c>
      <c r="BJ359" s="66" t="str">
        <f t="shared" si="341"/>
        <v/>
      </c>
      <c r="BK359" s="47" t="s">
        <v>0</v>
      </c>
      <c r="BL359" s="19" t="str">
        <f t="shared" si="342"/>
        <v/>
      </c>
      <c r="BM359" s="47" t="s">
        <v>0</v>
      </c>
      <c r="BN359" s="151" t="str">
        <f>IF(AP359="","",IF(BA359="",IF(IFERROR(MATCH(AP359,natjecanje_noviKluboviAliasi,0),0)&gt;0,INDEX(natjecanje_kluboviAliasi,MATCH(AP359,natjecanje_noviKluboviAliasi,0)),AP359),BA359))</f>
        <v/>
      </c>
      <c r="BO359" s="47" t="s">
        <v>0</v>
      </c>
      <c r="BP359" s="58" t="str">
        <f t="shared" si="343"/>
        <v/>
      </c>
      <c r="BQ359" s="73" t="str">
        <f t="shared" si="344"/>
        <v/>
      </c>
      <c r="BR359" s="267" t="str">
        <f t="shared" si="345"/>
        <v/>
      </c>
      <c r="BS359" s="268" t="str">
        <f t="shared" si="346"/>
        <v/>
      </c>
      <c r="BT359" s="191" t="str">
        <f t="shared" si="347"/>
        <v/>
      </c>
      <c r="BU359" s="47" t="s">
        <v>0</v>
      </c>
      <c r="BV359" s="52" t="str">
        <f t="shared" si="348"/>
        <v/>
      </c>
      <c r="BW359" s="31" t="str">
        <f t="shared" si="349"/>
        <v/>
      </c>
      <c r="BX359" s="73" t="str">
        <f>IF(BW359="","",IFERROR(INDEX(imePrezime_id,MATCH(BV359&amp;" – "&amp;BW359,imePrezime_imePrezime,0)),"NEMA"))</f>
        <v/>
      </c>
      <c r="BY359" s="73" t="str">
        <f>IF(BX359&lt;&gt;"NEMA","",IFERROR(INDEX(imePrezimeAlias_imePrezimeId,MATCH(BV359&amp;" "&amp;BW359,imePrezimeAlias_alias,0)),"NEMA"))</f>
        <v/>
      </c>
      <c r="BZ359" s="31" t="str">
        <f>IF(BW359="","",IF(OR(BY359="",BY359="NEMA"),BV359,INDEX(imePrezime_ime,MATCH(BY359,imePrezime_id,0))))</f>
        <v/>
      </c>
      <c r="CA359" s="66" t="str">
        <f>IF(BW359="","",IF(OR(BY359="",BY359="NEMA"),BW359,INDEX(imePrezime_prezime,MATCH(BY359,imePrezime_id,0))))</f>
        <v/>
      </c>
      <c r="CB359" s="47" t="s">
        <v>0</v>
      </c>
      <c r="CC359" s="82" t="str">
        <f t="shared" si="350"/>
        <v/>
      </c>
      <c r="CD359" s="47" t="s">
        <v>0</v>
      </c>
      <c r="CE359" s="19" t="str">
        <f t="shared" si="351"/>
        <v/>
      </c>
      <c r="CF359" s="47" t="s">
        <v>0</v>
      </c>
      <c r="CG359" s="130"/>
      <c r="CH359" s="47" t="s">
        <v>0</v>
      </c>
      <c r="CI359" s="52" t="str">
        <f t="shared" si="352"/>
        <v/>
      </c>
      <c r="CJ359" s="73" t="str">
        <f>IF(CG359="","",MAX(CJ$10:CJ358)+1)</f>
        <v/>
      </c>
      <c r="CK359" s="53" t="str">
        <f t="shared" si="353"/>
        <v/>
      </c>
      <c r="CL359" s="47" t="s">
        <v>0</v>
      </c>
      <c r="CM359" s="19" t="str">
        <f t="shared" si="354"/>
        <v/>
      </c>
      <c r="CN359" s="47" t="s">
        <v>0</v>
      </c>
      <c r="CO359" s="108"/>
      <c r="CP359" s="110"/>
      <c r="CQ359" s="47"/>
      <c r="CR359" s="58" t="str">
        <f>IF(AND(BX359="NEMA",BY359="NEMA",OR(CG359="",CK359="NEMA")),MAX(CR$10:CR358)+1,"")</f>
        <v/>
      </c>
      <c r="CS359" s="53" t="str">
        <f t="shared" si="355"/>
        <v/>
      </c>
      <c r="CT359" t="s">
        <v>0</v>
      </c>
      <c r="CU359" s="133" t="str">
        <f>IF(O359="","",LEFT(INDEX(kategorija_oznaka,MATCH(Q359,kategorija_id,0)),1))</f>
        <v/>
      </c>
      <c r="CV359" t="s">
        <v>0</v>
      </c>
      <c r="CW359" s="52" t="str">
        <f>IF(CR359="","",IF(M359&lt;&gt;"CRO","","INSERT INTO osoba (id,reg_broj,oib,spol_id,dat_rodjenja) VALUES ("&amp;CR359&amp;",(SELECT max(os.reg_broj)+1 FROM osoba AS os),Null,'"&amp;CU359&amp;"',Null); INSERT INTO osoba_log (id,reg_broj,oib,spol_id,dat_rodjenja,dnevnik_id) SELECT id,reg_broj,oib,spol_id,dat_rodjenja,"&amp;dnevnik_id&amp;" FROM osoba WHERE id = "&amp;CR359&amp;";"))</f>
        <v/>
      </c>
      <c r="CX359" s="66" t="str">
        <f t="shared" si="356"/>
        <v/>
      </c>
      <c r="CY359" t="s">
        <v>0</v>
      </c>
      <c r="CZ359" s="19" t="str">
        <f t="shared" si="357"/>
        <v/>
      </c>
      <c r="DA359" s="47" t="s">
        <v>0</v>
      </c>
      <c r="DB359" s="52" t="str">
        <f t="shared" si="358"/>
        <v/>
      </c>
      <c r="DC359" s="66" t="str">
        <f t="shared" si="359"/>
        <v/>
      </c>
      <c r="DD359" s="47" t="s">
        <v>0</v>
      </c>
      <c r="DE359" s="52" t="str">
        <f t="shared" si="360"/>
        <v/>
      </c>
      <c r="DF359" s="53" t="str">
        <f>IF(DE359="","",IFERROR(MATCH(DE359,registar,0),"NEMA"))</f>
        <v/>
      </c>
      <c r="DG359" s="47" t="s">
        <v>0</v>
      </c>
      <c r="DH359" s="52" t="str">
        <f t="shared" si="361"/>
        <v/>
      </c>
      <c r="DI359" s="53" t="str">
        <f>IF(DH359="","",IFERROR(MATCH(DH359,imePrezime_imePrezimeKlub,0),"NEMA"))</f>
        <v/>
      </c>
      <c r="DJ359" s="47" t="s">
        <v>0</v>
      </c>
      <c r="DK359" s="52" t="str">
        <f t="shared" si="362"/>
        <v/>
      </c>
      <c r="DL359" s="53" t="str">
        <f>IF(DK359="","",IFERROR(MATCH(DK359,imePrezime_imePrezime,0),"NEMA"))</f>
        <v/>
      </c>
      <c r="DM359" s="47" t="s">
        <v>0</v>
      </c>
      <c r="DN359" s="58" t="str">
        <f t="shared" si="363"/>
        <v/>
      </c>
      <c r="DO359" s="53" t="str" cm="1">
        <f t="array" ref="DO359">IF(DN359&lt;&gt;"",INDEX(imePrezime_id,DN359,0),IF(CR359&lt;&gt;"",CR359,""))</f>
        <v/>
      </c>
      <c r="DP359" s="47" t="s">
        <v>0</v>
      </c>
      <c r="DQ359" s="58" t="str">
        <f t="shared" si="364"/>
        <v/>
      </c>
      <c r="DR359" s="73" t="str">
        <f>IF(BW359="","",IF(AJ359="",IF(IFERROR(INDEX(imePrezime_klub,MATCH(DO359,imePrezime_id,0)),"NEMA")="","klu",""),IF(OR(AND(AK359&lt;&gt;"",AK359&lt;&gt;"NEMA"),BI359&lt;&gt;""),"klu(ali)",IF(AND(AN359&lt;&gt;"",AN359&lt;&gt;AM359),"(raz-klu)","klu"))))</f>
        <v/>
      </c>
      <c r="DS359" s="73" t="str">
        <f t="shared" si="365"/>
        <v/>
      </c>
      <c r="DT359" s="73" t="str">
        <f t="shared" si="366"/>
        <v/>
      </c>
      <c r="DU359" s="66" t="str">
        <f t="shared" si="367"/>
        <v/>
      </c>
      <c r="DV359" s="47" t="s">
        <v>0</v>
      </c>
      <c r="DW359" s="58" t="str">
        <f>IF(BW359="","",MAX(DW$10:DW358)+1)</f>
        <v/>
      </c>
      <c r="DX359" s="73" t="str">
        <f t="shared" si="368"/>
        <v/>
      </c>
      <c r="DY359" s="73" t="str">
        <f t="shared" si="369"/>
        <v/>
      </c>
      <c r="DZ359" s="73" t="str">
        <f t="shared" si="370"/>
        <v/>
      </c>
      <c r="EA359" s="73" t="str">
        <f t="shared" si="371"/>
        <v/>
      </c>
      <c r="EB359" s="73" t="str">
        <f t="shared" si="372"/>
        <v/>
      </c>
      <c r="EC359" s="73" t="str">
        <f t="shared" si="373"/>
        <v/>
      </c>
      <c r="ED359" s="73" t="str">
        <f t="shared" si="374"/>
        <v/>
      </c>
      <c r="EE359" s="73" t="str">
        <f t="shared" si="375"/>
        <v/>
      </c>
      <c r="EF359" s="73" t="str">
        <f t="shared" si="376"/>
        <v/>
      </c>
      <c r="EG359" s="53" t="str">
        <f>IF(INDEX(natjecanjeKategorije_katAliasId,MATCH(Q359,natjecanjeKategorije_katRegId,0))="","",INDEX(natjecanjeKategorije_katAliasId,MATCH(Q359,natjecanjeKategorije_katRegId,0)))</f>
        <v/>
      </c>
      <c r="EH359" s="47" t="s">
        <v>0</v>
      </c>
      <c r="EI359" s="19" t="str">
        <f t="shared" si="377"/>
        <v/>
      </c>
      <c r="EJ359" s="47" t="s">
        <v>0</v>
      </c>
      <c r="EK359" s="19" t="str">
        <f t="shared" si="378"/>
        <v/>
      </c>
      <c r="EL359" s="47" t="s">
        <v>0</v>
      </c>
      <c r="EM359" s="208" t="str">
        <f t="shared" si="379"/>
        <v/>
      </c>
      <c r="EN359" s="47" t="s">
        <v>0</v>
      </c>
    </row>
    <row r="360" spans="1:144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21"/>
        <v/>
      </c>
      <c r="P360" s="73" t="str">
        <f>IF(O360="","",IF(COUNTIF(O$10:O359,O360)=0,P359+1,P359))</f>
        <v/>
      </c>
      <c r="Q360" s="88" t="str">
        <f t="shared" si="322"/>
        <v/>
      </c>
      <c r="R360" s="89" t="str" cm="1">
        <f t="array" ref="R360">IF(S360="","",INDEX(natjecanjeStaze_naziv,MATCH(S360,natjecanjeStaze_stazaId,0)))</f>
        <v/>
      </c>
      <c r="S360" s="53" t="str">
        <f>IF(BW360="","",INDEX(natjecanjeStaze_stazaId,MATCH(O360,natjecanjeStaze_kategorija,0)))</f>
        <v/>
      </c>
      <c r="T360" s="47" t="s">
        <v>0</v>
      </c>
      <c r="U360" s="259" t="str">
        <f>IF(O360="","",INDEX(kategorija_oznaka,MATCH(Q360,kategorija_id,0)))</f>
        <v/>
      </c>
      <c r="V360" s="260" t="str">
        <f t="shared" si="323"/>
        <v/>
      </c>
      <c r="W360" s="47" t="s">
        <v>0</v>
      </c>
      <c r="X360" s="52" t="str">
        <f t="shared" si="324"/>
        <v/>
      </c>
      <c r="Y360" s="73" t="str">
        <f t="shared" si="325"/>
        <v/>
      </c>
      <c r="Z360" s="31" t="str">
        <f t="shared" si="326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27"/>
        <v/>
      </c>
      <c r="AF360" s="47" t="s">
        <v>0</v>
      </c>
      <c r="AG360" s="151" t="str">
        <f t="shared" si="328"/>
        <v/>
      </c>
      <c r="AH360" s="47" t="s">
        <v>0</v>
      </c>
      <c r="AI360" s="52" t="str">
        <f t="shared" si="329"/>
        <v/>
      </c>
      <c r="AJ360" s="31" t="str">
        <f t="shared" si="330"/>
        <v/>
      </c>
      <c r="AK360" s="73" t="str">
        <f t="shared" si="331"/>
        <v/>
      </c>
      <c r="AL360" s="73" t="str">
        <f t="shared" si="332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IFERROR(""&amp;INDEX(registarNatjecatelji,DL360,4),"")</f>
        <v/>
      </c>
      <c r="AO360" s="90" t="str">
        <f t="shared" si="333"/>
        <v/>
      </c>
      <c r="AP360" s="66" t="str">
        <f t="shared" si="334"/>
        <v/>
      </c>
      <c r="AQ360" s="47" t="s">
        <v>0</v>
      </c>
      <c r="AR360" s="52" t="str">
        <f>IF(V360&lt;&gt;"NEMA","",IF(IFERROR(MATCH(U360,U$10:U359,0),0)&lt;&gt;0,"",U360))</f>
        <v/>
      </c>
      <c r="AS360" s="73" t="str">
        <f>IF(AR360="","",IFERROR(INDEX(klubAlias_id,MATCH(AR360,klubAlias_alias,0)),"NEMA"))</f>
        <v/>
      </c>
      <c r="AT360" s="31" t="str">
        <f>IF(OR(AS360="",AS360&lt;&gt;"NEMA"),"",MAX(AT$10:AT359)+1)</f>
        <v/>
      </c>
      <c r="AU360" s="66" t="str">
        <f>IF(OR(AS360="",AS360&lt;&gt;"NEMA"),"",INDEX(klub_id,MATCH(AR360,klub_naziv,0)))</f>
        <v/>
      </c>
      <c r="AV360" s="47" t="s">
        <v>0</v>
      </c>
      <c r="AW360" s="19" t="str">
        <f t="shared" si="335"/>
        <v/>
      </c>
      <c r="AX360" s="47" t="s">
        <v>0</v>
      </c>
      <c r="AY360" s="82" t="str">
        <f>IF(AK360&lt;&gt;"NEMA","",IF(IFERROR(MATCH(AJ360,AJ$10:AJ359,0),0)&lt;&gt;0,"",AJ360))</f>
        <v/>
      </c>
      <c r="AZ360" s="47" t="s">
        <v>0</v>
      </c>
      <c r="BA360" s="130"/>
      <c r="BB360" s="47" t="s">
        <v>0</v>
      </c>
      <c r="BC360" s="58" t="str">
        <f t="shared" si="336"/>
        <v/>
      </c>
      <c r="BD360" s="31" t="str">
        <f t="shared" si="337"/>
        <v/>
      </c>
      <c r="BE360" s="31" t="str">
        <f>IF(BD360="","",MAX(BE$10:BE359)+1)</f>
        <v/>
      </c>
      <c r="BF360" s="31" t="str">
        <f t="shared" si="338"/>
        <v/>
      </c>
      <c r="BG360" s="31" t="str">
        <f t="shared" si="339"/>
        <v/>
      </c>
      <c r="BH360" s="31" t="str">
        <f>IF(BA360="","",MAX(BH$10:BH359)+1)</f>
        <v/>
      </c>
      <c r="BI360" s="31" t="str">
        <f t="shared" si="340"/>
        <v/>
      </c>
      <c r="BJ360" s="66" t="str">
        <f t="shared" si="341"/>
        <v/>
      </c>
      <c r="BK360" s="47" t="s">
        <v>0</v>
      </c>
      <c r="BL360" s="19" t="str">
        <f t="shared" si="342"/>
        <v/>
      </c>
      <c r="BM360" s="47" t="s">
        <v>0</v>
      </c>
      <c r="BN360" s="151" t="str">
        <f>IF(AP360="","",IF(BA360="",IF(IFERROR(MATCH(AP360,natjecanje_noviKluboviAliasi,0),0)&gt;0,INDEX(natjecanje_kluboviAliasi,MATCH(AP360,natjecanje_noviKluboviAliasi,0)),AP360),BA360))</f>
        <v/>
      </c>
      <c r="BO360" s="47" t="s">
        <v>0</v>
      </c>
      <c r="BP360" s="58" t="str">
        <f t="shared" si="343"/>
        <v/>
      </c>
      <c r="BQ360" s="73" t="str">
        <f t="shared" si="344"/>
        <v/>
      </c>
      <c r="BR360" s="267" t="str">
        <f t="shared" si="345"/>
        <v/>
      </c>
      <c r="BS360" s="268" t="str">
        <f t="shared" si="346"/>
        <v/>
      </c>
      <c r="BT360" s="191" t="str">
        <f t="shared" si="347"/>
        <v/>
      </c>
      <c r="BU360" s="47" t="s">
        <v>0</v>
      </c>
      <c r="BV360" s="52" t="str">
        <f t="shared" si="348"/>
        <v/>
      </c>
      <c r="BW360" s="31" t="str">
        <f t="shared" si="349"/>
        <v/>
      </c>
      <c r="BX360" s="73" t="str">
        <f>IF(BW360="","",IFERROR(INDEX(imePrezime_id,MATCH(BV360&amp;" – "&amp;BW360,imePrezime_imePrezime,0)),"NEMA"))</f>
        <v/>
      </c>
      <c r="BY360" s="73" t="str">
        <f>IF(BX360&lt;&gt;"NEMA","",IFERROR(INDEX(imePrezimeAlias_imePrezimeId,MATCH(BV360&amp;" "&amp;BW360,imePrezimeAlias_alias,0)),"NEMA"))</f>
        <v/>
      </c>
      <c r="BZ360" s="31" t="str">
        <f>IF(BW360="","",IF(OR(BY360="",BY360="NEMA"),BV360,INDEX(imePrezime_ime,MATCH(BY360,imePrezime_id,0))))</f>
        <v/>
      </c>
      <c r="CA360" s="66" t="str">
        <f>IF(BW360="","",IF(OR(BY360="",BY360="NEMA"),BW360,INDEX(imePrezime_prezime,MATCH(BY360,imePrezime_id,0))))</f>
        <v/>
      </c>
      <c r="CB360" s="47" t="s">
        <v>0</v>
      </c>
      <c r="CC360" s="82" t="str">
        <f t="shared" si="350"/>
        <v/>
      </c>
      <c r="CD360" s="47" t="s">
        <v>0</v>
      </c>
      <c r="CE360" s="19" t="str">
        <f t="shared" si="351"/>
        <v/>
      </c>
      <c r="CF360" s="47" t="s">
        <v>0</v>
      </c>
      <c r="CG360" s="130"/>
      <c r="CH360" s="47" t="s">
        <v>0</v>
      </c>
      <c r="CI360" s="52" t="str">
        <f t="shared" si="352"/>
        <v/>
      </c>
      <c r="CJ360" s="73" t="str">
        <f>IF(CG360="","",MAX(CJ$10:CJ359)+1)</f>
        <v/>
      </c>
      <c r="CK360" s="53" t="str">
        <f t="shared" si="353"/>
        <v/>
      </c>
      <c r="CL360" s="47" t="s">
        <v>0</v>
      </c>
      <c r="CM360" s="19" t="str">
        <f t="shared" si="354"/>
        <v/>
      </c>
      <c r="CN360" s="47" t="s">
        <v>0</v>
      </c>
      <c r="CO360" s="108"/>
      <c r="CP360" s="110"/>
      <c r="CQ360" s="47"/>
      <c r="CR360" s="58" t="str">
        <f>IF(AND(BX360="NEMA",BY360="NEMA",OR(CG360="",CK360="NEMA")),MAX(CR$10:CR359)+1,"")</f>
        <v/>
      </c>
      <c r="CS360" s="53" t="str">
        <f t="shared" si="355"/>
        <v/>
      </c>
      <c r="CT360" t="s">
        <v>0</v>
      </c>
      <c r="CU360" s="133" t="str">
        <f>IF(O360="","",LEFT(INDEX(kategorija_oznaka,MATCH(Q360,kategorija_id,0)),1))</f>
        <v/>
      </c>
      <c r="CV360" t="s">
        <v>0</v>
      </c>
      <c r="CW360" s="52" t="str">
        <f>IF(CR360="","",IF(M360&lt;&gt;"CRO","","INSERT INTO osoba (id,reg_broj,oib,spol_id,dat_rodjenja) VALUES ("&amp;CR360&amp;",(SELECT max(os.reg_broj)+1 FROM osoba AS os),Null,'"&amp;CU360&amp;"',Null); INSERT INTO osoba_log (id,reg_broj,oib,spol_id,dat_rodjenja,dnevnik_id) SELECT id,reg_broj,oib,spol_id,dat_rodjenja,"&amp;dnevnik_id&amp;" FROM osoba WHERE id = "&amp;CR360&amp;";"))</f>
        <v/>
      </c>
      <c r="CX360" s="66" t="str">
        <f t="shared" si="356"/>
        <v/>
      </c>
      <c r="CY360" t="s">
        <v>0</v>
      </c>
      <c r="CZ360" s="19" t="str">
        <f t="shared" si="357"/>
        <v/>
      </c>
      <c r="DA360" s="47" t="s">
        <v>0</v>
      </c>
      <c r="DB360" s="52" t="str">
        <f t="shared" si="358"/>
        <v/>
      </c>
      <c r="DC360" s="66" t="str">
        <f t="shared" si="359"/>
        <v/>
      </c>
      <c r="DD360" s="47" t="s">
        <v>0</v>
      </c>
      <c r="DE360" s="52" t="str">
        <f t="shared" si="360"/>
        <v/>
      </c>
      <c r="DF360" s="53" t="str">
        <f>IF(DE360="","",IFERROR(MATCH(DE360,registar,0),"NEMA"))</f>
        <v/>
      </c>
      <c r="DG360" s="47" t="s">
        <v>0</v>
      </c>
      <c r="DH360" s="52" t="str">
        <f t="shared" si="361"/>
        <v/>
      </c>
      <c r="DI360" s="53" t="str">
        <f>IF(DH360="","",IFERROR(MATCH(DH360,imePrezime_imePrezimeKlub,0),"NEMA"))</f>
        <v/>
      </c>
      <c r="DJ360" s="47" t="s">
        <v>0</v>
      </c>
      <c r="DK360" s="52" t="str">
        <f t="shared" si="362"/>
        <v/>
      </c>
      <c r="DL360" s="53" t="str">
        <f>IF(DK360="","",IFERROR(MATCH(DK360,imePrezime_imePrezime,0),"NEMA"))</f>
        <v/>
      </c>
      <c r="DM360" s="47" t="s">
        <v>0</v>
      </c>
      <c r="DN360" s="58" t="str">
        <f t="shared" si="363"/>
        <v/>
      </c>
      <c r="DO360" s="53" t="str" cm="1">
        <f t="array" ref="DO360">IF(DN360&lt;&gt;"",INDEX(imePrezime_id,DN360,0),IF(CR360&lt;&gt;"",CR360,""))</f>
        <v/>
      </c>
      <c r="DP360" s="47" t="s">
        <v>0</v>
      </c>
      <c r="DQ360" s="58" t="str">
        <f t="shared" si="364"/>
        <v/>
      </c>
      <c r="DR360" s="73" t="str">
        <f>IF(BW360="","",IF(AJ360="",IF(IFERROR(INDEX(imePrezime_klub,MATCH(DO360,imePrezime_id,0)),"NEMA")="","klu",""),IF(OR(AND(AK360&lt;&gt;"",AK360&lt;&gt;"NEMA"),BI360&lt;&gt;""),"klu(ali)",IF(AND(AN360&lt;&gt;"",AN360&lt;&gt;AM360),"(raz-klu)","klu"))))</f>
        <v/>
      </c>
      <c r="DS360" s="73" t="str">
        <f t="shared" si="365"/>
        <v/>
      </c>
      <c r="DT360" s="73" t="str">
        <f t="shared" si="366"/>
        <v/>
      </c>
      <c r="DU360" s="66" t="str">
        <f t="shared" si="367"/>
        <v/>
      </c>
      <c r="DV360" s="47" t="s">
        <v>0</v>
      </c>
      <c r="DW360" s="58" t="str">
        <f>IF(BW360="","",MAX(DW$10:DW359)+1)</f>
        <v/>
      </c>
      <c r="DX360" s="73" t="str">
        <f t="shared" si="368"/>
        <v/>
      </c>
      <c r="DY360" s="73" t="str">
        <f t="shared" si="369"/>
        <v/>
      </c>
      <c r="DZ360" s="73" t="str">
        <f t="shared" si="370"/>
        <v/>
      </c>
      <c r="EA360" s="73" t="str">
        <f t="shared" si="371"/>
        <v/>
      </c>
      <c r="EB360" s="73" t="str">
        <f t="shared" si="372"/>
        <v/>
      </c>
      <c r="EC360" s="73" t="str">
        <f t="shared" si="373"/>
        <v/>
      </c>
      <c r="ED360" s="73" t="str">
        <f t="shared" si="374"/>
        <v/>
      </c>
      <c r="EE360" s="73" t="str">
        <f t="shared" si="375"/>
        <v/>
      </c>
      <c r="EF360" s="73" t="str">
        <f t="shared" si="376"/>
        <v/>
      </c>
      <c r="EG360" s="53" t="str">
        <f>IF(INDEX(natjecanjeKategorije_katAliasId,MATCH(Q360,natjecanjeKategorije_katRegId,0))="","",INDEX(natjecanjeKategorije_katAliasId,MATCH(Q360,natjecanjeKategorije_katRegId,0)))</f>
        <v/>
      </c>
      <c r="EH360" s="47" t="s">
        <v>0</v>
      </c>
      <c r="EI360" s="19" t="str">
        <f t="shared" si="377"/>
        <v/>
      </c>
      <c r="EJ360" s="47" t="s">
        <v>0</v>
      </c>
      <c r="EK360" s="19" t="str">
        <f t="shared" si="378"/>
        <v/>
      </c>
      <c r="EL360" s="47" t="s">
        <v>0</v>
      </c>
      <c r="EM360" s="208" t="str">
        <f t="shared" si="379"/>
        <v/>
      </c>
      <c r="EN360" s="47" t="s">
        <v>0</v>
      </c>
    </row>
    <row r="361" spans="1:144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21"/>
        <v/>
      </c>
      <c r="P361" s="73" t="str">
        <f>IF(O361="","",IF(COUNTIF(O$10:O360,O361)=0,P360+1,P360))</f>
        <v/>
      </c>
      <c r="Q361" s="88" t="str">
        <f t="shared" si="322"/>
        <v/>
      </c>
      <c r="R361" s="89" t="str" cm="1">
        <f t="array" ref="R361">IF(S361="","",INDEX(natjecanjeStaze_naziv,MATCH(S361,natjecanjeStaze_stazaId,0)))</f>
        <v/>
      </c>
      <c r="S361" s="53" t="str">
        <f>IF(BW361="","",INDEX(natjecanjeStaze_stazaId,MATCH(O361,natjecanjeStaze_kategorija,0)))</f>
        <v/>
      </c>
      <c r="T361" s="47" t="s">
        <v>0</v>
      </c>
      <c r="U361" s="259" t="str">
        <f>IF(O361="","",INDEX(kategorija_oznaka,MATCH(Q361,kategorija_id,0)))</f>
        <v/>
      </c>
      <c r="V361" s="260" t="str">
        <f t="shared" si="323"/>
        <v/>
      </c>
      <c r="W361" s="47" t="s">
        <v>0</v>
      </c>
      <c r="X361" s="52" t="str">
        <f t="shared" si="324"/>
        <v/>
      </c>
      <c r="Y361" s="73" t="str">
        <f t="shared" si="325"/>
        <v/>
      </c>
      <c r="Z361" s="31" t="str">
        <f t="shared" si="326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27"/>
        <v/>
      </c>
      <c r="AF361" s="47" t="s">
        <v>0</v>
      </c>
      <c r="AG361" s="151" t="str">
        <f t="shared" si="328"/>
        <v/>
      </c>
      <c r="AH361" s="47" t="s">
        <v>0</v>
      </c>
      <c r="AI361" s="52" t="str">
        <f t="shared" si="329"/>
        <v/>
      </c>
      <c r="AJ361" s="31" t="str">
        <f t="shared" si="330"/>
        <v/>
      </c>
      <c r="AK361" s="73" t="str">
        <f t="shared" si="331"/>
        <v/>
      </c>
      <c r="AL361" s="73" t="str">
        <f t="shared" si="332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IFERROR(""&amp;INDEX(registarNatjecatelji,DL361,4),"")</f>
        <v/>
      </c>
      <c r="AO361" s="90" t="str">
        <f t="shared" si="333"/>
        <v/>
      </c>
      <c r="AP361" s="66" t="str">
        <f t="shared" si="334"/>
        <v/>
      </c>
      <c r="AQ361" s="47" t="s">
        <v>0</v>
      </c>
      <c r="AR361" s="52" t="str">
        <f>IF(V361&lt;&gt;"NEMA","",IF(IFERROR(MATCH(U361,U$10:U360,0),0)&lt;&gt;0,"",U361))</f>
        <v/>
      </c>
      <c r="AS361" s="73" t="str">
        <f>IF(AR361="","",IFERROR(INDEX(klubAlias_id,MATCH(AR361,klubAlias_alias,0)),"NEMA"))</f>
        <v/>
      </c>
      <c r="AT361" s="31" t="str">
        <f>IF(OR(AS361="",AS361&lt;&gt;"NEMA"),"",MAX(AT$10:AT360)+1)</f>
        <v/>
      </c>
      <c r="AU361" s="66" t="str">
        <f>IF(OR(AS361="",AS361&lt;&gt;"NEMA"),"",INDEX(klub_id,MATCH(AR361,klub_naziv,0)))</f>
        <v/>
      </c>
      <c r="AV361" s="47" t="s">
        <v>0</v>
      </c>
      <c r="AW361" s="19" t="str">
        <f t="shared" si="335"/>
        <v/>
      </c>
      <c r="AX361" s="47" t="s">
        <v>0</v>
      </c>
      <c r="AY361" s="82" t="str">
        <f>IF(AK361&lt;&gt;"NEMA","",IF(IFERROR(MATCH(AJ361,AJ$10:AJ360,0),0)&lt;&gt;0,"",AJ361))</f>
        <v/>
      </c>
      <c r="AZ361" s="47" t="s">
        <v>0</v>
      </c>
      <c r="BA361" s="130"/>
      <c r="BB361" s="47" t="s">
        <v>0</v>
      </c>
      <c r="BC361" s="58" t="str">
        <f t="shared" si="336"/>
        <v/>
      </c>
      <c r="BD361" s="31" t="str">
        <f t="shared" si="337"/>
        <v/>
      </c>
      <c r="BE361" s="31" t="str">
        <f>IF(BD361="","",MAX(BE$10:BE360)+1)</f>
        <v/>
      </c>
      <c r="BF361" s="31" t="str">
        <f t="shared" si="338"/>
        <v/>
      </c>
      <c r="BG361" s="31" t="str">
        <f t="shared" si="339"/>
        <v/>
      </c>
      <c r="BH361" s="31" t="str">
        <f>IF(BA361="","",MAX(BH$10:BH360)+1)</f>
        <v/>
      </c>
      <c r="BI361" s="31" t="str">
        <f t="shared" si="340"/>
        <v/>
      </c>
      <c r="BJ361" s="66" t="str">
        <f t="shared" si="341"/>
        <v/>
      </c>
      <c r="BK361" s="47" t="s">
        <v>0</v>
      </c>
      <c r="BL361" s="19" t="str">
        <f t="shared" si="342"/>
        <v/>
      </c>
      <c r="BM361" s="47" t="s">
        <v>0</v>
      </c>
      <c r="BN361" s="151" t="str">
        <f>IF(AP361="","",IF(BA361="",IF(IFERROR(MATCH(AP361,natjecanje_noviKluboviAliasi,0),0)&gt;0,INDEX(natjecanje_kluboviAliasi,MATCH(AP361,natjecanje_noviKluboviAliasi,0)),AP361),BA361))</f>
        <v/>
      </c>
      <c r="BO361" s="47" t="s">
        <v>0</v>
      </c>
      <c r="BP361" s="58" t="str">
        <f t="shared" si="343"/>
        <v/>
      </c>
      <c r="BQ361" s="73" t="str">
        <f t="shared" si="344"/>
        <v/>
      </c>
      <c r="BR361" s="267" t="str">
        <f t="shared" si="345"/>
        <v/>
      </c>
      <c r="BS361" s="268" t="str">
        <f t="shared" si="346"/>
        <v/>
      </c>
      <c r="BT361" s="191" t="str">
        <f t="shared" si="347"/>
        <v/>
      </c>
      <c r="BU361" s="47" t="s">
        <v>0</v>
      </c>
      <c r="BV361" s="52" t="str">
        <f t="shared" si="348"/>
        <v/>
      </c>
      <c r="BW361" s="31" t="str">
        <f t="shared" si="349"/>
        <v/>
      </c>
      <c r="BX361" s="73" t="str">
        <f>IF(BW361="","",IFERROR(INDEX(imePrezime_id,MATCH(BV361&amp;" – "&amp;BW361,imePrezime_imePrezime,0)),"NEMA"))</f>
        <v/>
      </c>
      <c r="BY361" s="73" t="str">
        <f>IF(BX361&lt;&gt;"NEMA","",IFERROR(INDEX(imePrezimeAlias_imePrezimeId,MATCH(BV361&amp;" "&amp;BW361,imePrezimeAlias_alias,0)),"NEMA"))</f>
        <v/>
      </c>
      <c r="BZ361" s="31" t="str">
        <f>IF(BW361="","",IF(OR(BY361="",BY361="NEMA"),BV361,INDEX(imePrezime_ime,MATCH(BY361,imePrezime_id,0))))</f>
        <v/>
      </c>
      <c r="CA361" s="66" t="str">
        <f>IF(BW361="","",IF(OR(BY361="",BY361="NEMA"),BW361,INDEX(imePrezime_prezime,MATCH(BY361,imePrezime_id,0))))</f>
        <v/>
      </c>
      <c r="CB361" s="47" t="s">
        <v>0</v>
      </c>
      <c r="CC361" s="82" t="str">
        <f t="shared" si="350"/>
        <v/>
      </c>
      <c r="CD361" s="47" t="s">
        <v>0</v>
      </c>
      <c r="CE361" s="19" t="str">
        <f t="shared" si="351"/>
        <v/>
      </c>
      <c r="CF361" s="47" t="s">
        <v>0</v>
      </c>
      <c r="CG361" s="130"/>
      <c r="CH361" s="47" t="s">
        <v>0</v>
      </c>
      <c r="CI361" s="52" t="str">
        <f t="shared" si="352"/>
        <v/>
      </c>
      <c r="CJ361" s="73" t="str">
        <f>IF(CG361="","",MAX(CJ$10:CJ360)+1)</f>
        <v/>
      </c>
      <c r="CK361" s="53" t="str">
        <f t="shared" si="353"/>
        <v/>
      </c>
      <c r="CL361" s="47" t="s">
        <v>0</v>
      </c>
      <c r="CM361" s="19" t="str">
        <f t="shared" si="354"/>
        <v/>
      </c>
      <c r="CN361" s="47" t="s">
        <v>0</v>
      </c>
      <c r="CO361" s="108"/>
      <c r="CP361" s="110"/>
      <c r="CQ361" s="47"/>
      <c r="CR361" s="58" t="str">
        <f>IF(AND(BX361="NEMA",BY361="NEMA",OR(CG361="",CK361="NEMA")),MAX(CR$10:CR360)+1,"")</f>
        <v/>
      </c>
      <c r="CS361" s="53" t="str">
        <f t="shared" si="355"/>
        <v/>
      </c>
      <c r="CT361" t="s">
        <v>0</v>
      </c>
      <c r="CU361" s="133" t="str">
        <f>IF(O361="","",LEFT(INDEX(kategorija_oznaka,MATCH(Q361,kategorija_id,0)),1))</f>
        <v/>
      </c>
      <c r="CV361" t="s">
        <v>0</v>
      </c>
      <c r="CW361" s="52" t="str">
        <f>IF(CR361="","",IF(M361&lt;&gt;"CRO","","INSERT INTO osoba (id,reg_broj,oib,spol_id,dat_rodjenja) VALUES ("&amp;CR361&amp;",(SELECT max(os.reg_broj)+1 FROM osoba AS os),Null,'"&amp;CU361&amp;"',Null); INSERT INTO osoba_log (id,reg_broj,oib,spol_id,dat_rodjenja,dnevnik_id) SELECT id,reg_broj,oib,spol_id,dat_rodjenja,"&amp;dnevnik_id&amp;" FROM osoba WHERE id = "&amp;CR361&amp;";"))</f>
        <v/>
      </c>
      <c r="CX361" s="66" t="str">
        <f t="shared" si="356"/>
        <v/>
      </c>
      <c r="CY361" t="s">
        <v>0</v>
      </c>
      <c r="CZ361" s="19" t="str">
        <f t="shared" si="357"/>
        <v/>
      </c>
      <c r="DA361" s="47" t="s">
        <v>0</v>
      </c>
      <c r="DB361" s="52" t="str">
        <f t="shared" si="358"/>
        <v/>
      </c>
      <c r="DC361" s="66" t="str">
        <f t="shared" si="359"/>
        <v/>
      </c>
      <c r="DD361" s="47" t="s">
        <v>0</v>
      </c>
      <c r="DE361" s="52" t="str">
        <f t="shared" si="360"/>
        <v/>
      </c>
      <c r="DF361" s="53" t="str">
        <f>IF(DE361="","",IFERROR(MATCH(DE361,registar,0),"NEMA"))</f>
        <v/>
      </c>
      <c r="DG361" s="47" t="s">
        <v>0</v>
      </c>
      <c r="DH361" s="52" t="str">
        <f t="shared" si="361"/>
        <v/>
      </c>
      <c r="DI361" s="53" t="str">
        <f>IF(DH361="","",IFERROR(MATCH(DH361,imePrezime_imePrezimeKlub,0),"NEMA"))</f>
        <v/>
      </c>
      <c r="DJ361" s="47" t="s">
        <v>0</v>
      </c>
      <c r="DK361" s="52" t="str">
        <f t="shared" si="362"/>
        <v/>
      </c>
      <c r="DL361" s="53" t="str">
        <f>IF(DK361="","",IFERROR(MATCH(DK361,imePrezime_imePrezime,0),"NEMA"))</f>
        <v/>
      </c>
      <c r="DM361" s="47" t="s">
        <v>0</v>
      </c>
      <c r="DN361" s="58" t="str">
        <f t="shared" si="363"/>
        <v/>
      </c>
      <c r="DO361" s="53" t="str" cm="1">
        <f t="array" ref="DO361">IF(DN361&lt;&gt;"",INDEX(imePrezime_id,DN361,0),IF(CR361&lt;&gt;"",CR361,""))</f>
        <v/>
      </c>
      <c r="DP361" s="47" t="s">
        <v>0</v>
      </c>
      <c r="DQ361" s="58" t="str">
        <f t="shared" si="364"/>
        <v/>
      </c>
      <c r="DR361" s="73" t="str">
        <f>IF(BW361="","",IF(AJ361="",IF(IFERROR(INDEX(imePrezime_klub,MATCH(DO361,imePrezime_id,0)),"NEMA")="","klu",""),IF(OR(AND(AK361&lt;&gt;"",AK361&lt;&gt;"NEMA"),BI361&lt;&gt;""),"klu(ali)",IF(AND(AN361&lt;&gt;"",AN361&lt;&gt;AM361),"(raz-klu)","klu"))))</f>
        <v/>
      </c>
      <c r="DS361" s="73" t="str">
        <f t="shared" si="365"/>
        <v/>
      </c>
      <c r="DT361" s="73" t="str">
        <f t="shared" si="366"/>
        <v/>
      </c>
      <c r="DU361" s="66" t="str">
        <f t="shared" si="367"/>
        <v/>
      </c>
      <c r="DV361" s="47" t="s">
        <v>0</v>
      </c>
      <c r="DW361" s="58" t="str">
        <f>IF(BW361="","",MAX(DW$10:DW360)+1)</f>
        <v/>
      </c>
      <c r="DX361" s="73" t="str">
        <f t="shared" si="368"/>
        <v/>
      </c>
      <c r="DY361" s="73" t="str">
        <f t="shared" si="369"/>
        <v/>
      </c>
      <c r="DZ361" s="73" t="str">
        <f t="shared" si="370"/>
        <v/>
      </c>
      <c r="EA361" s="73" t="str">
        <f t="shared" si="371"/>
        <v/>
      </c>
      <c r="EB361" s="73" t="str">
        <f t="shared" si="372"/>
        <v/>
      </c>
      <c r="EC361" s="73" t="str">
        <f t="shared" si="373"/>
        <v/>
      </c>
      <c r="ED361" s="73" t="str">
        <f t="shared" si="374"/>
        <v/>
      </c>
      <c r="EE361" s="73" t="str">
        <f t="shared" si="375"/>
        <v/>
      </c>
      <c r="EF361" s="73" t="str">
        <f t="shared" si="376"/>
        <v/>
      </c>
      <c r="EG361" s="53" t="str">
        <f>IF(INDEX(natjecanjeKategorije_katAliasId,MATCH(Q361,natjecanjeKategorije_katRegId,0))="","",INDEX(natjecanjeKategorije_katAliasId,MATCH(Q361,natjecanjeKategorije_katRegId,0)))</f>
        <v/>
      </c>
      <c r="EH361" s="47" t="s">
        <v>0</v>
      </c>
      <c r="EI361" s="19" t="str">
        <f t="shared" si="377"/>
        <v/>
      </c>
      <c r="EJ361" s="47" t="s">
        <v>0</v>
      </c>
      <c r="EK361" s="19" t="str">
        <f t="shared" si="378"/>
        <v/>
      </c>
      <c r="EL361" s="47" t="s">
        <v>0</v>
      </c>
      <c r="EM361" s="208" t="str">
        <f t="shared" si="379"/>
        <v/>
      </c>
      <c r="EN361" s="47" t="s">
        <v>0</v>
      </c>
    </row>
    <row r="362" spans="1:144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21"/>
        <v/>
      </c>
      <c r="P362" s="73" t="str">
        <f>IF(O362="","",IF(COUNTIF(O$10:O361,O362)=0,P361+1,P361))</f>
        <v/>
      </c>
      <c r="Q362" s="88" t="str">
        <f t="shared" si="322"/>
        <v/>
      </c>
      <c r="R362" s="89" t="str" cm="1">
        <f t="array" ref="R362">IF(S362="","",INDEX(natjecanjeStaze_naziv,MATCH(S362,natjecanjeStaze_stazaId,0)))</f>
        <v/>
      </c>
      <c r="S362" s="53" t="str">
        <f>IF(BW362="","",INDEX(natjecanjeStaze_stazaId,MATCH(O362,natjecanjeStaze_kategorija,0)))</f>
        <v/>
      </c>
      <c r="T362" s="47" t="s">
        <v>0</v>
      </c>
      <c r="U362" s="259" t="str">
        <f>IF(O362="","",INDEX(kategorija_oznaka,MATCH(Q362,kategorija_id,0)))</f>
        <v/>
      </c>
      <c r="V362" s="260" t="str">
        <f t="shared" si="323"/>
        <v/>
      </c>
      <c r="W362" s="47" t="s">
        <v>0</v>
      </c>
      <c r="X362" s="52" t="str">
        <f t="shared" si="324"/>
        <v/>
      </c>
      <c r="Y362" s="73" t="str">
        <f t="shared" si="325"/>
        <v/>
      </c>
      <c r="Z362" s="31" t="str">
        <f t="shared" si="326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27"/>
        <v/>
      </c>
      <c r="AF362" s="47" t="s">
        <v>0</v>
      </c>
      <c r="AG362" s="151" t="str">
        <f t="shared" si="328"/>
        <v/>
      </c>
      <c r="AH362" s="47" t="s">
        <v>0</v>
      </c>
      <c r="AI362" s="52" t="str">
        <f t="shared" si="329"/>
        <v/>
      </c>
      <c r="AJ362" s="31" t="str">
        <f t="shared" si="330"/>
        <v/>
      </c>
      <c r="AK362" s="73" t="str">
        <f t="shared" si="331"/>
        <v/>
      </c>
      <c r="AL362" s="73" t="str">
        <f t="shared" si="332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IFERROR(""&amp;INDEX(registarNatjecatelji,DL362,4),"")</f>
        <v/>
      </c>
      <c r="AO362" s="90" t="str">
        <f t="shared" si="333"/>
        <v/>
      </c>
      <c r="AP362" s="66" t="str">
        <f t="shared" si="334"/>
        <v/>
      </c>
      <c r="AQ362" s="47" t="s">
        <v>0</v>
      </c>
      <c r="AR362" s="52" t="str">
        <f>IF(V362&lt;&gt;"NEMA","",IF(IFERROR(MATCH(U362,U$10:U361,0),0)&lt;&gt;0,"",U362))</f>
        <v/>
      </c>
      <c r="AS362" s="73" t="str">
        <f>IF(AR362="","",IFERROR(INDEX(klubAlias_id,MATCH(AR362,klubAlias_alias,0)),"NEMA"))</f>
        <v/>
      </c>
      <c r="AT362" s="31" t="str">
        <f>IF(OR(AS362="",AS362&lt;&gt;"NEMA"),"",MAX(AT$10:AT361)+1)</f>
        <v/>
      </c>
      <c r="AU362" s="66" t="str">
        <f>IF(OR(AS362="",AS362&lt;&gt;"NEMA"),"",INDEX(klub_id,MATCH(AR362,klub_naziv,0)))</f>
        <v/>
      </c>
      <c r="AV362" s="47" t="s">
        <v>0</v>
      </c>
      <c r="AW362" s="19" t="str">
        <f t="shared" si="335"/>
        <v/>
      </c>
      <c r="AX362" s="47" t="s">
        <v>0</v>
      </c>
      <c r="AY362" s="82" t="str">
        <f>IF(AK362&lt;&gt;"NEMA","",IF(IFERROR(MATCH(AJ362,AJ$10:AJ361,0),0)&lt;&gt;0,"",AJ362))</f>
        <v/>
      </c>
      <c r="AZ362" s="47" t="s">
        <v>0</v>
      </c>
      <c r="BA362" s="130"/>
      <c r="BB362" s="47" t="s">
        <v>0</v>
      </c>
      <c r="BC362" s="58" t="str">
        <f t="shared" si="336"/>
        <v/>
      </c>
      <c r="BD362" s="31" t="str">
        <f t="shared" si="337"/>
        <v/>
      </c>
      <c r="BE362" s="31" t="str">
        <f>IF(BD362="","",MAX(BE$10:BE361)+1)</f>
        <v/>
      </c>
      <c r="BF362" s="31" t="str">
        <f t="shared" si="338"/>
        <v/>
      </c>
      <c r="BG362" s="31" t="str">
        <f t="shared" si="339"/>
        <v/>
      </c>
      <c r="BH362" s="31" t="str">
        <f>IF(BA362="","",MAX(BH$10:BH361)+1)</f>
        <v/>
      </c>
      <c r="BI362" s="31" t="str">
        <f t="shared" si="340"/>
        <v/>
      </c>
      <c r="BJ362" s="66" t="str">
        <f t="shared" si="341"/>
        <v/>
      </c>
      <c r="BK362" s="47" t="s">
        <v>0</v>
      </c>
      <c r="BL362" s="19" t="str">
        <f t="shared" si="342"/>
        <v/>
      </c>
      <c r="BM362" s="47" t="s">
        <v>0</v>
      </c>
      <c r="BN362" s="151" t="str">
        <f>IF(AP362="","",IF(BA362="",IF(IFERROR(MATCH(AP362,natjecanje_noviKluboviAliasi,0),0)&gt;0,INDEX(natjecanje_kluboviAliasi,MATCH(AP362,natjecanje_noviKluboviAliasi,0)),AP362),BA362))</f>
        <v/>
      </c>
      <c r="BO362" s="47" t="s">
        <v>0</v>
      </c>
      <c r="BP362" s="58" t="str">
        <f t="shared" si="343"/>
        <v/>
      </c>
      <c r="BQ362" s="73" t="str">
        <f t="shared" si="344"/>
        <v/>
      </c>
      <c r="BR362" s="267" t="str">
        <f t="shared" si="345"/>
        <v/>
      </c>
      <c r="BS362" s="268" t="str">
        <f t="shared" si="346"/>
        <v/>
      </c>
      <c r="BT362" s="191" t="str">
        <f t="shared" si="347"/>
        <v/>
      </c>
      <c r="BU362" s="47" t="s">
        <v>0</v>
      </c>
      <c r="BV362" s="52" t="str">
        <f t="shared" si="348"/>
        <v/>
      </c>
      <c r="BW362" s="31" t="str">
        <f t="shared" si="349"/>
        <v/>
      </c>
      <c r="BX362" s="73" t="str">
        <f>IF(BW362="","",IFERROR(INDEX(imePrezime_id,MATCH(BV362&amp;" – "&amp;BW362,imePrezime_imePrezime,0)),"NEMA"))</f>
        <v/>
      </c>
      <c r="BY362" s="73" t="str">
        <f>IF(BX362&lt;&gt;"NEMA","",IFERROR(INDEX(imePrezimeAlias_imePrezimeId,MATCH(BV362&amp;" "&amp;BW362,imePrezimeAlias_alias,0)),"NEMA"))</f>
        <v/>
      </c>
      <c r="BZ362" s="31" t="str">
        <f>IF(BW362="","",IF(OR(BY362="",BY362="NEMA"),BV362,INDEX(imePrezime_ime,MATCH(BY362,imePrezime_id,0))))</f>
        <v/>
      </c>
      <c r="CA362" s="66" t="str">
        <f>IF(BW362="","",IF(OR(BY362="",BY362="NEMA"),BW362,INDEX(imePrezime_prezime,MATCH(BY362,imePrezime_id,0))))</f>
        <v/>
      </c>
      <c r="CB362" s="47" t="s">
        <v>0</v>
      </c>
      <c r="CC362" s="82" t="str">
        <f t="shared" si="350"/>
        <v/>
      </c>
      <c r="CD362" s="47" t="s">
        <v>0</v>
      </c>
      <c r="CE362" s="19" t="str">
        <f t="shared" si="351"/>
        <v/>
      </c>
      <c r="CF362" s="47" t="s">
        <v>0</v>
      </c>
      <c r="CG362" s="130"/>
      <c r="CH362" s="47" t="s">
        <v>0</v>
      </c>
      <c r="CI362" s="52" t="str">
        <f t="shared" si="352"/>
        <v/>
      </c>
      <c r="CJ362" s="73" t="str">
        <f>IF(CG362="","",MAX(CJ$10:CJ361)+1)</f>
        <v/>
      </c>
      <c r="CK362" s="53" t="str">
        <f t="shared" si="353"/>
        <v/>
      </c>
      <c r="CL362" s="47" t="s">
        <v>0</v>
      </c>
      <c r="CM362" s="19" t="str">
        <f t="shared" si="354"/>
        <v/>
      </c>
      <c r="CN362" s="47" t="s">
        <v>0</v>
      </c>
      <c r="CO362" s="108"/>
      <c r="CP362" s="110"/>
      <c r="CQ362" s="47"/>
      <c r="CR362" s="58" t="str">
        <f>IF(AND(BX362="NEMA",BY362="NEMA",OR(CG362="",CK362="NEMA")),MAX(CR$10:CR361)+1,"")</f>
        <v/>
      </c>
      <c r="CS362" s="53" t="str">
        <f t="shared" si="355"/>
        <v/>
      </c>
      <c r="CT362" t="s">
        <v>0</v>
      </c>
      <c r="CU362" s="133" t="str">
        <f>IF(O362="","",LEFT(INDEX(kategorija_oznaka,MATCH(Q362,kategorija_id,0)),1))</f>
        <v/>
      </c>
      <c r="CV362" t="s">
        <v>0</v>
      </c>
      <c r="CW362" s="52" t="str">
        <f>IF(CR362="","",IF(M362&lt;&gt;"CRO","","INSERT INTO osoba (id,reg_broj,oib,spol_id,dat_rodjenja) VALUES ("&amp;CR362&amp;",(SELECT max(os.reg_broj)+1 FROM osoba AS os),Null,'"&amp;CU362&amp;"',Null); INSERT INTO osoba_log (id,reg_broj,oib,spol_id,dat_rodjenja,dnevnik_id) SELECT id,reg_broj,oib,spol_id,dat_rodjenja,"&amp;dnevnik_id&amp;" FROM osoba WHERE id = "&amp;CR362&amp;";"))</f>
        <v/>
      </c>
      <c r="CX362" s="66" t="str">
        <f t="shared" si="356"/>
        <v/>
      </c>
      <c r="CY362" t="s">
        <v>0</v>
      </c>
      <c r="CZ362" s="19" t="str">
        <f t="shared" si="357"/>
        <v/>
      </c>
      <c r="DA362" s="47" t="s">
        <v>0</v>
      </c>
      <c r="DB362" s="52" t="str">
        <f t="shared" si="358"/>
        <v/>
      </c>
      <c r="DC362" s="66" t="str">
        <f t="shared" si="359"/>
        <v/>
      </c>
      <c r="DD362" s="47" t="s">
        <v>0</v>
      </c>
      <c r="DE362" s="52" t="str">
        <f t="shared" si="360"/>
        <v/>
      </c>
      <c r="DF362" s="53" t="str">
        <f>IF(DE362="","",IFERROR(MATCH(DE362,registar,0),"NEMA"))</f>
        <v/>
      </c>
      <c r="DG362" s="47" t="s">
        <v>0</v>
      </c>
      <c r="DH362" s="52" t="str">
        <f t="shared" si="361"/>
        <v/>
      </c>
      <c r="DI362" s="53" t="str">
        <f>IF(DH362="","",IFERROR(MATCH(DH362,imePrezime_imePrezimeKlub,0),"NEMA"))</f>
        <v/>
      </c>
      <c r="DJ362" s="47" t="s">
        <v>0</v>
      </c>
      <c r="DK362" s="52" t="str">
        <f t="shared" si="362"/>
        <v/>
      </c>
      <c r="DL362" s="53" t="str">
        <f>IF(DK362="","",IFERROR(MATCH(DK362,imePrezime_imePrezime,0),"NEMA"))</f>
        <v/>
      </c>
      <c r="DM362" s="47" t="s">
        <v>0</v>
      </c>
      <c r="DN362" s="58" t="str">
        <f t="shared" si="363"/>
        <v/>
      </c>
      <c r="DO362" s="53" t="str" cm="1">
        <f t="array" ref="DO362">IF(DN362&lt;&gt;"",INDEX(imePrezime_id,DN362,0),IF(CR362&lt;&gt;"",CR362,""))</f>
        <v/>
      </c>
      <c r="DP362" s="47" t="s">
        <v>0</v>
      </c>
      <c r="DQ362" s="58" t="str">
        <f t="shared" si="364"/>
        <v/>
      </c>
      <c r="DR362" s="73" t="str">
        <f>IF(BW362="","",IF(AJ362="",IF(IFERROR(INDEX(imePrezime_klub,MATCH(DO362,imePrezime_id,0)),"NEMA")="","klu",""),IF(OR(AND(AK362&lt;&gt;"",AK362&lt;&gt;"NEMA"),BI362&lt;&gt;""),"klu(ali)",IF(AND(AN362&lt;&gt;"",AN362&lt;&gt;AM362),"(raz-klu)","klu"))))</f>
        <v/>
      </c>
      <c r="DS362" s="73" t="str">
        <f t="shared" si="365"/>
        <v/>
      </c>
      <c r="DT362" s="73" t="str">
        <f t="shared" si="366"/>
        <v/>
      </c>
      <c r="DU362" s="66" t="str">
        <f t="shared" si="367"/>
        <v/>
      </c>
      <c r="DV362" s="47" t="s">
        <v>0</v>
      </c>
      <c r="DW362" s="58" t="str">
        <f>IF(BW362="","",MAX(DW$10:DW361)+1)</f>
        <v/>
      </c>
      <c r="DX362" s="73" t="str">
        <f t="shared" si="368"/>
        <v/>
      </c>
      <c r="DY362" s="73" t="str">
        <f t="shared" si="369"/>
        <v/>
      </c>
      <c r="DZ362" s="73" t="str">
        <f t="shared" si="370"/>
        <v/>
      </c>
      <c r="EA362" s="73" t="str">
        <f t="shared" si="371"/>
        <v/>
      </c>
      <c r="EB362" s="73" t="str">
        <f t="shared" si="372"/>
        <v/>
      </c>
      <c r="EC362" s="73" t="str">
        <f t="shared" si="373"/>
        <v/>
      </c>
      <c r="ED362" s="73" t="str">
        <f t="shared" si="374"/>
        <v/>
      </c>
      <c r="EE362" s="73" t="str">
        <f t="shared" si="375"/>
        <v/>
      </c>
      <c r="EF362" s="73" t="str">
        <f t="shared" si="376"/>
        <v/>
      </c>
      <c r="EG362" s="53" t="str">
        <f>IF(INDEX(natjecanjeKategorije_katAliasId,MATCH(Q362,natjecanjeKategorije_katRegId,0))="","",INDEX(natjecanjeKategorije_katAliasId,MATCH(Q362,natjecanjeKategorije_katRegId,0)))</f>
        <v/>
      </c>
      <c r="EH362" s="47" t="s">
        <v>0</v>
      </c>
      <c r="EI362" s="19" t="str">
        <f t="shared" si="377"/>
        <v/>
      </c>
      <c r="EJ362" s="47" t="s">
        <v>0</v>
      </c>
      <c r="EK362" s="19" t="str">
        <f t="shared" si="378"/>
        <v/>
      </c>
      <c r="EL362" s="47" t="s">
        <v>0</v>
      </c>
      <c r="EM362" s="208" t="str">
        <f t="shared" si="379"/>
        <v/>
      </c>
      <c r="EN362" s="47" t="s">
        <v>0</v>
      </c>
    </row>
    <row r="363" spans="1:144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21"/>
        <v/>
      </c>
      <c r="P363" s="73" t="str">
        <f>IF(O363="","",IF(COUNTIF(O$10:O362,O363)=0,P362+1,P362))</f>
        <v/>
      </c>
      <c r="Q363" s="88" t="str">
        <f t="shared" si="322"/>
        <v/>
      </c>
      <c r="R363" s="89" t="str" cm="1">
        <f t="array" ref="R363">IF(S363="","",INDEX(natjecanjeStaze_naziv,MATCH(S363,natjecanjeStaze_stazaId,0)))</f>
        <v/>
      </c>
      <c r="S363" s="53" t="str">
        <f>IF(BW363="","",INDEX(natjecanjeStaze_stazaId,MATCH(O363,natjecanjeStaze_kategorija,0)))</f>
        <v/>
      </c>
      <c r="T363" s="47" t="s">
        <v>0</v>
      </c>
      <c r="U363" s="259" t="str">
        <f>IF(O363="","",INDEX(kategorija_oznaka,MATCH(Q363,kategorija_id,0)))</f>
        <v/>
      </c>
      <c r="V363" s="260" t="str">
        <f t="shared" si="323"/>
        <v/>
      </c>
      <c r="W363" s="47" t="s">
        <v>0</v>
      </c>
      <c r="X363" s="52" t="str">
        <f t="shared" si="324"/>
        <v/>
      </c>
      <c r="Y363" s="73" t="str">
        <f t="shared" si="325"/>
        <v/>
      </c>
      <c r="Z363" s="31" t="str">
        <f t="shared" si="326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27"/>
        <v/>
      </c>
      <c r="AF363" s="47" t="s">
        <v>0</v>
      </c>
      <c r="AG363" s="151" t="str">
        <f t="shared" si="328"/>
        <v/>
      </c>
      <c r="AH363" s="47" t="s">
        <v>0</v>
      </c>
      <c r="AI363" s="52" t="str">
        <f t="shared" si="329"/>
        <v/>
      </c>
      <c r="AJ363" s="31" t="str">
        <f t="shared" si="330"/>
        <v/>
      </c>
      <c r="AK363" s="73" t="str">
        <f t="shared" si="331"/>
        <v/>
      </c>
      <c r="AL363" s="73" t="str">
        <f t="shared" si="332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IFERROR(""&amp;INDEX(registarNatjecatelji,DL363,4),"")</f>
        <v/>
      </c>
      <c r="AO363" s="90" t="str">
        <f t="shared" si="333"/>
        <v/>
      </c>
      <c r="AP363" s="66" t="str">
        <f t="shared" si="334"/>
        <v/>
      </c>
      <c r="AQ363" s="47" t="s">
        <v>0</v>
      </c>
      <c r="AR363" s="52" t="str">
        <f>IF(V363&lt;&gt;"NEMA","",IF(IFERROR(MATCH(U363,U$10:U362,0),0)&lt;&gt;0,"",U363))</f>
        <v/>
      </c>
      <c r="AS363" s="73" t="str">
        <f>IF(AR363="","",IFERROR(INDEX(klubAlias_id,MATCH(AR363,klubAlias_alias,0)),"NEMA"))</f>
        <v/>
      </c>
      <c r="AT363" s="31" t="str">
        <f>IF(OR(AS363="",AS363&lt;&gt;"NEMA"),"",MAX(AT$10:AT362)+1)</f>
        <v/>
      </c>
      <c r="AU363" s="66" t="str">
        <f>IF(OR(AS363="",AS363&lt;&gt;"NEMA"),"",INDEX(klub_id,MATCH(AR363,klub_naziv,0)))</f>
        <v/>
      </c>
      <c r="AV363" s="47" t="s">
        <v>0</v>
      </c>
      <c r="AW363" s="19" t="str">
        <f t="shared" si="335"/>
        <v/>
      </c>
      <c r="AX363" s="47" t="s">
        <v>0</v>
      </c>
      <c r="AY363" s="82" t="str">
        <f>IF(AK363&lt;&gt;"NEMA","",IF(IFERROR(MATCH(AJ363,AJ$10:AJ362,0),0)&lt;&gt;0,"",AJ363))</f>
        <v/>
      </c>
      <c r="AZ363" s="47" t="s">
        <v>0</v>
      </c>
      <c r="BA363" s="130"/>
      <c r="BB363" s="47" t="s">
        <v>0</v>
      </c>
      <c r="BC363" s="58" t="str">
        <f t="shared" si="336"/>
        <v/>
      </c>
      <c r="BD363" s="31" t="str">
        <f t="shared" si="337"/>
        <v/>
      </c>
      <c r="BE363" s="31" t="str">
        <f>IF(BD363="","",MAX(BE$10:BE362)+1)</f>
        <v/>
      </c>
      <c r="BF363" s="31" t="str">
        <f t="shared" si="338"/>
        <v/>
      </c>
      <c r="BG363" s="31" t="str">
        <f t="shared" si="339"/>
        <v/>
      </c>
      <c r="BH363" s="31" t="str">
        <f>IF(BA363="","",MAX(BH$10:BH362)+1)</f>
        <v/>
      </c>
      <c r="BI363" s="31" t="str">
        <f t="shared" si="340"/>
        <v/>
      </c>
      <c r="BJ363" s="66" t="str">
        <f t="shared" si="341"/>
        <v/>
      </c>
      <c r="BK363" s="47" t="s">
        <v>0</v>
      </c>
      <c r="BL363" s="19" t="str">
        <f t="shared" si="342"/>
        <v/>
      </c>
      <c r="BM363" s="47" t="s">
        <v>0</v>
      </c>
      <c r="BN363" s="151" t="str">
        <f>IF(AP363="","",IF(BA363="",IF(IFERROR(MATCH(AP363,natjecanje_noviKluboviAliasi,0),0)&gt;0,INDEX(natjecanje_kluboviAliasi,MATCH(AP363,natjecanje_noviKluboviAliasi,0)),AP363),BA363))</f>
        <v/>
      </c>
      <c r="BO363" s="47" t="s">
        <v>0</v>
      </c>
      <c r="BP363" s="58" t="str">
        <f t="shared" si="343"/>
        <v/>
      </c>
      <c r="BQ363" s="73" t="str">
        <f t="shared" si="344"/>
        <v/>
      </c>
      <c r="BR363" s="267" t="str">
        <f t="shared" si="345"/>
        <v/>
      </c>
      <c r="BS363" s="268" t="str">
        <f t="shared" si="346"/>
        <v/>
      </c>
      <c r="BT363" s="191" t="str">
        <f t="shared" si="347"/>
        <v/>
      </c>
      <c r="BU363" s="47" t="s">
        <v>0</v>
      </c>
      <c r="BV363" s="52" t="str">
        <f t="shared" si="348"/>
        <v/>
      </c>
      <c r="BW363" s="31" t="str">
        <f t="shared" si="349"/>
        <v/>
      </c>
      <c r="BX363" s="73" t="str">
        <f>IF(BW363="","",IFERROR(INDEX(imePrezime_id,MATCH(BV363&amp;" – "&amp;BW363,imePrezime_imePrezime,0)),"NEMA"))</f>
        <v/>
      </c>
      <c r="BY363" s="73" t="str">
        <f>IF(BX363&lt;&gt;"NEMA","",IFERROR(INDEX(imePrezimeAlias_imePrezimeId,MATCH(BV363&amp;" "&amp;BW363,imePrezimeAlias_alias,0)),"NEMA"))</f>
        <v/>
      </c>
      <c r="BZ363" s="31" t="str">
        <f>IF(BW363="","",IF(OR(BY363="",BY363="NEMA"),BV363,INDEX(imePrezime_ime,MATCH(BY363,imePrezime_id,0))))</f>
        <v/>
      </c>
      <c r="CA363" s="66" t="str">
        <f>IF(BW363="","",IF(OR(BY363="",BY363="NEMA"),BW363,INDEX(imePrezime_prezime,MATCH(BY363,imePrezime_id,0))))</f>
        <v/>
      </c>
      <c r="CB363" s="47" t="s">
        <v>0</v>
      </c>
      <c r="CC363" s="82" t="str">
        <f t="shared" si="350"/>
        <v/>
      </c>
      <c r="CD363" s="47" t="s">
        <v>0</v>
      </c>
      <c r="CE363" s="19" t="str">
        <f t="shared" si="351"/>
        <v/>
      </c>
      <c r="CF363" s="47" t="s">
        <v>0</v>
      </c>
      <c r="CG363" s="130"/>
      <c r="CH363" s="47" t="s">
        <v>0</v>
      </c>
      <c r="CI363" s="52" t="str">
        <f t="shared" si="352"/>
        <v/>
      </c>
      <c r="CJ363" s="73" t="str">
        <f>IF(CG363="","",MAX(CJ$10:CJ362)+1)</f>
        <v/>
      </c>
      <c r="CK363" s="53" t="str">
        <f t="shared" si="353"/>
        <v/>
      </c>
      <c r="CL363" s="47" t="s">
        <v>0</v>
      </c>
      <c r="CM363" s="19" t="str">
        <f t="shared" si="354"/>
        <v/>
      </c>
      <c r="CN363" s="47" t="s">
        <v>0</v>
      </c>
      <c r="CO363" s="108"/>
      <c r="CP363" s="110"/>
      <c r="CQ363" s="47"/>
      <c r="CR363" s="58" t="str">
        <f>IF(AND(BX363="NEMA",BY363="NEMA",OR(CG363="",CK363="NEMA")),MAX(CR$10:CR362)+1,"")</f>
        <v/>
      </c>
      <c r="CS363" s="53" t="str">
        <f t="shared" si="355"/>
        <v/>
      </c>
      <c r="CT363" t="s">
        <v>0</v>
      </c>
      <c r="CU363" s="133" t="str">
        <f>IF(O363="","",LEFT(INDEX(kategorija_oznaka,MATCH(Q363,kategorija_id,0)),1))</f>
        <v/>
      </c>
      <c r="CV363" t="s">
        <v>0</v>
      </c>
      <c r="CW363" s="52" t="str">
        <f>IF(CR363="","",IF(M363&lt;&gt;"CRO","","INSERT INTO osoba (id,reg_broj,oib,spol_id,dat_rodjenja) VALUES ("&amp;CR363&amp;",(SELECT max(os.reg_broj)+1 FROM osoba AS os),Null,'"&amp;CU363&amp;"',Null); INSERT INTO osoba_log (id,reg_broj,oib,spol_id,dat_rodjenja,dnevnik_id) SELECT id,reg_broj,oib,spol_id,dat_rodjenja,"&amp;dnevnik_id&amp;" FROM osoba WHERE id = "&amp;CR363&amp;";"))</f>
        <v/>
      </c>
      <c r="CX363" s="66" t="str">
        <f t="shared" si="356"/>
        <v/>
      </c>
      <c r="CY363" t="s">
        <v>0</v>
      </c>
      <c r="CZ363" s="19" t="str">
        <f t="shared" si="357"/>
        <v/>
      </c>
      <c r="DA363" s="47" t="s">
        <v>0</v>
      </c>
      <c r="DB363" s="52" t="str">
        <f t="shared" si="358"/>
        <v/>
      </c>
      <c r="DC363" s="66" t="str">
        <f t="shared" si="359"/>
        <v/>
      </c>
      <c r="DD363" s="47" t="s">
        <v>0</v>
      </c>
      <c r="DE363" s="52" t="str">
        <f t="shared" si="360"/>
        <v/>
      </c>
      <c r="DF363" s="53" t="str">
        <f>IF(DE363="","",IFERROR(MATCH(DE363,registar,0),"NEMA"))</f>
        <v/>
      </c>
      <c r="DG363" s="47" t="s">
        <v>0</v>
      </c>
      <c r="DH363" s="52" t="str">
        <f t="shared" si="361"/>
        <v/>
      </c>
      <c r="DI363" s="53" t="str">
        <f>IF(DH363="","",IFERROR(MATCH(DH363,imePrezime_imePrezimeKlub,0),"NEMA"))</f>
        <v/>
      </c>
      <c r="DJ363" s="47" t="s">
        <v>0</v>
      </c>
      <c r="DK363" s="52" t="str">
        <f t="shared" si="362"/>
        <v/>
      </c>
      <c r="DL363" s="53" t="str">
        <f>IF(DK363="","",IFERROR(MATCH(DK363,imePrezime_imePrezime,0),"NEMA"))</f>
        <v/>
      </c>
      <c r="DM363" s="47" t="s">
        <v>0</v>
      </c>
      <c r="DN363" s="58" t="str">
        <f t="shared" si="363"/>
        <v/>
      </c>
      <c r="DO363" s="53" t="str" cm="1">
        <f t="array" ref="DO363">IF(DN363&lt;&gt;"",INDEX(imePrezime_id,DN363,0),IF(CR363&lt;&gt;"",CR363,""))</f>
        <v/>
      </c>
      <c r="DP363" s="47" t="s">
        <v>0</v>
      </c>
      <c r="DQ363" s="58" t="str">
        <f t="shared" si="364"/>
        <v/>
      </c>
      <c r="DR363" s="73" t="str">
        <f>IF(BW363="","",IF(AJ363="",IF(IFERROR(INDEX(imePrezime_klub,MATCH(DO363,imePrezime_id,0)),"NEMA")="","klu",""),IF(OR(AND(AK363&lt;&gt;"",AK363&lt;&gt;"NEMA"),BI363&lt;&gt;""),"klu(ali)",IF(AND(AN363&lt;&gt;"",AN363&lt;&gt;AM363),"(raz-klu)","klu"))))</f>
        <v/>
      </c>
      <c r="DS363" s="73" t="str">
        <f t="shared" si="365"/>
        <v/>
      </c>
      <c r="DT363" s="73" t="str">
        <f t="shared" si="366"/>
        <v/>
      </c>
      <c r="DU363" s="66" t="str">
        <f t="shared" si="367"/>
        <v/>
      </c>
      <c r="DV363" s="47" t="s">
        <v>0</v>
      </c>
      <c r="DW363" s="58" t="str">
        <f>IF(BW363="","",MAX(DW$10:DW362)+1)</f>
        <v/>
      </c>
      <c r="DX363" s="73" t="str">
        <f t="shared" si="368"/>
        <v/>
      </c>
      <c r="DY363" s="73" t="str">
        <f t="shared" si="369"/>
        <v/>
      </c>
      <c r="DZ363" s="73" t="str">
        <f t="shared" si="370"/>
        <v/>
      </c>
      <c r="EA363" s="73" t="str">
        <f t="shared" si="371"/>
        <v/>
      </c>
      <c r="EB363" s="73" t="str">
        <f t="shared" si="372"/>
        <v/>
      </c>
      <c r="EC363" s="73" t="str">
        <f t="shared" si="373"/>
        <v/>
      </c>
      <c r="ED363" s="73" t="str">
        <f t="shared" si="374"/>
        <v/>
      </c>
      <c r="EE363" s="73" t="str">
        <f t="shared" si="375"/>
        <v/>
      </c>
      <c r="EF363" s="73" t="str">
        <f t="shared" si="376"/>
        <v/>
      </c>
      <c r="EG363" s="53" t="str">
        <f>IF(INDEX(natjecanjeKategorije_katAliasId,MATCH(Q363,natjecanjeKategorije_katRegId,0))="","",INDEX(natjecanjeKategorije_katAliasId,MATCH(Q363,natjecanjeKategorije_katRegId,0)))</f>
        <v/>
      </c>
      <c r="EH363" s="47" t="s">
        <v>0</v>
      </c>
      <c r="EI363" s="19" t="str">
        <f t="shared" si="377"/>
        <v/>
      </c>
      <c r="EJ363" s="47" t="s">
        <v>0</v>
      </c>
      <c r="EK363" s="19" t="str">
        <f t="shared" si="378"/>
        <v/>
      </c>
      <c r="EL363" s="47" t="s">
        <v>0</v>
      </c>
      <c r="EM363" s="208" t="str">
        <f t="shared" si="379"/>
        <v/>
      </c>
      <c r="EN363" s="47" t="s">
        <v>0</v>
      </c>
    </row>
    <row r="364" spans="1:144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21"/>
        <v/>
      </c>
      <c r="P364" s="73" t="str">
        <f>IF(O364="","",IF(COUNTIF(O$10:O363,O364)=0,P363+1,P363))</f>
        <v/>
      </c>
      <c r="Q364" s="88" t="str">
        <f t="shared" si="322"/>
        <v/>
      </c>
      <c r="R364" s="89" t="str" cm="1">
        <f t="array" ref="R364">IF(S364="","",INDEX(natjecanjeStaze_naziv,MATCH(S364,natjecanjeStaze_stazaId,0)))</f>
        <v/>
      </c>
      <c r="S364" s="53" t="str">
        <f>IF(BW364="","",INDEX(natjecanjeStaze_stazaId,MATCH(O364,natjecanjeStaze_kategorija,0)))</f>
        <v/>
      </c>
      <c r="T364" s="47" t="s">
        <v>0</v>
      </c>
      <c r="U364" s="259" t="str">
        <f>IF(O364="","",INDEX(kategorija_oznaka,MATCH(Q364,kategorija_id,0)))</f>
        <v/>
      </c>
      <c r="V364" s="260" t="str">
        <f t="shared" si="323"/>
        <v/>
      </c>
      <c r="W364" s="47" t="s">
        <v>0</v>
      </c>
      <c r="X364" s="52" t="str">
        <f t="shared" si="324"/>
        <v/>
      </c>
      <c r="Y364" s="73" t="str">
        <f t="shared" si="325"/>
        <v/>
      </c>
      <c r="Z364" s="31" t="str">
        <f t="shared" si="326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27"/>
        <v/>
      </c>
      <c r="AF364" s="47" t="s">
        <v>0</v>
      </c>
      <c r="AG364" s="151" t="str">
        <f t="shared" si="328"/>
        <v/>
      </c>
      <c r="AH364" s="47" t="s">
        <v>0</v>
      </c>
      <c r="AI364" s="52" t="str">
        <f t="shared" si="329"/>
        <v/>
      </c>
      <c r="AJ364" s="31" t="str">
        <f t="shared" si="330"/>
        <v/>
      </c>
      <c r="AK364" s="73" t="str">
        <f t="shared" si="331"/>
        <v/>
      </c>
      <c r="AL364" s="73" t="str">
        <f t="shared" si="332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IFERROR(""&amp;INDEX(registarNatjecatelji,DL364,4),"")</f>
        <v/>
      </c>
      <c r="AO364" s="90" t="str">
        <f t="shared" si="333"/>
        <v/>
      </c>
      <c r="AP364" s="66" t="str">
        <f t="shared" si="334"/>
        <v/>
      </c>
      <c r="AQ364" s="47" t="s">
        <v>0</v>
      </c>
      <c r="AR364" s="52" t="str">
        <f>IF(V364&lt;&gt;"NEMA","",IF(IFERROR(MATCH(U364,U$10:U363,0),0)&lt;&gt;0,"",U364))</f>
        <v/>
      </c>
      <c r="AS364" s="73" t="str">
        <f>IF(AR364="","",IFERROR(INDEX(klubAlias_id,MATCH(AR364,klubAlias_alias,0)),"NEMA"))</f>
        <v/>
      </c>
      <c r="AT364" s="31" t="str">
        <f>IF(OR(AS364="",AS364&lt;&gt;"NEMA"),"",MAX(AT$10:AT363)+1)</f>
        <v/>
      </c>
      <c r="AU364" s="66" t="str">
        <f>IF(OR(AS364="",AS364&lt;&gt;"NEMA"),"",INDEX(klub_id,MATCH(AR364,klub_naziv,0)))</f>
        <v/>
      </c>
      <c r="AV364" s="47" t="s">
        <v>0</v>
      </c>
      <c r="AW364" s="19" t="str">
        <f t="shared" si="335"/>
        <v/>
      </c>
      <c r="AX364" s="47" t="s">
        <v>0</v>
      </c>
      <c r="AY364" s="82" t="str">
        <f>IF(AK364&lt;&gt;"NEMA","",IF(IFERROR(MATCH(AJ364,AJ$10:AJ363,0),0)&lt;&gt;0,"",AJ364))</f>
        <v/>
      </c>
      <c r="AZ364" s="47" t="s">
        <v>0</v>
      </c>
      <c r="BA364" s="130"/>
      <c r="BB364" s="47" t="s">
        <v>0</v>
      </c>
      <c r="BC364" s="58" t="str">
        <f t="shared" si="336"/>
        <v/>
      </c>
      <c r="BD364" s="31" t="str">
        <f t="shared" si="337"/>
        <v/>
      </c>
      <c r="BE364" s="31" t="str">
        <f>IF(BD364="","",MAX(BE$10:BE363)+1)</f>
        <v/>
      </c>
      <c r="BF364" s="31" t="str">
        <f t="shared" si="338"/>
        <v/>
      </c>
      <c r="BG364" s="31" t="str">
        <f t="shared" si="339"/>
        <v/>
      </c>
      <c r="BH364" s="31" t="str">
        <f>IF(BA364="","",MAX(BH$10:BH363)+1)</f>
        <v/>
      </c>
      <c r="BI364" s="31" t="str">
        <f t="shared" si="340"/>
        <v/>
      </c>
      <c r="BJ364" s="66" t="str">
        <f t="shared" si="341"/>
        <v/>
      </c>
      <c r="BK364" s="47" t="s">
        <v>0</v>
      </c>
      <c r="BL364" s="19" t="str">
        <f t="shared" si="342"/>
        <v/>
      </c>
      <c r="BM364" s="47" t="s">
        <v>0</v>
      </c>
      <c r="BN364" s="151" t="str">
        <f>IF(AP364="","",IF(BA364="",IF(IFERROR(MATCH(AP364,natjecanje_noviKluboviAliasi,0),0)&gt;0,INDEX(natjecanje_kluboviAliasi,MATCH(AP364,natjecanje_noviKluboviAliasi,0)),AP364),BA364))</f>
        <v/>
      </c>
      <c r="BO364" s="47" t="s">
        <v>0</v>
      </c>
      <c r="BP364" s="58" t="str">
        <f t="shared" si="343"/>
        <v/>
      </c>
      <c r="BQ364" s="73" t="str">
        <f t="shared" si="344"/>
        <v/>
      </c>
      <c r="BR364" s="267" t="str">
        <f t="shared" si="345"/>
        <v/>
      </c>
      <c r="BS364" s="268" t="str">
        <f t="shared" si="346"/>
        <v/>
      </c>
      <c r="BT364" s="191" t="str">
        <f t="shared" si="347"/>
        <v/>
      </c>
      <c r="BU364" s="47" t="s">
        <v>0</v>
      </c>
      <c r="BV364" s="52" t="str">
        <f t="shared" si="348"/>
        <v/>
      </c>
      <c r="BW364" s="31" t="str">
        <f t="shared" si="349"/>
        <v/>
      </c>
      <c r="BX364" s="73" t="str">
        <f>IF(BW364="","",IFERROR(INDEX(imePrezime_id,MATCH(BV364&amp;" – "&amp;BW364,imePrezime_imePrezime,0)),"NEMA"))</f>
        <v/>
      </c>
      <c r="BY364" s="73" t="str">
        <f>IF(BX364&lt;&gt;"NEMA","",IFERROR(INDEX(imePrezimeAlias_imePrezimeId,MATCH(BV364&amp;" "&amp;BW364,imePrezimeAlias_alias,0)),"NEMA"))</f>
        <v/>
      </c>
      <c r="BZ364" s="31" t="str">
        <f>IF(BW364="","",IF(OR(BY364="",BY364="NEMA"),BV364,INDEX(imePrezime_ime,MATCH(BY364,imePrezime_id,0))))</f>
        <v/>
      </c>
      <c r="CA364" s="66" t="str">
        <f>IF(BW364="","",IF(OR(BY364="",BY364="NEMA"),BW364,INDEX(imePrezime_prezime,MATCH(BY364,imePrezime_id,0))))</f>
        <v/>
      </c>
      <c r="CB364" s="47" t="s">
        <v>0</v>
      </c>
      <c r="CC364" s="82" t="str">
        <f t="shared" si="350"/>
        <v/>
      </c>
      <c r="CD364" s="47" t="s">
        <v>0</v>
      </c>
      <c r="CE364" s="19" t="str">
        <f t="shared" si="351"/>
        <v/>
      </c>
      <c r="CF364" s="47" t="s">
        <v>0</v>
      </c>
      <c r="CG364" s="130"/>
      <c r="CH364" s="47" t="s">
        <v>0</v>
      </c>
      <c r="CI364" s="52" t="str">
        <f t="shared" si="352"/>
        <v/>
      </c>
      <c r="CJ364" s="73" t="str">
        <f>IF(CG364="","",MAX(CJ$10:CJ363)+1)</f>
        <v/>
      </c>
      <c r="CK364" s="53" t="str">
        <f t="shared" si="353"/>
        <v/>
      </c>
      <c r="CL364" s="47" t="s">
        <v>0</v>
      </c>
      <c r="CM364" s="19" t="str">
        <f t="shared" si="354"/>
        <v/>
      </c>
      <c r="CN364" s="47" t="s">
        <v>0</v>
      </c>
      <c r="CO364" s="108"/>
      <c r="CP364" s="110"/>
      <c r="CQ364" s="47"/>
      <c r="CR364" s="58" t="str">
        <f>IF(AND(BX364="NEMA",BY364="NEMA",OR(CG364="",CK364="NEMA")),MAX(CR$10:CR363)+1,"")</f>
        <v/>
      </c>
      <c r="CS364" s="53" t="str">
        <f t="shared" si="355"/>
        <v/>
      </c>
      <c r="CT364" t="s">
        <v>0</v>
      </c>
      <c r="CU364" s="133" t="str">
        <f>IF(O364="","",LEFT(INDEX(kategorija_oznaka,MATCH(Q364,kategorija_id,0)),1))</f>
        <v/>
      </c>
      <c r="CV364" t="s">
        <v>0</v>
      </c>
      <c r="CW364" s="52" t="str">
        <f>IF(CR364="","",IF(M364&lt;&gt;"CRO","","INSERT INTO osoba (id,reg_broj,oib,spol_id,dat_rodjenja) VALUES ("&amp;CR364&amp;",(SELECT max(os.reg_broj)+1 FROM osoba AS os),Null,'"&amp;CU364&amp;"',Null); INSERT INTO osoba_log (id,reg_broj,oib,spol_id,dat_rodjenja,dnevnik_id) SELECT id,reg_broj,oib,spol_id,dat_rodjenja,"&amp;dnevnik_id&amp;" FROM osoba WHERE id = "&amp;CR364&amp;";"))</f>
        <v/>
      </c>
      <c r="CX364" s="66" t="str">
        <f t="shared" si="356"/>
        <v/>
      </c>
      <c r="CY364" t="s">
        <v>0</v>
      </c>
      <c r="CZ364" s="19" t="str">
        <f t="shared" si="357"/>
        <v/>
      </c>
      <c r="DA364" s="47" t="s">
        <v>0</v>
      </c>
      <c r="DB364" s="52" t="str">
        <f t="shared" si="358"/>
        <v/>
      </c>
      <c r="DC364" s="66" t="str">
        <f t="shared" si="359"/>
        <v/>
      </c>
      <c r="DD364" s="47" t="s">
        <v>0</v>
      </c>
      <c r="DE364" s="52" t="str">
        <f t="shared" si="360"/>
        <v/>
      </c>
      <c r="DF364" s="53" t="str">
        <f>IF(DE364="","",IFERROR(MATCH(DE364,registar,0),"NEMA"))</f>
        <v/>
      </c>
      <c r="DG364" s="47" t="s">
        <v>0</v>
      </c>
      <c r="DH364" s="52" t="str">
        <f t="shared" si="361"/>
        <v/>
      </c>
      <c r="DI364" s="53" t="str">
        <f>IF(DH364="","",IFERROR(MATCH(DH364,imePrezime_imePrezimeKlub,0),"NEMA"))</f>
        <v/>
      </c>
      <c r="DJ364" s="47" t="s">
        <v>0</v>
      </c>
      <c r="DK364" s="52" t="str">
        <f t="shared" si="362"/>
        <v/>
      </c>
      <c r="DL364" s="53" t="str">
        <f>IF(DK364="","",IFERROR(MATCH(DK364,imePrezime_imePrezime,0),"NEMA"))</f>
        <v/>
      </c>
      <c r="DM364" s="47" t="s">
        <v>0</v>
      </c>
      <c r="DN364" s="58" t="str">
        <f t="shared" si="363"/>
        <v/>
      </c>
      <c r="DO364" s="53" t="str" cm="1">
        <f t="array" ref="DO364">IF(DN364&lt;&gt;"",INDEX(imePrezime_id,DN364,0),IF(CR364&lt;&gt;"",CR364,""))</f>
        <v/>
      </c>
      <c r="DP364" s="47" t="s">
        <v>0</v>
      </c>
      <c r="DQ364" s="58" t="str">
        <f t="shared" si="364"/>
        <v/>
      </c>
      <c r="DR364" s="73" t="str">
        <f>IF(BW364="","",IF(AJ364="",IF(IFERROR(INDEX(imePrezime_klub,MATCH(DO364,imePrezime_id,0)),"NEMA")="","klu",""),IF(OR(AND(AK364&lt;&gt;"",AK364&lt;&gt;"NEMA"),BI364&lt;&gt;""),"klu(ali)",IF(AND(AN364&lt;&gt;"",AN364&lt;&gt;AM364),"(raz-klu)","klu"))))</f>
        <v/>
      </c>
      <c r="DS364" s="73" t="str">
        <f t="shared" si="365"/>
        <v/>
      </c>
      <c r="DT364" s="73" t="str">
        <f t="shared" si="366"/>
        <v/>
      </c>
      <c r="DU364" s="66" t="str">
        <f t="shared" si="367"/>
        <v/>
      </c>
      <c r="DV364" s="47" t="s">
        <v>0</v>
      </c>
      <c r="DW364" s="58" t="str">
        <f>IF(BW364="","",MAX(DW$10:DW363)+1)</f>
        <v/>
      </c>
      <c r="DX364" s="73" t="str">
        <f t="shared" si="368"/>
        <v/>
      </c>
      <c r="DY364" s="73" t="str">
        <f t="shared" si="369"/>
        <v/>
      </c>
      <c r="DZ364" s="73" t="str">
        <f t="shared" si="370"/>
        <v/>
      </c>
      <c r="EA364" s="73" t="str">
        <f t="shared" si="371"/>
        <v/>
      </c>
      <c r="EB364" s="73" t="str">
        <f t="shared" si="372"/>
        <v/>
      </c>
      <c r="EC364" s="73" t="str">
        <f t="shared" si="373"/>
        <v/>
      </c>
      <c r="ED364" s="73" t="str">
        <f t="shared" si="374"/>
        <v/>
      </c>
      <c r="EE364" s="73" t="str">
        <f t="shared" si="375"/>
        <v/>
      </c>
      <c r="EF364" s="73" t="str">
        <f t="shared" si="376"/>
        <v/>
      </c>
      <c r="EG364" s="53" t="str">
        <f>IF(INDEX(natjecanjeKategorije_katAliasId,MATCH(Q364,natjecanjeKategorije_katRegId,0))="","",INDEX(natjecanjeKategorije_katAliasId,MATCH(Q364,natjecanjeKategorije_katRegId,0)))</f>
        <v/>
      </c>
      <c r="EH364" s="47" t="s">
        <v>0</v>
      </c>
      <c r="EI364" s="19" t="str">
        <f t="shared" si="377"/>
        <v/>
      </c>
      <c r="EJ364" s="47" t="s">
        <v>0</v>
      </c>
      <c r="EK364" s="19" t="str">
        <f t="shared" si="378"/>
        <v/>
      </c>
      <c r="EL364" s="47" t="s">
        <v>0</v>
      </c>
      <c r="EM364" s="208" t="str">
        <f t="shared" si="379"/>
        <v/>
      </c>
      <c r="EN364" s="47" t="s">
        <v>0</v>
      </c>
    </row>
    <row r="365" spans="1:144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21"/>
        <v/>
      </c>
      <c r="P365" s="73" t="str">
        <f>IF(O365="","",IF(COUNTIF(O$10:O364,O365)=0,P364+1,P364))</f>
        <v/>
      </c>
      <c r="Q365" s="88" t="str">
        <f t="shared" si="322"/>
        <v/>
      </c>
      <c r="R365" s="89" t="str" cm="1">
        <f t="array" ref="R365">IF(S365="","",INDEX(natjecanjeStaze_naziv,MATCH(S365,natjecanjeStaze_stazaId,0)))</f>
        <v/>
      </c>
      <c r="S365" s="53" t="str">
        <f>IF(BW365="","",INDEX(natjecanjeStaze_stazaId,MATCH(O365,natjecanjeStaze_kategorija,0)))</f>
        <v/>
      </c>
      <c r="T365" s="47" t="s">
        <v>0</v>
      </c>
      <c r="U365" s="259" t="str">
        <f>IF(O365="","",INDEX(kategorija_oznaka,MATCH(Q365,kategorija_id,0)))</f>
        <v/>
      </c>
      <c r="V365" s="260" t="str">
        <f t="shared" si="323"/>
        <v/>
      </c>
      <c r="W365" s="47" t="s">
        <v>0</v>
      </c>
      <c r="X365" s="52" t="str">
        <f t="shared" si="324"/>
        <v/>
      </c>
      <c r="Y365" s="73" t="str">
        <f t="shared" si="325"/>
        <v/>
      </c>
      <c r="Z365" s="31" t="str">
        <f t="shared" si="326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27"/>
        <v/>
      </c>
      <c r="AF365" s="47" t="s">
        <v>0</v>
      </c>
      <c r="AG365" s="151" t="str">
        <f t="shared" si="328"/>
        <v/>
      </c>
      <c r="AH365" s="47" t="s">
        <v>0</v>
      </c>
      <c r="AI365" s="52" t="str">
        <f t="shared" si="329"/>
        <v/>
      </c>
      <c r="AJ365" s="31" t="str">
        <f t="shared" si="330"/>
        <v/>
      </c>
      <c r="AK365" s="73" t="str">
        <f t="shared" si="331"/>
        <v/>
      </c>
      <c r="AL365" s="73" t="str">
        <f t="shared" si="332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IFERROR(""&amp;INDEX(registarNatjecatelji,DL365,4),"")</f>
        <v/>
      </c>
      <c r="AO365" s="90" t="str">
        <f t="shared" si="333"/>
        <v/>
      </c>
      <c r="AP365" s="66" t="str">
        <f t="shared" si="334"/>
        <v/>
      </c>
      <c r="AQ365" s="47" t="s">
        <v>0</v>
      </c>
      <c r="AR365" s="52" t="str">
        <f>IF(V365&lt;&gt;"NEMA","",IF(IFERROR(MATCH(U365,U$10:U364,0),0)&lt;&gt;0,"",U365))</f>
        <v/>
      </c>
      <c r="AS365" s="73" t="str">
        <f>IF(AR365="","",IFERROR(INDEX(klubAlias_id,MATCH(AR365,klubAlias_alias,0)),"NEMA"))</f>
        <v/>
      </c>
      <c r="AT365" s="31" t="str">
        <f>IF(OR(AS365="",AS365&lt;&gt;"NEMA"),"",MAX(AT$10:AT364)+1)</f>
        <v/>
      </c>
      <c r="AU365" s="66" t="str">
        <f>IF(OR(AS365="",AS365&lt;&gt;"NEMA"),"",INDEX(klub_id,MATCH(AR365,klub_naziv,0)))</f>
        <v/>
      </c>
      <c r="AV365" s="47" t="s">
        <v>0</v>
      </c>
      <c r="AW365" s="19" t="str">
        <f t="shared" si="335"/>
        <v/>
      </c>
      <c r="AX365" s="47" t="s">
        <v>0</v>
      </c>
      <c r="AY365" s="82" t="str">
        <f>IF(AK365&lt;&gt;"NEMA","",IF(IFERROR(MATCH(AJ365,AJ$10:AJ364,0),0)&lt;&gt;0,"",AJ365))</f>
        <v/>
      </c>
      <c r="AZ365" s="47" t="s">
        <v>0</v>
      </c>
      <c r="BA365" s="130"/>
      <c r="BB365" s="47" t="s">
        <v>0</v>
      </c>
      <c r="BC365" s="58" t="str">
        <f t="shared" si="336"/>
        <v/>
      </c>
      <c r="BD365" s="31" t="str">
        <f t="shared" si="337"/>
        <v/>
      </c>
      <c r="BE365" s="31" t="str">
        <f>IF(BD365="","",MAX(BE$10:BE364)+1)</f>
        <v/>
      </c>
      <c r="BF365" s="31" t="str">
        <f t="shared" si="338"/>
        <v/>
      </c>
      <c r="BG365" s="31" t="str">
        <f t="shared" si="339"/>
        <v/>
      </c>
      <c r="BH365" s="31" t="str">
        <f>IF(BA365="","",MAX(BH$10:BH364)+1)</f>
        <v/>
      </c>
      <c r="BI365" s="31" t="str">
        <f t="shared" si="340"/>
        <v/>
      </c>
      <c r="BJ365" s="66" t="str">
        <f t="shared" si="341"/>
        <v/>
      </c>
      <c r="BK365" s="47" t="s">
        <v>0</v>
      </c>
      <c r="BL365" s="19" t="str">
        <f t="shared" si="342"/>
        <v/>
      </c>
      <c r="BM365" s="47" t="s">
        <v>0</v>
      </c>
      <c r="BN365" s="151" t="str">
        <f>IF(AP365="","",IF(BA365="",IF(IFERROR(MATCH(AP365,natjecanje_noviKluboviAliasi,0),0)&gt;0,INDEX(natjecanje_kluboviAliasi,MATCH(AP365,natjecanje_noviKluboviAliasi,0)),AP365),BA365))</f>
        <v/>
      </c>
      <c r="BO365" s="47" t="s">
        <v>0</v>
      </c>
      <c r="BP365" s="58" t="str">
        <f t="shared" si="343"/>
        <v/>
      </c>
      <c r="BQ365" s="73" t="str">
        <f t="shared" si="344"/>
        <v/>
      </c>
      <c r="BR365" s="267" t="str">
        <f t="shared" si="345"/>
        <v/>
      </c>
      <c r="BS365" s="268" t="str">
        <f t="shared" si="346"/>
        <v/>
      </c>
      <c r="BT365" s="191" t="str">
        <f t="shared" si="347"/>
        <v/>
      </c>
      <c r="BU365" s="47" t="s">
        <v>0</v>
      </c>
      <c r="BV365" s="52" t="str">
        <f t="shared" si="348"/>
        <v/>
      </c>
      <c r="BW365" s="31" t="str">
        <f t="shared" si="349"/>
        <v/>
      </c>
      <c r="BX365" s="73" t="str">
        <f>IF(BW365="","",IFERROR(INDEX(imePrezime_id,MATCH(BV365&amp;" – "&amp;BW365,imePrezime_imePrezime,0)),"NEMA"))</f>
        <v/>
      </c>
      <c r="BY365" s="73" t="str">
        <f>IF(BX365&lt;&gt;"NEMA","",IFERROR(INDEX(imePrezimeAlias_imePrezimeId,MATCH(BV365&amp;" "&amp;BW365,imePrezimeAlias_alias,0)),"NEMA"))</f>
        <v/>
      </c>
      <c r="BZ365" s="31" t="str">
        <f>IF(BW365="","",IF(OR(BY365="",BY365="NEMA"),BV365,INDEX(imePrezime_ime,MATCH(BY365,imePrezime_id,0))))</f>
        <v/>
      </c>
      <c r="CA365" s="66" t="str">
        <f>IF(BW365="","",IF(OR(BY365="",BY365="NEMA"),BW365,INDEX(imePrezime_prezime,MATCH(BY365,imePrezime_id,0))))</f>
        <v/>
      </c>
      <c r="CB365" s="47" t="s">
        <v>0</v>
      </c>
      <c r="CC365" s="82" t="str">
        <f t="shared" si="350"/>
        <v/>
      </c>
      <c r="CD365" s="47" t="s">
        <v>0</v>
      </c>
      <c r="CE365" s="19" t="str">
        <f t="shared" si="351"/>
        <v/>
      </c>
      <c r="CF365" s="47" t="s">
        <v>0</v>
      </c>
      <c r="CG365" s="130"/>
      <c r="CH365" s="47" t="s">
        <v>0</v>
      </c>
      <c r="CI365" s="52" t="str">
        <f t="shared" si="352"/>
        <v/>
      </c>
      <c r="CJ365" s="73" t="str">
        <f>IF(CG365="","",MAX(CJ$10:CJ364)+1)</f>
        <v/>
      </c>
      <c r="CK365" s="53" t="str">
        <f t="shared" si="353"/>
        <v/>
      </c>
      <c r="CL365" s="47" t="s">
        <v>0</v>
      </c>
      <c r="CM365" s="19" t="str">
        <f t="shared" si="354"/>
        <v/>
      </c>
      <c r="CN365" s="47" t="s">
        <v>0</v>
      </c>
      <c r="CO365" s="108"/>
      <c r="CP365" s="110"/>
      <c r="CQ365" s="47"/>
      <c r="CR365" s="58" t="str">
        <f>IF(AND(BX365="NEMA",BY365="NEMA",OR(CG365="",CK365="NEMA")),MAX(CR$10:CR364)+1,"")</f>
        <v/>
      </c>
      <c r="CS365" s="53" t="str">
        <f t="shared" si="355"/>
        <v/>
      </c>
      <c r="CT365" t="s">
        <v>0</v>
      </c>
      <c r="CU365" s="133" t="str">
        <f>IF(O365="","",LEFT(INDEX(kategorija_oznaka,MATCH(Q365,kategorija_id,0)),1))</f>
        <v/>
      </c>
      <c r="CV365" t="s">
        <v>0</v>
      </c>
      <c r="CW365" s="52" t="str">
        <f>IF(CR365="","",IF(M365&lt;&gt;"CRO","","INSERT INTO osoba (id,reg_broj,oib,spol_id,dat_rodjenja) VALUES ("&amp;CR365&amp;",(SELECT max(os.reg_broj)+1 FROM osoba AS os),Null,'"&amp;CU365&amp;"',Null); INSERT INTO osoba_log (id,reg_broj,oib,spol_id,dat_rodjenja,dnevnik_id) SELECT id,reg_broj,oib,spol_id,dat_rodjenja,"&amp;dnevnik_id&amp;" FROM osoba WHERE id = "&amp;CR365&amp;";"))</f>
        <v/>
      </c>
      <c r="CX365" s="66" t="str">
        <f t="shared" si="356"/>
        <v/>
      </c>
      <c r="CY365" t="s">
        <v>0</v>
      </c>
      <c r="CZ365" s="19" t="str">
        <f t="shared" si="357"/>
        <v/>
      </c>
      <c r="DA365" s="47" t="s">
        <v>0</v>
      </c>
      <c r="DB365" s="52" t="str">
        <f t="shared" si="358"/>
        <v/>
      </c>
      <c r="DC365" s="66" t="str">
        <f t="shared" si="359"/>
        <v/>
      </c>
      <c r="DD365" s="47" t="s">
        <v>0</v>
      </c>
      <c r="DE365" s="52" t="str">
        <f t="shared" si="360"/>
        <v/>
      </c>
      <c r="DF365" s="53" t="str">
        <f>IF(DE365="","",IFERROR(MATCH(DE365,registar,0),"NEMA"))</f>
        <v/>
      </c>
      <c r="DG365" s="47" t="s">
        <v>0</v>
      </c>
      <c r="DH365" s="52" t="str">
        <f t="shared" si="361"/>
        <v/>
      </c>
      <c r="DI365" s="53" t="str">
        <f>IF(DH365="","",IFERROR(MATCH(DH365,imePrezime_imePrezimeKlub,0),"NEMA"))</f>
        <v/>
      </c>
      <c r="DJ365" s="47" t="s">
        <v>0</v>
      </c>
      <c r="DK365" s="52" t="str">
        <f t="shared" si="362"/>
        <v/>
      </c>
      <c r="DL365" s="53" t="str">
        <f>IF(DK365="","",IFERROR(MATCH(DK365,imePrezime_imePrezime,0),"NEMA"))</f>
        <v/>
      </c>
      <c r="DM365" s="47" t="s">
        <v>0</v>
      </c>
      <c r="DN365" s="58" t="str">
        <f t="shared" si="363"/>
        <v/>
      </c>
      <c r="DO365" s="53" t="str" cm="1">
        <f t="array" ref="DO365">IF(DN365&lt;&gt;"",INDEX(imePrezime_id,DN365,0),IF(CR365&lt;&gt;"",CR365,""))</f>
        <v/>
      </c>
      <c r="DP365" s="47" t="s">
        <v>0</v>
      </c>
      <c r="DQ365" s="58" t="str">
        <f t="shared" si="364"/>
        <v/>
      </c>
      <c r="DR365" s="73" t="str">
        <f>IF(BW365="","",IF(AJ365="",IF(IFERROR(INDEX(imePrezime_klub,MATCH(DO365,imePrezime_id,0)),"NEMA")="","klu",""),IF(OR(AND(AK365&lt;&gt;"",AK365&lt;&gt;"NEMA"),BI365&lt;&gt;""),"klu(ali)",IF(AND(AN365&lt;&gt;"",AN365&lt;&gt;AM365),"(raz-klu)","klu"))))</f>
        <v/>
      </c>
      <c r="DS365" s="73" t="str">
        <f t="shared" si="365"/>
        <v/>
      </c>
      <c r="DT365" s="73" t="str">
        <f t="shared" si="366"/>
        <v/>
      </c>
      <c r="DU365" s="66" t="str">
        <f t="shared" si="367"/>
        <v/>
      </c>
      <c r="DV365" s="47" t="s">
        <v>0</v>
      </c>
      <c r="DW365" s="58" t="str">
        <f>IF(BW365="","",MAX(DW$10:DW364)+1)</f>
        <v/>
      </c>
      <c r="DX365" s="73" t="str">
        <f t="shared" si="368"/>
        <v/>
      </c>
      <c r="DY365" s="73" t="str">
        <f t="shared" si="369"/>
        <v/>
      </c>
      <c r="DZ365" s="73" t="str">
        <f t="shared" si="370"/>
        <v/>
      </c>
      <c r="EA365" s="73" t="str">
        <f t="shared" si="371"/>
        <v/>
      </c>
      <c r="EB365" s="73" t="str">
        <f t="shared" si="372"/>
        <v/>
      </c>
      <c r="EC365" s="73" t="str">
        <f t="shared" si="373"/>
        <v/>
      </c>
      <c r="ED365" s="73" t="str">
        <f t="shared" si="374"/>
        <v/>
      </c>
      <c r="EE365" s="73" t="str">
        <f t="shared" si="375"/>
        <v/>
      </c>
      <c r="EF365" s="73" t="str">
        <f t="shared" si="376"/>
        <v/>
      </c>
      <c r="EG365" s="53" t="str">
        <f>IF(INDEX(natjecanjeKategorije_katAliasId,MATCH(Q365,natjecanjeKategorije_katRegId,0))="","",INDEX(natjecanjeKategorije_katAliasId,MATCH(Q365,natjecanjeKategorije_katRegId,0)))</f>
        <v/>
      </c>
      <c r="EH365" s="47" t="s">
        <v>0</v>
      </c>
      <c r="EI365" s="19" t="str">
        <f t="shared" si="377"/>
        <v/>
      </c>
      <c r="EJ365" s="47" t="s">
        <v>0</v>
      </c>
      <c r="EK365" s="19" t="str">
        <f t="shared" si="378"/>
        <v/>
      </c>
      <c r="EL365" s="47" t="s">
        <v>0</v>
      </c>
      <c r="EM365" s="208" t="str">
        <f t="shared" si="379"/>
        <v/>
      </c>
      <c r="EN365" s="47" t="s">
        <v>0</v>
      </c>
    </row>
    <row r="366" spans="1:144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21"/>
        <v/>
      </c>
      <c r="P366" s="73" t="str">
        <f>IF(O366="","",IF(COUNTIF(O$10:O365,O366)=0,P365+1,P365))</f>
        <v/>
      </c>
      <c r="Q366" s="88" t="str">
        <f t="shared" si="322"/>
        <v/>
      </c>
      <c r="R366" s="89" t="str" cm="1">
        <f t="array" ref="R366">IF(S366="","",INDEX(natjecanjeStaze_naziv,MATCH(S366,natjecanjeStaze_stazaId,0)))</f>
        <v/>
      </c>
      <c r="S366" s="53" t="str">
        <f>IF(BW366="","",INDEX(natjecanjeStaze_stazaId,MATCH(O366,natjecanjeStaze_kategorija,0)))</f>
        <v/>
      </c>
      <c r="T366" s="47" t="s">
        <v>0</v>
      </c>
      <c r="U366" s="259" t="str">
        <f>IF(O366="","",INDEX(kategorija_oznaka,MATCH(Q366,kategorija_id,0)))</f>
        <v/>
      </c>
      <c r="V366" s="260" t="str">
        <f t="shared" si="323"/>
        <v/>
      </c>
      <c r="W366" s="47" t="s">
        <v>0</v>
      </c>
      <c r="X366" s="52" t="str">
        <f t="shared" si="324"/>
        <v/>
      </c>
      <c r="Y366" s="73" t="str">
        <f t="shared" si="325"/>
        <v/>
      </c>
      <c r="Z366" s="31" t="str">
        <f t="shared" si="326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27"/>
        <v/>
      </c>
      <c r="AF366" s="47" t="s">
        <v>0</v>
      </c>
      <c r="AG366" s="151" t="str">
        <f t="shared" si="328"/>
        <v/>
      </c>
      <c r="AH366" s="47" t="s">
        <v>0</v>
      </c>
      <c r="AI366" s="52" t="str">
        <f t="shared" si="329"/>
        <v/>
      </c>
      <c r="AJ366" s="31" t="str">
        <f t="shared" si="330"/>
        <v/>
      </c>
      <c r="AK366" s="73" t="str">
        <f t="shared" si="331"/>
        <v/>
      </c>
      <c r="AL366" s="73" t="str">
        <f t="shared" si="332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IFERROR(""&amp;INDEX(registarNatjecatelji,DL366,4),"")</f>
        <v/>
      </c>
      <c r="AO366" s="90" t="str">
        <f t="shared" si="333"/>
        <v/>
      </c>
      <c r="AP366" s="66" t="str">
        <f t="shared" si="334"/>
        <v/>
      </c>
      <c r="AQ366" s="47" t="s">
        <v>0</v>
      </c>
      <c r="AR366" s="52" t="str">
        <f>IF(V366&lt;&gt;"NEMA","",IF(IFERROR(MATCH(U366,U$10:U365,0),0)&lt;&gt;0,"",U366))</f>
        <v/>
      </c>
      <c r="AS366" s="73" t="str">
        <f>IF(AR366="","",IFERROR(INDEX(klubAlias_id,MATCH(AR366,klubAlias_alias,0)),"NEMA"))</f>
        <v/>
      </c>
      <c r="AT366" s="31" t="str">
        <f>IF(OR(AS366="",AS366&lt;&gt;"NEMA"),"",MAX(AT$10:AT365)+1)</f>
        <v/>
      </c>
      <c r="AU366" s="66" t="str">
        <f>IF(OR(AS366="",AS366&lt;&gt;"NEMA"),"",INDEX(klub_id,MATCH(AR366,klub_naziv,0)))</f>
        <v/>
      </c>
      <c r="AV366" s="47" t="s">
        <v>0</v>
      </c>
      <c r="AW366" s="19" t="str">
        <f t="shared" si="335"/>
        <v/>
      </c>
      <c r="AX366" s="47" t="s">
        <v>0</v>
      </c>
      <c r="AY366" s="82" t="str">
        <f>IF(AK366&lt;&gt;"NEMA","",IF(IFERROR(MATCH(AJ366,AJ$10:AJ365,0),0)&lt;&gt;0,"",AJ366))</f>
        <v/>
      </c>
      <c r="AZ366" s="47" t="s">
        <v>0</v>
      </c>
      <c r="BA366" s="130"/>
      <c r="BB366" s="47" t="s">
        <v>0</v>
      </c>
      <c r="BC366" s="58" t="str">
        <f t="shared" si="336"/>
        <v/>
      </c>
      <c r="BD366" s="31" t="str">
        <f t="shared" si="337"/>
        <v/>
      </c>
      <c r="BE366" s="31" t="str">
        <f>IF(BD366="","",MAX(BE$10:BE365)+1)</f>
        <v/>
      </c>
      <c r="BF366" s="31" t="str">
        <f t="shared" si="338"/>
        <v/>
      </c>
      <c r="BG366" s="31" t="str">
        <f t="shared" si="339"/>
        <v/>
      </c>
      <c r="BH366" s="31" t="str">
        <f>IF(BA366="","",MAX(BH$10:BH365)+1)</f>
        <v/>
      </c>
      <c r="BI366" s="31" t="str">
        <f t="shared" si="340"/>
        <v/>
      </c>
      <c r="BJ366" s="66" t="str">
        <f t="shared" si="341"/>
        <v/>
      </c>
      <c r="BK366" s="47" t="s">
        <v>0</v>
      </c>
      <c r="BL366" s="19" t="str">
        <f t="shared" si="342"/>
        <v/>
      </c>
      <c r="BM366" s="47" t="s">
        <v>0</v>
      </c>
      <c r="BN366" s="151" t="str">
        <f>IF(AP366="","",IF(BA366="",IF(IFERROR(MATCH(AP366,natjecanje_noviKluboviAliasi,0),0)&gt;0,INDEX(natjecanje_kluboviAliasi,MATCH(AP366,natjecanje_noviKluboviAliasi,0)),AP366),BA366))</f>
        <v/>
      </c>
      <c r="BO366" s="47" t="s">
        <v>0</v>
      </c>
      <c r="BP366" s="58" t="str">
        <f t="shared" si="343"/>
        <v/>
      </c>
      <c r="BQ366" s="73" t="str">
        <f t="shared" si="344"/>
        <v/>
      </c>
      <c r="BR366" s="267" t="str">
        <f t="shared" si="345"/>
        <v/>
      </c>
      <c r="BS366" s="268" t="str">
        <f t="shared" si="346"/>
        <v/>
      </c>
      <c r="BT366" s="191" t="str">
        <f t="shared" si="347"/>
        <v/>
      </c>
      <c r="BU366" s="47" t="s">
        <v>0</v>
      </c>
      <c r="BV366" s="52" t="str">
        <f t="shared" si="348"/>
        <v/>
      </c>
      <c r="BW366" s="31" t="str">
        <f t="shared" si="349"/>
        <v/>
      </c>
      <c r="BX366" s="73" t="str">
        <f>IF(BW366="","",IFERROR(INDEX(imePrezime_id,MATCH(BV366&amp;" – "&amp;BW366,imePrezime_imePrezime,0)),"NEMA"))</f>
        <v/>
      </c>
      <c r="BY366" s="73" t="str">
        <f>IF(BX366&lt;&gt;"NEMA","",IFERROR(INDEX(imePrezimeAlias_imePrezimeId,MATCH(BV366&amp;" "&amp;BW366,imePrezimeAlias_alias,0)),"NEMA"))</f>
        <v/>
      </c>
      <c r="BZ366" s="31" t="str">
        <f>IF(BW366="","",IF(OR(BY366="",BY366="NEMA"),BV366,INDEX(imePrezime_ime,MATCH(BY366,imePrezime_id,0))))</f>
        <v/>
      </c>
      <c r="CA366" s="66" t="str">
        <f>IF(BW366="","",IF(OR(BY366="",BY366="NEMA"),BW366,INDEX(imePrezime_prezime,MATCH(BY366,imePrezime_id,0))))</f>
        <v/>
      </c>
      <c r="CB366" s="47" t="s">
        <v>0</v>
      </c>
      <c r="CC366" s="82" t="str">
        <f t="shared" si="350"/>
        <v/>
      </c>
      <c r="CD366" s="47" t="s">
        <v>0</v>
      </c>
      <c r="CE366" s="19" t="str">
        <f t="shared" si="351"/>
        <v/>
      </c>
      <c r="CF366" s="47" t="s">
        <v>0</v>
      </c>
      <c r="CG366" s="130"/>
      <c r="CH366" s="47" t="s">
        <v>0</v>
      </c>
      <c r="CI366" s="52" t="str">
        <f t="shared" si="352"/>
        <v/>
      </c>
      <c r="CJ366" s="73" t="str">
        <f>IF(CG366="","",MAX(CJ$10:CJ365)+1)</f>
        <v/>
      </c>
      <c r="CK366" s="53" t="str">
        <f t="shared" si="353"/>
        <v/>
      </c>
      <c r="CL366" s="47" t="s">
        <v>0</v>
      </c>
      <c r="CM366" s="19" t="str">
        <f t="shared" si="354"/>
        <v/>
      </c>
      <c r="CN366" s="47" t="s">
        <v>0</v>
      </c>
      <c r="CO366" s="108"/>
      <c r="CP366" s="110"/>
      <c r="CQ366" s="47"/>
      <c r="CR366" s="58" t="str">
        <f>IF(AND(BX366="NEMA",BY366="NEMA",OR(CG366="",CK366="NEMA")),MAX(CR$10:CR365)+1,"")</f>
        <v/>
      </c>
      <c r="CS366" s="53" t="str">
        <f t="shared" si="355"/>
        <v/>
      </c>
      <c r="CT366" t="s">
        <v>0</v>
      </c>
      <c r="CU366" s="133" t="str">
        <f>IF(O366="","",LEFT(INDEX(kategorija_oznaka,MATCH(Q366,kategorija_id,0)),1))</f>
        <v/>
      </c>
      <c r="CV366" t="s">
        <v>0</v>
      </c>
      <c r="CW366" s="52" t="str">
        <f>IF(CR366="","",IF(M366&lt;&gt;"CRO","","INSERT INTO osoba (id,reg_broj,oib,spol_id,dat_rodjenja) VALUES ("&amp;CR366&amp;",(SELECT max(os.reg_broj)+1 FROM osoba AS os),Null,'"&amp;CU366&amp;"',Null); INSERT INTO osoba_log (id,reg_broj,oib,spol_id,dat_rodjenja,dnevnik_id) SELECT id,reg_broj,oib,spol_id,dat_rodjenja,"&amp;dnevnik_id&amp;" FROM osoba WHERE id = "&amp;CR366&amp;";"))</f>
        <v/>
      </c>
      <c r="CX366" s="66" t="str">
        <f t="shared" si="356"/>
        <v/>
      </c>
      <c r="CY366" t="s">
        <v>0</v>
      </c>
      <c r="CZ366" s="19" t="str">
        <f t="shared" si="357"/>
        <v/>
      </c>
      <c r="DA366" s="47" t="s">
        <v>0</v>
      </c>
      <c r="DB366" s="52" t="str">
        <f t="shared" si="358"/>
        <v/>
      </c>
      <c r="DC366" s="66" t="str">
        <f t="shared" si="359"/>
        <v/>
      </c>
      <c r="DD366" s="47" t="s">
        <v>0</v>
      </c>
      <c r="DE366" s="52" t="str">
        <f t="shared" si="360"/>
        <v/>
      </c>
      <c r="DF366" s="53" t="str">
        <f>IF(DE366="","",IFERROR(MATCH(DE366,registar,0),"NEMA"))</f>
        <v/>
      </c>
      <c r="DG366" s="47" t="s">
        <v>0</v>
      </c>
      <c r="DH366" s="52" t="str">
        <f t="shared" si="361"/>
        <v/>
      </c>
      <c r="DI366" s="53" t="str">
        <f>IF(DH366="","",IFERROR(MATCH(DH366,imePrezime_imePrezimeKlub,0),"NEMA"))</f>
        <v/>
      </c>
      <c r="DJ366" s="47" t="s">
        <v>0</v>
      </c>
      <c r="DK366" s="52" t="str">
        <f t="shared" si="362"/>
        <v/>
      </c>
      <c r="DL366" s="53" t="str">
        <f>IF(DK366="","",IFERROR(MATCH(DK366,imePrezime_imePrezime,0),"NEMA"))</f>
        <v/>
      </c>
      <c r="DM366" s="47" t="s">
        <v>0</v>
      </c>
      <c r="DN366" s="58" t="str">
        <f t="shared" si="363"/>
        <v/>
      </c>
      <c r="DO366" s="53" t="str" cm="1">
        <f t="array" ref="DO366">IF(DN366&lt;&gt;"",INDEX(imePrezime_id,DN366,0),IF(CR366&lt;&gt;"",CR366,""))</f>
        <v/>
      </c>
      <c r="DP366" s="47" t="s">
        <v>0</v>
      </c>
      <c r="DQ366" s="58" t="str">
        <f t="shared" si="364"/>
        <v/>
      </c>
      <c r="DR366" s="73" t="str">
        <f>IF(BW366="","",IF(AJ366="",IF(IFERROR(INDEX(imePrezime_klub,MATCH(DO366,imePrezime_id,0)),"NEMA")="","klu",""),IF(OR(AND(AK366&lt;&gt;"",AK366&lt;&gt;"NEMA"),BI366&lt;&gt;""),"klu(ali)",IF(AND(AN366&lt;&gt;"",AN366&lt;&gt;AM366),"(raz-klu)","klu"))))</f>
        <v/>
      </c>
      <c r="DS366" s="73" t="str">
        <f t="shared" si="365"/>
        <v/>
      </c>
      <c r="DT366" s="73" t="str">
        <f t="shared" si="366"/>
        <v/>
      </c>
      <c r="DU366" s="66" t="str">
        <f t="shared" si="367"/>
        <v/>
      </c>
      <c r="DV366" s="47" t="s">
        <v>0</v>
      </c>
      <c r="DW366" s="58" t="str">
        <f>IF(BW366="","",MAX(DW$10:DW365)+1)</f>
        <v/>
      </c>
      <c r="DX366" s="73" t="str">
        <f t="shared" si="368"/>
        <v/>
      </c>
      <c r="DY366" s="73" t="str">
        <f t="shared" si="369"/>
        <v/>
      </c>
      <c r="DZ366" s="73" t="str">
        <f t="shared" si="370"/>
        <v/>
      </c>
      <c r="EA366" s="73" t="str">
        <f t="shared" si="371"/>
        <v/>
      </c>
      <c r="EB366" s="73" t="str">
        <f t="shared" si="372"/>
        <v/>
      </c>
      <c r="EC366" s="73" t="str">
        <f t="shared" si="373"/>
        <v/>
      </c>
      <c r="ED366" s="73" t="str">
        <f t="shared" si="374"/>
        <v/>
      </c>
      <c r="EE366" s="73" t="str">
        <f t="shared" si="375"/>
        <v/>
      </c>
      <c r="EF366" s="73" t="str">
        <f t="shared" si="376"/>
        <v/>
      </c>
      <c r="EG366" s="53" t="str">
        <f>IF(INDEX(natjecanjeKategorije_katAliasId,MATCH(Q366,natjecanjeKategorije_katRegId,0))="","",INDEX(natjecanjeKategorije_katAliasId,MATCH(Q366,natjecanjeKategorije_katRegId,0)))</f>
        <v/>
      </c>
      <c r="EH366" s="47" t="s">
        <v>0</v>
      </c>
      <c r="EI366" s="19" t="str">
        <f t="shared" si="377"/>
        <v/>
      </c>
      <c r="EJ366" s="47" t="s">
        <v>0</v>
      </c>
      <c r="EK366" s="19" t="str">
        <f t="shared" si="378"/>
        <v/>
      </c>
      <c r="EL366" s="47" t="s">
        <v>0</v>
      </c>
      <c r="EM366" s="208" t="str">
        <f t="shared" si="379"/>
        <v/>
      </c>
      <c r="EN366" s="47" t="s">
        <v>0</v>
      </c>
    </row>
    <row r="367" spans="1:144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21"/>
        <v/>
      </c>
      <c r="P367" s="73" t="str">
        <f>IF(O367="","",IF(COUNTIF(O$10:O366,O367)=0,P366+1,P366))</f>
        <v/>
      </c>
      <c r="Q367" s="88" t="str">
        <f t="shared" si="322"/>
        <v/>
      </c>
      <c r="R367" s="89" t="str" cm="1">
        <f t="array" ref="R367">IF(S367="","",INDEX(natjecanjeStaze_naziv,MATCH(S367,natjecanjeStaze_stazaId,0)))</f>
        <v/>
      </c>
      <c r="S367" s="53" t="str">
        <f>IF(BW367="","",INDEX(natjecanjeStaze_stazaId,MATCH(O367,natjecanjeStaze_kategorija,0)))</f>
        <v/>
      </c>
      <c r="T367" s="47" t="s">
        <v>0</v>
      </c>
      <c r="U367" s="259" t="str">
        <f>IF(O367="","",INDEX(kategorija_oznaka,MATCH(Q367,kategorija_id,0)))</f>
        <v/>
      </c>
      <c r="V367" s="260" t="str">
        <f t="shared" si="323"/>
        <v/>
      </c>
      <c r="W367" s="47" t="s">
        <v>0</v>
      </c>
      <c r="X367" s="52" t="str">
        <f t="shared" si="324"/>
        <v/>
      </c>
      <c r="Y367" s="73" t="str">
        <f t="shared" si="325"/>
        <v/>
      </c>
      <c r="Z367" s="31" t="str">
        <f t="shared" si="326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27"/>
        <v/>
      </c>
      <c r="AF367" s="47" t="s">
        <v>0</v>
      </c>
      <c r="AG367" s="151" t="str">
        <f t="shared" si="328"/>
        <v/>
      </c>
      <c r="AH367" s="47" t="s">
        <v>0</v>
      </c>
      <c r="AI367" s="52" t="str">
        <f t="shared" si="329"/>
        <v/>
      </c>
      <c r="AJ367" s="31" t="str">
        <f t="shared" si="330"/>
        <v/>
      </c>
      <c r="AK367" s="73" t="str">
        <f t="shared" si="331"/>
        <v/>
      </c>
      <c r="AL367" s="73" t="str">
        <f t="shared" si="332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IFERROR(""&amp;INDEX(registarNatjecatelji,DL367,4),"")</f>
        <v/>
      </c>
      <c r="AO367" s="90" t="str">
        <f t="shared" si="333"/>
        <v/>
      </c>
      <c r="AP367" s="66" t="str">
        <f t="shared" si="334"/>
        <v/>
      </c>
      <c r="AQ367" s="47" t="s">
        <v>0</v>
      </c>
      <c r="AR367" s="52" t="str">
        <f>IF(V367&lt;&gt;"NEMA","",IF(IFERROR(MATCH(U367,U$10:U366,0),0)&lt;&gt;0,"",U367))</f>
        <v/>
      </c>
      <c r="AS367" s="73" t="str">
        <f>IF(AR367="","",IFERROR(INDEX(klubAlias_id,MATCH(AR367,klubAlias_alias,0)),"NEMA"))</f>
        <v/>
      </c>
      <c r="AT367" s="31" t="str">
        <f>IF(OR(AS367="",AS367&lt;&gt;"NEMA"),"",MAX(AT$10:AT366)+1)</f>
        <v/>
      </c>
      <c r="AU367" s="66" t="str">
        <f>IF(OR(AS367="",AS367&lt;&gt;"NEMA"),"",INDEX(klub_id,MATCH(AR367,klub_naziv,0)))</f>
        <v/>
      </c>
      <c r="AV367" s="47" t="s">
        <v>0</v>
      </c>
      <c r="AW367" s="19" t="str">
        <f t="shared" si="335"/>
        <v/>
      </c>
      <c r="AX367" s="47" t="s">
        <v>0</v>
      </c>
      <c r="AY367" s="82" t="str">
        <f>IF(AK367&lt;&gt;"NEMA","",IF(IFERROR(MATCH(AJ367,AJ$10:AJ366,0),0)&lt;&gt;0,"",AJ367))</f>
        <v/>
      </c>
      <c r="AZ367" s="47" t="s">
        <v>0</v>
      </c>
      <c r="BA367" s="130"/>
      <c r="BB367" s="47" t="s">
        <v>0</v>
      </c>
      <c r="BC367" s="58" t="str">
        <f t="shared" si="336"/>
        <v/>
      </c>
      <c r="BD367" s="31" t="str">
        <f t="shared" si="337"/>
        <v/>
      </c>
      <c r="BE367" s="31" t="str">
        <f>IF(BD367="","",MAX(BE$10:BE366)+1)</f>
        <v/>
      </c>
      <c r="BF367" s="31" t="str">
        <f t="shared" si="338"/>
        <v/>
      </c>
      <c r="BG367" s="31" t="str">
        <f t="shared" si="339"/>
        <v/>
      </c>
      <c r="BH367" s="31" t="str">
        <f>IF(BA367="","",MAX(BH$10:BH366)+1)</f>
        <v/>
      </c>
      <c r="BI367" s="31" t="str">
        <f t="shared" si="340"/>
        <v/>
      </c>
      <c r="BJ367" s="66" t="str">
        <f t="shared" si="341"/>
        <v/>
      </c>
      <c r="BK367" s="47" t="s">
        <v>0</v>
      </c>
      <c r="BL367" s="19" t="str">
        <f t="shared" si="342"/>
        <v/>
      </c>
      <c r="BM367" s="47" t="s">
        <v>0</v>
      </c>
      <c r="BN367" s="151" t="str">
        <f>IF(AP367="","",IF(BA367="",IF(IFERROR(MATCH(AP367,natjecanje_noviKluboviAliasi,0),0)&gt;0,INDEX(natjecanje_kluboviAliasi,MATCH(AP367,natjecanje_noviKluboviAliasi,0)),AP367),BA367))</f>
        <v/>
      </c>
      <c r="BO367" s="47" t="s">
        <v>0</v>
      </c>
      <c r="BP367" s="58" t="str">
        <f t="shared" si="343"/>
        <v/>
      </c>
      <c r="BQ367" s="73" t="str">
        <f t="shared" si="344"/>
        <v/>
      </c>
      <c r="BR367" s="267" t="str">
        <f t="shared" si="345"/>
        <v/>
      </c>
      <c r="BS367" s="268" t="str">
        <f t="shared" si="346"/>
        <v/>
      </c>
      <c r="BT367" s="191" t="str">
        <f t="shared" si="347"/>
        <v/>
      </c>
      <c r="BU367" s="47" t="s">
        <v>0</v>
      </c>
      <c r="BV367" s="52" t="str">
        <f t="shared" si="348"/>
        <v/>
      </c>
      <c r="BW367" s="31" t="str">
        <f t="shared" si="349"/>
        <v/>
      </c>
      <c r="BX367" s="73" t="str">
        <f>IF(BW367="","",IFERROR(INDEX(imePrezime_id,MATCH(BV367&amp;" – "&amp;BW367,imePrezime_imePrezime,0)),"NEMA"))</f>
        <v/>
      </c>
      <c r="BY367" s="73" t="str">
        <f>IF(BX367&lt;&gt;"NEMA","",IFERROR(INDEX(imePrezimeAlias_imePrezimeId,MATCH(BV367&amp;" "&amp;BW367,imePrezimeAlias_alias,0)),"NEMA"))</f>
        <v/>
      </c>
      <c r="BZ367" s="31" t="str">
        <f>IF(BW367="","",IF(OR(BY367="",BY367="NEMA"),BV367,INDEX(imePrezime_ime,MATCH(BY367,imePrezime_id,0))))</f>
        <v/>
      </c>
      <c r="CA367" s="66" t="str">
        <f>IF(BW367="","",IF(OR(BY367="",BY367="NEMA"),BW367,INDEX(imePrezime_prezime,MATCH(BY367,imePrezime_id,0))))</f>
        <v/>
      </c>
      <c r="CB367" s="47" t="s">
        <v>0</v>
      </c>
      <c r="CC367" s="82" t="str">
        <f t="shared" si="350"/>
        <v/>
      </c>
      <c r="CD367" s="47" t="s">
        <v>0</v>
      </c>
      <c r="CE367" s="19" t="str">
        <f t="shared" si="351"/>
        <v/>
      </c>
      <c r="CF367" s="47" t="s">
        <v>0</v>
      </c>
      <c r="CG367" s="130"/>
      <c r="CH367" s="47" t="s">
        <v>0</v>
      </c>
      <c r="CI367" s="52" t="str">
        <f t="shared" si="352"/>
        <v/>
      </c>
      <c r="CJ367" s="73" t="str">
        <f>IF(CG367="","",MAX(CJ$10:CJ366)+1)</f>
        <v/>
      </c>
      <c r="CK367" s="53" t="str">
        <f t="shared" si="353"/>
        <v/>
      </c>
      <c r="CL367" s="47" t="s">
        <v>0</v>
      </c>
      <c r="CM367" s="19" t="str">
        <f t="shared" si="354"/>
        <v/>
      </c>
      <c r="CN367" s="47" t="s">
        <v>0</v>
      </c>
      <c r="CO367" s="108"/>
      <c r="CP367" s="110"/>
      <c r="CQ367" s="47"/>
      <c r="CR367" s="58" t="str">
        <f>IF(AND(BX367="NEMA",BY367="NEMA",OR(CG367="",CK367="NEMA")),MAX(CR$10:CR366)+1,"")</f>
        <v/>
      </c>
      <c r="CS367" s="53" t="str">
        <f t="shared" si="355"/>
        <v/>
      </c>
      <c r="CT367" t="s">
        <v>0</v>
      </c>
      <c r="CU367" s="133" t="str">
        <f>IF(O367="","",LEFT(INDEX(kategorija_oznaka,MATCH(Q367,kategorija_id,0)),1))</f>
        <v/>
      </c>
      <c r="CV367" t="s">
        <v>0</v>
      </c>
      <c r="CW367" s="52" t="str">
        <f>IF(CR367="","",IF(M367&lt;&gt;"CRO","","INSERT INTO osoba (id,reg_broj,oib,spol_id,dat_rodjenja) VALUES ("&amp;CR367&amp;",(SELECT max(os.reg_broj)+1 FROM osoba AS os),Null,'"&amp;CU367&amp;"',Null); INSERT INTO osoba_log (id,reg_broj,oib,spol_id,dat_rodjenja,dnevnik_id) SELECT id,reg_broj,oib,spol_id,dat_rodjenja,"&amp;dnevnik_id&amp;" FROM osoba WHERE id = "&amp;CR367&amp;";"))</f>
        <v/>
      </c>
      <c r="CX367" s="66" t="str">
        <f t="shared" si="356"/>
        <v/>
      </c>
      <c r="CY367" t="s">
        <v>0</v>
      </c>
      <c r="CZ367" s="19" t="str">
        <f t="shared" si="357"/>
        <v/>
      </c>
      <c r="DA367" s="47" t="s">
        <v>0</v>
      </c>
      <c r="DB367" s="52" t="str">
        <f t="shared" si="358"/>
        <v/>
      </c>
      <c r="DC367" s="66" t="str">
        <f t="shared" si="359"/>
        <v/>
      </c>
      <c r="DD367" s="47" t="s">
        <v>0</v>
      </c>
      <c r="DE367" s="52" t="str">
        <f t="shared" si="360"/>
        <v/>
      </c>
      <c r="DF367" s="53" t="str">
        <f>IF(DE367="","",IFERROR(MATCH(DE367,registar,0),"NEMA"))</f>
        <v/>
      </c>
      <c r="DG367" s="47" t="s">
        <v>0</v>
      </c>
      <c r="DH367" s="52" t="str">
        <f t="shared" si="361"/>
        <v/>
      </c>
      <c r="DI367" s="53" t="str">
        <f>IF(DH367="","",IFERROR(MATCH(DH367,imePrezime_imePrezimeKlub,0),"NEMA"))</f>
        <v/>
      </c>
      <c r="DJ367" s="47" t="s">
        <v>0</v>
      </c>
      <c r="DK367" s="52" t="str">
        <f t="shared" si="362"/>
        <v/>
      </c>
      <c r="DL367" s="53" t="str">
        <f>IF(DK367="","",IFERROR(MATCH(DK367,imePrezime_imePrezime,0),"NEMA"))</f>
        <v/>
      </c>
      <c r="DM367" s="47" t="s">
        <v>0</v>
      </c>
      <c r="DN367" s="58" t="str">
        <f t="shared" si="363"/>
        <v/>
      </c>
      <c r="DO367" s="53" t="str" cm="1">
        <f t="array" ref="DO367">IF(DN367&lt;&gt;"",INDEX(imePrezime_id,DN367,0),IF(CR367&lt;&gt;"",CR367,""))</f>
        <v/>
      </c>
      <c r="DP367" s="47" t="s">
        <v>0</v>
      </c>
      <c r="DQ367" s="58" t="str">
        <f t="shared" si="364"/>
        <v/>
      </c>
      <c r="DR367" s="73" t="str">
        <f>IF(BW367="","",IF(AJ367="",IF(IFERROR(INDEX(imePrezime_klub,MATCH(DO367,imePrezime_id,0)),"NEMA")="","klu",""),IF(OR(AND(AK367&lt;&gt;"",AK367&lt;&gt;"NEMA"),BI367&lt;&gt;""),"klu(ali)",IF(AND(AN367&lt;&gt;"",AN367&lt;&gt;AM367),"(raz-klu)","klu"))))</f>
        <v/>
      </c>
      <c r="DS367" s="73" t="str">
        <f t="shared" si="365"/>
        <v/>
      </c>
      <c r="DT367" s="73" t="str">
        <f t="shared" si="366"/>
        <v/>
      </c>
      <c r="DU367" s="66" t="str">
        <f t="shared" si="367"/>
        <v/>
      </c>
      <c r="DV367" s="47" t="s">
        <v>0</v>
      </c>
      <c r="DW367" s="58" t="str">
        <f>IF(BW367="","",MAX(DW$10:DW366)+1)</f>
        <v/>
      </c>
      <c r="DX367" s="73" t="str">
        <f t="shared" si="368"/>
        <v/>
      </c>
      <c r="DY367" s="73" t="str">
        <f t="shared" si="369"/>
        <v/>
      </c>
      <c r="DZ367" s="73" t="str">
        <f t="shared" si="370"/>
        <v/>
      </c>
      <c r="EA367" s="73" t="str">
        <f t="shared" si="371"/>
        <v/>
      </c>
      <c r="EB367" s="73" t="str">
        <f t="shared" si="372"/>
        <v/>
      </c>
      <c r="EC367" s="73" t="str">
        <f t="shared" si="373"/>
        <v/>
      </c>
      <c r="ED367" s="73" t="str">
        <f t="shared" si="374"/>
        <v/>
      </c>
      <c r="EE367" s="73" t="str">
        <f t="shared" si="375"/>
        <v/>
      </c>
      <c r="EF367" s="73" t="str">
        <f t="shared" si="376"/>
        <v/>
      </c>
      <c r="EG367" s="53" t="str">
        <f>IF(INDEX(natjecanjeKategorije_katAliasId,MATCH(Q367,natjecanjeKategorije_katRegId,0))="","",INDEX(natjecanjeKategorije_katAliasId,MATCH(Q367,natjecanjeKategorije_katRegId,0)))</f>
        <v/>
      </c>
      <c r="EH367" s="47" t="s">
        <v>0</v>
      </c>
      <c r="EI367" s="19" t="str">
        <f t="shared" si="377"/>
        <v/>
      </c>
      <c r="EJ367" s="47" t="s">
        <v>0</v>
      </c>
      <c r="EK367" s="19" t="str">
        <f t="shared" si="378"/>
        <v/>
      </c>
      <c r="EL367" s="47" t="s">
        <v>0</v>
      </c>
      <c r="EM367" s="208" t="str">
        <f t="shared" si="379"/>
        <v/>
      </c>
      <c r="EN367" s="47" t="s">
        <v>0</v>
      </c>
    </row>
    <row r="368" spans="1:144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21"/>
        <v/>
      </c>
      <c r="P368" s="73" t="str">
        <f>IF(O368="","",IF(COUNTIF(O$10:O367,O368)=0,P367+1,P367))</f>
        <v/>
      </c>
      <c r="Q368" s="88" t="str">
        <f t="shared" si="322"/>
        <v/>
      </c>
      <c r="R368" s="89" t="str" cm="1">
        <f t="array" ref="R368">IF(S368="","",INDEX(natjecanjeStaze_naziv,MATCH(S368,natjecanjeStaze_stazaId,0)))</f>
        <v/>
      </c>
      <c r="S368" s="53" t="str">
        <f>IF(BW368="","",INDEX(natjecanjeStaze_stazaId,MATCH(O368,natjecanjeStaze_kategorija,0)))</f>
        <v/>
      </c>
      <c r="T368" s="47" t="s">
        <v>0</v>
      </c>
      <c r="U368" s="259" t="str">
        <f>IF(O368="","",INDEX(kategorija_oznaka,MATCH(Q368,kategorija_id,0)))</f>
        <v/>
      </c>
      <c r="V368" s="260" t="str">
        <f t="shared" si="323"/>
        <v/>
      </c>
      <c r="W368" s="47" t="s">
        <v>0</v>
      </c>
      <c r="X368" s="52" t="str">
        <f t="shared" si="324"/>
        <v/>
      </c>
      <c r="Y368" s="73" t="str">
        <f t="shared" si="325"/>
        <v/>
      </c>
      <c r="Z368" s="31" t="str">
        <f t="shared" si="326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27"/>
        <v/>
      </c>
      <c r="AF368" s="47" t="s">
        <v>0</v>
      </c>
      <c r="AG368" s="151" t="str">
        <f t="shared" si="328"/>
        <v/>
      </c>
      <c r="AH368" s="47" t="s">
        <v>0</v>
      </c>
      <c r="AI368" s="52" t="str">
        <f t="shared" si="329"/>
        <v/>
      </c>
      <c r="AJ368" s="31" t="str">
        <f t="shared" si="330"/>
        <v/>
      </c>
      <c r="AK368" s="73" t="str">
        <f t="shared" si="331"/>
        <v/>
      </c>
      <c r="AL368" s="73" t="str">
        <f t="shared" si="332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IFERROR(""&amp;INDEX(registarNatjecatelji,DL368,4),"")</f>
        <v/>
      </c>
      <c r="AO368" s="90" t="str">
        <f t="shared" si="333"/>
        <v/>
      </c>
      <c r="AP368" s="66" t="str">
        <f t="shared" si="334"/>
        <v/>
      </c>
      <c r="AQ368" s="47" t="s">
        <v>0</v>
      </c>
      <c r="AR368" s="52" t="str">
        <f>IF(V368&lt;&gt;"NEMA","",IF(IFERROR(MATCH(U368,U$10:U367,0),0)&lt;&gt;0,"",U368))</f>
        <v/>
      </c>
      <c r="AS368" s="73" t="str">
        <f>IF(AR368="","",IFERROR(INDEX(klubAlias_id,MATCH(AR368,klubAlias_alias,0)),"NEMA"))</f>
        <v/>
      </c>
      <c r="AT368" s="31" t="str">
        <f>IF(OR(AS368="",AS368&lt;&gt;"NEMA"),"",MAX(AT$10:AT367)+1)</f>
        <v/>
      </c>
      <c r="AU368" s="66" t="str">
        <f>IF(OR(AS368="",AS368&lt;&gt;"NEMA"),"",INDEX(klub_id,MATCH(AR368,klub_naziv,0)))</f>
        <v/>
      </c>
      <c r="AV368" s="47" t="s">
        <v>0</v>
      </c>
      <c r="AW368" s="19" t="str">
        <f t="shared" si="335"/>
        <v/>
      </c>
      <c r="AX368" s="47" t="s">
        <v>0</v>
      </c>
      <c r="AY368" s="82" t="str">
        <f>IF(AK368&lt;&gt;"NEMA","",IF(IFERROR(MATCH(AJ368,AJ$10:AJ367,0),0)&lt;&gt;0,"",AJ368))</f>
        <v/>
      </c>
      <c r="AZ368" s="47" t="s">
        <v>0</v>
      </c>
      <c r="BA368" s="130"/>
      <c r="BB368" s="47" t="s">
        <v>0</v>
      </c>
      <c r="BC368" s="58" t="str">
        <f t="shared" si="336"/>
        <v/>
      </c>
      <c r="BD368" s="31" t="str">
        <f t="shared" si="337"/>
        <v/>
      </c>
      <c r="BE368" s="31" t="str">
        <f>IF(BD368="","",MAX(BE$10:BE367)+1)</f>
        <v/>
      </c>
      <c r="BF368" s="31" t="str">
        <f t="shared" si="338"/>
        <v/>
      </c>
      <c r="BG368" s="31" t="str">
        <f t="shared" si="339"/>
        <v/>
      </c>
      <c r="BH368" s="31" t="str">
        <f>IF(BA368="","",MAX(BH$10:BH367)+1)</f>
        <v/>
      </c>
      <c r="BI368" s="31" t="str">
        <f t="shared" si="340"/>
        <v/>
      </c>
      <c r="BJ368" s="66" t="str">
        <f t="shared" si="341"/>
        <v/>
      </c>
      <c r="BK368" s="47" t="s">
        <v>0</v>
      </c>
      <c r="BL368" s="19" t="str">
        <f t="shared" si="342"/>
        <v/>
      </c>
      <c r="BM368" s="47" t="s">
        <v>0</v>
      </c>
      <c r="BN368" s="151" t="str">
        <f>IF(AP368="","",IF(BA368="",IF(IFERROR(MATCH(AP368,natjecanje_noviKluboviAliasi,0),0)&gt;0,INDEX(natjecanje_kluboviAliasi,MATCH(AP368,natjecanje_noviKluboviAliasi,0)),AP368),BA368))</f>
        <v/>
      </c>
      <c r="BO368" s="47" t="s">
        <v>0</v>
      </c>
      <c r="BP368" s="58" t="str">
        <f t="shared" si="343"/>
        <v/>
      </c>
      <c r="BQ368" s="73" t="str">
        <f t="shared" si="344"/>
        <v/>
      </c>
      <c r="BR368" s="267" t="str">
        <f t="shared" si="345"/>
        <v/>
      </c>
      <c r="BS368" s="268" t="str">
        <f t="shared" si="346"/>
        <v/>
      </c>
      <c r="BT368" s="191" t="str">
        <f t="shared" si="347"/>
        <v/>
      </c>
      <c r="BU368" s="47" t="s">
        <v>0</v>
      </c>
      <c r="BV368" s="52" t="str">
        <f t="shared" si="348"/>
        <v/>
      </c>
      <c r="BW368" s="31" t="str">
        <f t="shared" si="349"/>
        <v/>
      </c>
      <c r="BX368" s="73" t="str">
        <f>IF(BW368="","",IFERROR(INDEX(imePrezime_id,MATCH(BV368&amp;" – "&amp;BW368,imePrezime_imePrezime,0)),"NEMA"))</f>
        <v/>
      </c>
      <c r="BY368" s="73" t="str">
        <f>IF(BX368&lt;&gt;"NEMA","",IFERROR(INDEX(imePrezimeAlias_imePrezimeId,MATCH(BV368&amp;" "&amp;BW368,imePrezimeAlias_alias,0)),"NEMA"))</f>
        <v/>
      </c>
      <c r="BZ368" s="31" t="str">
        <f>IF(BW368="","",IF(OR(BY368="",BY368="NEMA"),BV368,INDEX(imePrezime_ime,MATCH(BY368,imePrezime_id,0))))</f>
        <v/>
      </c>
      <c r="CA368" s="66" t="str">
        <f>IF(BW368="","",IF(OR(BY368="",BY368="NEMA"),BW368,INDEX(imePrezime_prezime,MATCH(BY368,imePrezime_id,0))))</f>
        <v/>
      </c>
      <c r="CB368" s="47" t="s">
        <v>0</v>
      </c>
      <c r="CC368" s="82" t="str">
        <f t="shared" si="350"/>
        <v/>
      </c>
      <c r="CD368" s="47" t="s">
        <v>0</v>
      </c>
      <c r="CE368" s="19" t="str">
        <f t="shared" si="351"/>
        <v/>
      </c>
      <c r="CF368" s="47" t="s">
        <v>0</v>
      </c>
      <c r="CG368" s="130"/>
      <c r="CH368" s="47" t="s">
        <v>0</v>
      </c>
      <c r="CI368" s="52" t="str">
        <f t="shared" si="352"/>
        <v/>
      </c>
      <c r="CJ368" s="73" t="str">
        <f>IF(CG368="","",MAX(CJ$10:CJ367)+1)</f>
        <v/>
      </c>
      <c r="CK368" s="53" t="str">
        <f t="shared" si="353"/>
        <v/>
      </c>
      <c r="CL368" s="47" t="s">
        <v>0</v>
      </c>
      <c r="CM368" s="19" t="str">
        <f t="shared" si="354"/>
        <v/>
      </c>
      <c r="CN368" s="47" t="s">
        <v>0</v>
      </c>
      <c r="CO368" s="108"/>
      <c r="CP368" s="110"/>
      <c r="CQ368" s="47"/>
      <c r="CR368" s="58" t="str">
        <f>IF(AND(BX368="NEMA",BY368="NEMA",OR(CG368="",CK368="NEMA")),MAX(CR$10:CR367)+1,"")</f>
        <v/>
      </c>
      <c r="CS368" s="53" t="str">
        <f t="shared" si="355"/>
        <v/>
      </c>
      <c r="CT368" t="s">
        <v>0</v>
      </c>
      <c r="CU368" s="133" t="str">
        <f>IF(O368="","",LEFT(INDEX(kategorija_oznaka,MATCH(Q368,kategorija_id,0)),1))</f>
        <v/>
      </c>
      <c r="CV368" t="s">
        <v>0</v>
      </c>
      <c r="CW368" s="52" t="str">
        <f>IF(CR368="","",IF(M368&lt;&gt;"CRO","","INSERT INTO osoba (id,reg_broj,oib,spol_id,dat_rodjenja) VALUES ("&amp;CR368&amp;",(SELECT max(os.reg_broj)+1 FROM osoba AS os),Null,'"&amp;CU368&amp;"',Null); INSERT INTO osoba_log (id,reg_broj,oib,spol_id,dat_rodjenja,dnevnik_id) SELECT id,reg_broj,oib,spol_id,dat_rodjenja,"&amp;dnevnik_id&amp;" FROM osoba WHERE id = "&amp;CR368&amp;";"))</f>
        <v/>
      </c>
      <c r="CX368" s="66" t="str">
        <f t="shared" si="356"/>
        <v/>
      </c>
      <c r="CY368" t="s">
        <v>0</v>
      </c>
      <c r="CZ368" s="19" t="str">
        <f t="shared" si="357"/>
        <v/>
      </c>
      <c r="DA368" s="47" t="s">
        <v>0</v>
      </c>
      <c r="DB368" s="52" t="str">
        <f t="shared" si="358"/>
        <v/>
      </c>
      <c r="DC368" s="66" t="str">
        <f t="shared" si="359"/>
        <v/>
      </c>
      <c r="DD368" s="47" t="s">
        <v>0</v>
      </c>
      <c r="DE368" s="52" t="str">
        <f t="shared" si="360"/>
        <v/>
      </c>
      <c r="DF368" s="53" t="str">
        <f>IF(DE368="","",IFERROR(MATCH(DE368,registar,0),"NEMA"))</f>
        <v/>
      </c>
      <c r="DG368" s="47" t="s">
        <v>0</v>
      </c>
      <c r="DH368" s="52" t="str">
        <f t="shared" si="361"/>
        <v/>
      </c>
      <c r="DI368" s="53" t="str">
        <f>IF(DH368="","",IFERROR(MATCH(DH368,imePrezime_imePrezimeKlub,0),"NEMA"))</f>
        <v/>
      </c>
      <c r="DJ368" s="47" t="s">
        <v>0</v>
      </c>
      <c r="DK368" s="52" t="str">
        <f t="shared" si="362"/>
        <v/>
      </c>
      <c r="DL368" s="53" t="str">
        <f>IF(DK368="","",IFERROR(MATCH(DK368,imePrezime_imePrezime,0),"NEMA"))</f>
        <v/>
      </c>
      <c r="DM368" s="47" t="s">
        <v>0</v>
      </c>
      <c r="DN368" s="58" t="str">
        <f t="shared" si="363"/>
        <v/>
      </c>
      <c r="DO368" s="53" t="str" cm="1">
        <f t="array" ref="DO368">IF(DN368&lt;&gt;"",INDEX(imePrezime_id,DN368,0),IF(CR368&lt;&gt;"",CR368,""))</f>
        <v/>
      </c>
      <c r="DP368" s="47" t="s">
        <v>0</v>
      </c>
      <c r="DQ368" s="58" t="str">
        <f t="shared" si="364"/>
        <v/>
      </c>
      <c r="DR368" s="73" t="str">
        <f>IF(BW368="","",IF(AJ368="",IF(IFERROR(INDEX(imePrezime_klub,MATCH(DO368,imePrezime_id,0)),"NEMA")="","klu",""),IF(OR(AND(AK368&lt;&gt;"",AK368&lt;&gt;"NEMA"),BI368&lt;&gt;""),"klu(ali)",IF(AND(AN368&lt;&gt;"",AN368&lt;&gt;AM368),"(raz-klu)","klu"))))</f>
        <v/>
      </c>
      <c r="DS368" s="73" t="str">
        <f t="shared" si="365"/>
        <v/>
      </c>
      <c r="DT368" s="73" t="str">
        <f t="shared" si="366"/>
        <v/>
      </c>
      <c r="DU368" s="66" t="str">
        <f t="shared" si="367"/>
        <v/>
      </c>
      <c r="DV368" s="47" t="s">
        <v>0</v>
      </c>
      <c r="DW368" s="58" t="str">
        <f>IF(BW368="","",MAX(DW$10:DW367)+1)</f>
        <v/>
      </c>
      <c r="DX368" s="73" t="str">
        <f t="shared" si="368"/>
        <v/>
      </c>
      <c r="DY368" s="73" t="str">
        <f t="shared" si="369"/>
        <v/>
      </c>
      <c r="DZ368" s="73" t="str">
        <f t="shared" si="370"/>
        <v/>
      </c>
      <c r="EA368" s="73" t="str">
        <f t="shared" si="371"/>
        <v/>
      </c>
      <c r="EB368" s="73" t="str">
        <f t="shared" si="372"/>
        <v/>
      </c>
      <c r="EC368" s="73" t="str">
        <f t="shared" si="373"/>
        <v/>
      </c>
      <c r="ED368" s="73" t="str">
        <f t="shared" si="374"/>
        <v/>
      </c>
      <c r="EE368" s="73" t="str">
        <f t="shared" si="375"/>
        <v/>
      </c>
      <c r="EF368" s="73" t="str">
        <f t="shared" si="376"/>
        <v/>
      </c>
      <c r="EG368" s="53" t="str">
        <f>IF(INDEX(natjecanjeKategorije_katAliasId,MATCH(Q368,natjecanjeKategorije_katRegId,0))="","",INDEX(natjecanjeKategorije_katAliasId,MATCH(Q368,natjecanjeKategorije_katRegId,0)))</f>
        <v/>
      </c>
      <c r="EH368" s="47" t="s">
        <v>0</v>
      </c>
      <c r="EI368" s="19" t="str">
        <f t="shared" si="377"/>
        <v/>
      </c>
      <c r="EJ368" s="47" t="s">
        <v>0</v>
      </c>
      <c r="EK368" s="19" t="str">
        <f t="shared" si="378"/>
        <v/>
      </c>
      <c r="EL368" s="47" t="s">
        <v>0</v>
      </c>
      <c r="EM368" s="208" t="str">
        <f t="shared" si="379"/>
        <v/>
      </c>
      <c r="EN368" s="47" t="s">
        <v>0</v>
      </c>
    </row>
    <row r="369" spans="1:144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21"/>
        <v/>
      </c>
      <c r="P369" s="73" t="str">
        <f>IF(O369="","",IF(COUNTIF(O$10:O368,O369)=0,P368+1,P368))</f>
        <v/>
      </c>
      <c r="Q369" s="88" t="str">
        <f t="shared" si="322"/>
        <v/>
      </c>
      <c r="R369" s="89" t="str" cm="1">
        <f t="array" ref="R369">IF(S369="","",INDEX(natjecanjeStaze_naziv,MATCH(S369,natjecanjeStaze_stazaId,0)))</f>
        <v/>
      </c>
      <c r="S369" s="53" t="str">
        <f>IF(BW369="","",INDEX(natjecanjeStaze_stazaId,MATCH(O369,natjecanjeStaze_kategorija,0)))</f>
        <v/>
      </c>
      <c r="T369" s="47" t="s">
        <v>0</v>
      </c>
      <c r="U369" s="259" t="str">
        <f>IF(O369="","",INDEX(kategorija_oznaka,MATCH(Q369,kategorija_id,0)))</f>
        <v/>
      </c>
      <c r="V369" s="260" t="str">
        <f t="shared" si="323"/>
        <v/>
      </c>
      <c r="W369" s="47" t="s">
        <v>0</v>
      </c>
      <c r="X369" s="52" t="str">
        <f t="shared" si="324"/>
        <v/>
      </c>
      <c r="Y369" s="73" t="str">
        <f t="shared" si="325"/>
        <v/>
      </c>
      <c r="Z369" s="31" t="str">
        <f t="shared" si="326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27"/>
        <v/>
      </c>
      <c r="AF369" s="47" t="s">
        <v>0</v>
      </c>
      <c r="AG369" s="151" t="str">
        <f t="shared" si="328"/>
        <v/>
      </c>
      <c r="AH369" s="47" t="s">
        <v>0</v>
      </c>
      <c r="AI369" s="52" t="str">
        <f t="shared" si="329"/>
        <v/>
      </c>
      <c r="AJ369" s="31" t="str">
        <f t="shared" si="330"/>
        <v/>
      </c>
      <c r="AK369" s="73" t="str">
        <f t="shared" si="331"/>
        <v/>
      </c>
      <c r="AL369" s="73" t="str">
        <f t="shared" si="332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IFERROR(""&amp;INDEX(registarNatjecatelji,DL369,4),"")</f>
        <v/>
      </c>
      <c r="AO369" s="90" t="str">
        <f t="shared" si="333"/>
        <v/>
      </c>
      <c r="AP369" s="66" t="str">
        <f t="shared" si="334"/>
        <v/>
      </c>
      <c r="AQ369" s="47" t="s">
        <v>0</v>
      </c>
      <c r="AR369" s="52" t="str">
        <f>IF(V369&lt;&gt;"NEMA","",IF(IFERROR(MATCH(U369,U$10:U368,0),0)&lt;&gt;0,"",U369))</f>
        <v/>
      </c>
      <c r="AS369" s="73" t="str">
        <f>IF(AR369="","",IFERROR(INDEX(klubAlias_id,MATCH(AR369,klubAlias_alias,0)),"NEMA"))</f>
        <v/>
      </c>
      <c r="AT369" s="31" t="str">
        <f>IF(OR(AS369="",AS369&lt;&gt;"NEMA"),"",MAX(AT$10:AT368)+1)</f>
        <v/>
      </c>
      <c r="AU369" s="66" t="str">
        <f>IF(OR(AS369="",AS369&lt;&gt;"NEMA"),"",INDEX(klub_id,MATCH(AR369,klub_naziv,0)))</f>
        <v/>
      </c>
      <c r="AV369" s="47" t="s">
        <v>0</v>
      </c>
      <c r="AW369" s="19" t="str">
        <f t="shared" si="335"/>
        <v/>
      </c>
      <c r="AX369" s="47" t="s">
        <v>0</v>
      </c>
      <c r="AY369" s="82" t="str">
        <f>IF(AK369&lt;&gt;"NEMA","",IF(IFERROR(MATCH(AJ369,AJ$10:AJ368,0),0)&lt;&gt;0,"",AJ369))</f>
        <v/>
      </c>
      <c r="AZ369" s="47" t="s">
        <v>0</v>
      </c>
      <c r="BA369" s="130"/>
      <c r="BB369" s="47" t="s">
        <v>0</v>
      </c>
      <c r="BC369" s="58" t="str">
        <f t="shared" si="336"/>
        <v/>
      </c>
      <c r="BD369" s="31" t="str">
        <f t="shared" si="337"/>
        <v/>
      </c>
      <c r="BE369" s="31" t="str">
        <f>IF(BD369="","",MAX(BE$10:BE368)+1)</f>
        <v/>
      </c>
      <c r="BF369" s="31" t="str">
        <f t="shared" si="338"/>
        <v/>
      </c>
      <c r="BG369" s="31" t="str">
        <f t="shared" si="339"/>
        <v/>
      </c>
      <c r="BH369" s="31" t="str">
        <f>IF(BA369="","",MAX(BH$10:BH368)+1)</f>
        <v/>
      </c>
      <c r="BI369" s="31" t="str">
        <f t="shared" si="340"/>
        <v/>
      </c>
      <c r="BJ369" s="66" t="str">
        <f t="shared" si="341"/>
        <v/>
      </c>
      <c r="BK369" s="47" t="s">
        <v>0</v>
      </c>
      <c r="BL369" s="19" t="str">
        <f t="shared" si="342"/>
        <v/>
      </c>
      <c r="BM369" s="47" t="s">
        <v>0</v>
      </c>
      <c r="BN369" s="151" t="str">
        <f>IF(AP369="","",IF(BA369="",IF(IFERROR(MATCH(AP369,natjecanje_noviKluboviAliasi,0),0)&gt;0,INDEX(natjecanje_kluboviAliasi,MATCH(AP369,natjecanje_noviKluboviAliasi,0)),AP369),BA369))</f>
        <v/>
      </c>
      <c r="BO369" s="47" t="s">
        <v>0</v>
      </c>
      <c r="BP369" s="58" t="str">
        <f t="shared" si="343"/>
        <v/>
      </c>
      <c r="BQ369" s="73" t="str">
        <f t="shared" si="344"/>
        <v/>
      </c>
      <c r="BR369" s="267" t="str">
        <f t="shared" si="345"/>
        <v/>
      </c>
      <c r="BS369" s="268" t="str">
        <f t="shared" si="346"/>
        <v/>
      </c>
      <c r="BT369" s="191" t="str">
        <f t="shared" si="347"/>
        <v/>
      </c>
      <c r="BU369" s="47" t="s">
        <v>0</v>
      </c>
      <c r="BV369" s="52" t="str">
        <f t="shared" si="348"/>
        <v/>
      </c>
      <c r="BW369" s="31" t="str">
        <f t="shared" si="349"/>
        <v/>
      </c>
      <c r="BX369" s="73" t="str">
        <f>IF(BW369="","",IFERROR(INDEX(imePrezime_id,MATCH(BV369&amp;" – "&amp;BW369,imePrezime_imePrezime,0)),"NEMA"))</f>
        <v/>
      </c>
      <c r="BY369" s="73" t="str">
        <f>IF(BX369&lt;&gt;"NEMA","",IFERROR(INDEX(imePrezimeAlias_imePrezimeId,MATCH(BV369&amp;" "&amp;BW369,imePrezimeAlias_alias,0)),"NEMA"))</f>
        <v/>
      </c>
      <c r="BZ369" s="31" t="str">
        <f>IF(BW369="","",IF(OR(BY369="",BY369="NEMA"),BV369,INDEX(imePrezime_ime,MATCH(BY369,imePrezime_id,0))))</f>
        <v/>
      </c>
      <c r="CA369" s="66" t="str">
        <f>IF(BW369="","",IF(OR(BY369="",BY369="NEMA"),BW369,INDEX(imePrezime_prezime,MATCH(BY369,imePrezime_id,0))))</f>
        <v/>
      </c>
      <c r="CB369" s="47" t="s">
        <v>0</v>
      </c>
      <c r="CC369" s="82" t="str">
        <f t="shared" si="350"/>
        <v/>
      </c>
      <c r="CD369" s="47" t="s">
        <v>0</v>
      </c>
      <c r="CE369" s="19" t="str">
        <f t="shared" si="351"/>
        <v/>
      </c>
      <c r="CF369" s="47" t="s">
        <v>0</v>
      </c>
      <c r="CG369" s="130"/>
      <c r="CH369" s="47" t="s">
        <v>0</v>
      </c>
      <c r="CI369" s="52" t="str">
        <f t="shared" si="352"/>
        <v/>
      </c>
      <c r="CJ369" s="73" t="str">
        <f>IF(CG369="","",MAX(CJ$10:CJ368)+1)</f>
        <v/>
      </c>
      <c r="CK369" s="53" t="str">
        <f t="shared" si="353"/>
        <v/>
      </c>
      <c r="CL369" s="47" t="s">
        <v>0</v>
      </c>
      <c r="CM369" s="19" t="str">
        <f t="shared" si="354"/>
        <v/>
      </c>
      <c r="CN369" s="47" t="s">
        <v>0</v>
      </c>
      <c r="CO369" s="108"/>
      <c r="CP369" s="110"/>
      <c r="CQ369" s="47"/>
      <c r="CR369" s="58" t="str">
        <f>IF(AND(BX369="NEMA",BY369="NEMA",OR(CG369="",CK369="NEMA")),MAX(CR$10:CR368)+1,"")</f>
        <v/>
      </c>
      <c r="CS369" s="53" t="str">
        <f t="shared" si="355"/>
        <v/>
      </c>
      <c r="CT369" t="s">
        <v>0</v>
      </c>
      <c r="CU369" s="133" t="str">
        <f>IF(O369="","",LEFT(INDEX(kategorija_oznaka,MATCH(Q369,kategorija_id,0)),1))</f>
        <v/>
      </c>
      <c r="CV369" t="s">
        <v>0</v>
      </c>
      <c r="CW369" s="52" t="str">
        <f>IF(CR369="","",IF(M369&lt;&gt;"CRO","","INSERT INTO osoba (id,reg_broj,oib,spol_id,dat_rodjenja) VALUES ("&amp;CR369&amp;",(SELECT max(os.reg_broj)+1 FROM osoba AS os),Null,'"&amp;CU369&amp;"',Null); INSERT INTO osoba_log (id,reg_broj,oib,spol_id,dat_rodjenja,dnevnik_id) SELECT id,reg_broj,oib,spol_id,dat_rodjenja,"&amp;dnevnik_id&amp;" FROM osoba WHERE id = "&amp;CR369&amp;";"))</f>
        <v/>
      </c>
      <c r="CX369" s="66" t="str">
        <f t="shared" si="356"/>
        <v/>
      </c>
      <c r="CY369" t="s">
        <v>0</v>
      </c>
      <c r="CZ369" s="19" t="str">
        <f t="shared" si="357"/>
        <v/>
      </c>
      <c r="DA369" s="47" t="s">
        <v>0</v>
      </c>
      <c r="DB369" s="52" t="str">
        <f t="shared" si="358"/>
        <v/>
      </c>
      <c r="DC369" s="66" t="str">
        <f t="shared" si="359"/>
        <v/>
      </c>
      <c r="DD369" s="47" t="s">
        <v>0</v>
      </c>
      <c r="DE369" s="52" t="str">
        <f t="shared" si="360"/>
        <v/>
      </c>
      <c r="DF369" s="53" t="str">
        <f>IF(DE369="","",IFERROR(MATCH(DE369,registar,0),"NEMA"))</f>
        <v/>
      </c>
      <c r="DG369" s="47" t="s">
        <v>0</v>
      </c>
      <c r="DH369" s="52" t="str">
        <f t="shared" si="361"/>
        <v/>
      </c>
      <c r="DI369" s="53" t="str">
        <f>IF(DH369="","",IFERROR(MATCH(DH369,imePrezime_imePrezimeKlub,0),"NEMA"))</f>
        <v/>
      </c>
      <c r="DJ369" s="47" t="s">
        <v>0</v>
      </c>
      <c r="DK369" s="52" t="str">
        <f t="shared" si="362"/>
        <v/>
      </c>
      <c r="DL369" s="53" t="str">
        <f>IF(DK369="","",IFERROR(MATCH(DK369,imePrezime_imePrezime,0),"NEMA"))</f>
        <v/>
      </c>
      <c r="DM369" s="47" t="s">
        <v>0</v>
      </c>
      <c r="DN369" s="58" t="str">
        <f t="shared" si="363"/>
        <v/>
      </c>
      <c r="DO369" s="53" t="str" cm="1">
        <f t="array" ref="DO369">IF(DN369&lt;&gt;"",INDEX(imePrezime_id,DN369,0),IF(CR369&lt;&gt;"",CR369,""))</f>
        <v/>
      </c>
      <c r="DP369" s="47" t="s">
        <v>0</v>
      </c>
      <c r="DQ369" s="58" t="str">
        <f t="shared" si="364"/>
        <v/>
      </c>
      <c r="DR369" s="73" t="str">
        <f>IF(BW369="","",IF(AJ369="",IF(IFERROR(INDEX(imePrezime_klub,MATCH(DO369,imePrezime_id,0)),"NEMA")="","klu",""),IF(OR(AND(AK369&lt;&gt;"",AK369&lt;&gt;"NEMA"),BI369&lt;&gt;""),"klu(ali)",IF(AND(AN369&lt;&gt;"",AN369&lt;&gt;AM369),"(raz-klu)","klu"))))</f>
        <v/>
      </c>
      <c r="DS369" s="73" t="str">
        <f t="shared" si="365"/>
        <v/>
      </c>
      <c r="DT369" s="73" t="str">
        <f t="shared" si="366"/>
        <v/>
      </c>
      <c r="DU369" s="66" t="str">
        <f t="shared" si="367"/>
        <v/>
      </c>
      <c r="DV369" s="47" t="s">
        <v>0</v>
      </c>
      <c r="DW369" s="58" t="str">
        <f>IF(BW369="","",MAX(DW$10:DW368)+1)</f>
        <v/>
      </c>
      <c r="DX369" s="73" t="str">
        <f t="shared" si="368"/>
        <v/>
      </c>
      <c r="DY369" s="73" t="str">
        <f t="shared" si="369"/>
        <v/>
      </c>
      <c r="DZ369" s="73" t="str">
        <f t="shared" si="370"/>
        <v/>
      </c>
      <c r="EA369" s="73" t="str">
        <f t="shared" si="371"/>
        <v/>
      </c>
      <c r="EB369" s="73" t="str">
        <f t="shared" si="372"/>
        <v/>
      </c>
      <c r="EC369" s="73" t="str">
        <f t="shared" si="373"/>
        <v/>
      </c>
      <c r="ED369" s="73" t="str">
        <f t="shared" si="374"/>
        <v/>
      </c>
      <c r="EE369" s="73" t="str">
        <f t="shared" si="375"/>
        <v/>
      </c>
      <c r="EF369" s="73" t="str">
        <f t="shared" si="376"/>
        <v/>
      </c>
      <c r="EG369" s="53" t="str">
        <f>IF(INDEX(natjecanjeKategorije_katAliasId,MATCH(Q369,natjecanjeKategorije_katRegId,0))="","",INDEX(natjecanjeKategorije_katAliasId,MATCH(Q369,natjecanjeKategorije_katRegId,0)))</f>
        <v/>
      </c>
      <c r="EH369" s="47" t="s">
        <v>0</v>
      </c>
      <c r="EI369" s="19" t="str">
        <f t="shared" si="377"/>
        <v/>
      </c>
      <c r="EJ369" s="47" t="s">
        <v>0</v>
      </c>
      <c r="EK369" s="19" t="str">
        <f t="shared" si="378"/>
        <v/>
      </c>
      <c r="EL369" s="47" t="s">
        <v>0</v>
      </c>
      <c r="EM369" s="208" t="str">
        <f t="shared" si="379"/>
        <v/>
      </c>
      <c r="EN369" s="47" t="s">
        <v>0</v>
      </c>
    </row>
    <row r="370" spans="1:144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21"/>
        <v/>
      </c>
      <c r="P370" s="73" t="str">
        <f>IF(O370="","",IF(COUNTIF(O$10:O369,O370)=0,P369+1,P369))</f>
        <v/>
      </c>
      <c r="Q370" s="88" t="str">
        <f t="shared" si="322"/>
        <v/>
      </c>
      <c r="R370" s="89" t="str" cm="1">
        <f t="array" ref="R370">IF(S370="","",INDEX(natjecanjeStaze_naziv,MATCH(S370,natjecanjeStaze_stazaId,0)))</f>
        <v/>
      </c>
      <c r="S370" s="53" t="str">
        <f>IF(BW370="","",INDEX(natjecanjeStaze_stazaId,MATCH(O370,natjecanjeStaze_kategorija,0)))</f>
        <v/>
      </c>
      <c r="T370" s="47" t="s">
        <v>0</v>
      </c>
      <c r="U370" s="259" t="str">
        <f>IF(O370="","",INDEX(kategorija_oznaka,MATCH(Q370,kategorija_id,0)))</f>
        <v/>
      </c>
      <c r="V370" s="260" t="str">
        <f t="shared" si="323"/>
        <v/>
      </c>
      <c r="W370" s="47" t="s">
        <v>0</v>
      </c>
      <c r="X370" s="52" t="str">
        <f t="shared" si="324"/>
        <v/>
      </c>
      <c r="Y370" s="73" t="str">
        <f t="shared" si="325"/>
        <v/>
      </c>
      <c r="Z370" s="31" t="str">
        <f t="shared" si="326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27"/>
        <v/>
      </c>
      <c r="AF370" s="47" t="s">
        <v>0</v>
      </c>
      <c r="AG370" s="151" t="str">
        <f t="shared" si="328"/>
        <v/>
      </c>
      <c r="AH370" s="47" t="s">
        <v>0</v>
      </c>
      <c r="AI370" s="52" t="str">
        <f t="shared" si="329"/>
        <v/>
      </c>
      <c r="AJ370" s="31" t="str">
        <f t="shared" si="330"/>
        <v/>
      </c>
      <c r="AK370" s="73" t="str">
        <f t="shared" si="331"/>
        <v/>
      </c>
      <c r="AL370" s="73" t="str">
        <f t="shared" si="332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IFERROR(""&amp;INDEX(registarNatjecatelji,DL370,4),"")</f>
        <v/>
      </c>
      <c r="AO370" s="90" t="str">
        <f t="shared" si="333"/>
        <v/>
      </c>
      <c r="AP370" s="66" t="str">
        <f t="shared" si="334"/>
        <v/>
      </c>
      <c r="AQ370" s="47" t="s">
        <v>0</v>
      </c>
      <c r="AR370" s="52" t="str">
        <f>IF(V370&lt;&gt;"NEMA","",IF(IFERROR(MATCH(U370,U$10:U369,0),0)&lt;&gt;0,"",U370))</f>
        <v/>
      </c>
      <c r="AS370" s="73" t="str">
        <f>IF(AR370="","",IFERROR(INDEX(klubAlias_id,MATCH(AR370,klubAlias_alias,0)),"NEMA"))</f>
        <v/>
      </c>
      <c r="AT370" s="31" t="str">
        <f>IF(OR(AS370="",AS370&lt;&gt;"NEMA"),"",MAX(AT$10:AT369)+1)</f>
        <v/>
      </c>
      <c r="AU370" s="66" t="str">
        <f>IF(OR(AS370="",AS370&lt;&gt;"NEMA"),"",INDEX(klub_id,MATCH(AR370,klub_naziv,0)))</f>
        <v/>
      </c>
      <c r="AV370" s="47" t="s">
        <v>0</v>
      </c>
      <c r="AW370" s="19" t="str">
        <f t="shared" si="335"/>
        <v/>
      </c>
      <c r="AX370" s="47" t="s">
        <v>0</v>
      </c>
      <c r="AY370" s="82" t="str">
        <f>IF(AK370&lt;&gt;"NEMA","",IF(IFERROR(MATCH(AJ370,AJ$10:AJ369,0),0)&lt;&gt;0,"",AJ370))</f>
        <v/>
      </c>
      <c r="AZ370" s="47" t="s">
        <v>0</v>
      </c>
      <c r="BA370" s="130"/>
      <c r="BB370" s="47" t="s">
        <v>0</v>
      </c>
      <c r="BC370" s="58" t="str">
        <f t="shared" si="336"/>
        <v/>
      </c>
      <c r="BD370" s="31" t="str">
        <f t="shared" si="337"/>
        <v/>
      </c>
      <c r="BE370" s="31" t="str">
        <f>IF(BD370="","",MAX(BE$10:BE369)+1)</f>
        <v/>
      </c>
      <c r="BF370" s="31" t="str">
        <f t="shared" si="338"/>
        <v/>
      </c>
      <c r="BG370" s="31" t="str">
        <f t="shared" si="339"/>
        <v/>
      </c>
      <c r="BH370" s="31" t="str">
        <f>IF(BA370="","",MAX(BH$10:BH369)+1)</f>
        <v/>
      </c>
      <c r="BI370" s="31" t="str">
        <f t="shared" si="340"/>
        <v/>
      </c>
      <c r="BJ370" s="66" t="str">
        <f t="shared" si="341"/>
        <v/>
      </c>
      <c r="BK370" s="47" t="s">
        <v>0</v>
      </c>
      <c r="BL370" s="19" t="str">
        <f t="shared" si="342"/>
        <v/>
      </c>
      <c r="BM370" s="47" t="s">
        <v>0</v>
      </c>
      <c r="BN370" s="151" t="str">
        <f>IF(AP370="","",IF(BA370="",IF(IFERROR(MATCH(AP370,natjecanje_noviKluboviAliasi,0),0)&gt;0,INDEX(natjecanje_kluboviAliasi,MATCH(AP370,natjecanje_noviKluboviAliasi,0)),AP370),BA370))</f>
        <v/>
      </c>
      <c r="BO370" s="47" t="s">
        <v>0</v>
      </c>
      <c r="BP370" s="58" t="str">
        <f t="shared" si="343"/>
        <v/>
      </c>
      <c r="BQ370" s="73" t="str">
        <f t="shared" si="344"/>
        <v/>
      </c>
      <c r="BR370" s="267" t="str">
        <f t="shared" si="345"/>
        <v/>
      </c>
      <c r="BS370" s="268" t="str">
        <f t="shared" si="346"/>
        <v/>
      </c>
      <c r="BT370" s="191" t="str">
        <f t="shared" si="347"/>
        <v/>
      </c>
      <c r="BU370" s="47" t="s">
        <v>0</v>
      </c>
      <c r="BV370" s="52" t="str">
        <f t="shared" si="348"/>
        <v/>
      </c>
      <c r="BW370" s="31" t="str">
        <f t="shared" si="349"/>
        <v/>
      </c>
      <c r="BX370" s="73" t="str">
        <f>IF(BW370="","",IFERROR(INDEX(imePrezime_id,MATCH(BV370&amp;" – "&amp;BW370,imePrezime_imePrezime,0)),"NEMA"))</f>
        <v/>
      </c>
      <c r="BY370" s="73" t="str">
        <f>IF(BX370&lt;&gt;"NEMA","",IFERROR(INDEX(imePrezimeAlias_imePrezimeId,MATCH(BV370&amp;" "&amp;BW370,imePrezimeAlias_alias,0)),"NEMA"))</f>
        <v/>
      </c>
      <c r="BZ370" s="31" t="str">
        <f>IF(BW370="","",IF(OR(BY370="",BY370="NEMA"),BV370,INDEX(imePrezime_ime,MATCH(BY370,imePrezime_id,0))))</f>
        <v/>
      </c>
      <c r="CA370" s="66" t="str">
        <f>IF(BW370="","",IF(OR(BY370="",BY370="NEMA"),BW370,INDEX(imePrezime_prezime,MATCH(BY370,imePrezime_id,0))))</f>
        <v/>
      </c>
      <c r="CB370" s="47" t="s">
        <v>0</v>
      </c>
      <c r="CC370" s="82" t="str">
        <f t="shared" si="350"/>
        <v/>
      </c>
      <c r="CD370" s="47" t="s">
        <v>0</v>
      </c>
      <c r="CE370" s="19" t="str">
        <f t="shared" si="351"/>
        <v/>
      </c>
      <c r="CF370" s="47" t="s">
        <v>0</v>
      </c>
      <c r="CG370" s="130"/>
      <c r="CH370" s="47" t="s">
        <v>0</v>
      </c>
      <c r="CI370" s="52" t="str">
        <f t="shared" si="352"/>
        <v/>
      </c>
      <c r="CJ370" s="73" t="str">
        <f>IF(CG370="","",MAX(CJ$10:CJ369)+1)</f>
        <v/>
      </c>
      <c r="CK370" s="53" t="str">
        <f t="shared" si="353"/>
        <v/>
      </c>
      <c r="CL370" s="47" t="s">
        <v>0</v>
      </c>
      <c r="CM370" s="19" t="str">
        <f t="shared" si="354"/>
        <v/>
      </c>
      <c r="CN370" s="47" t="s">
        <v>0</v>
      </c>
      <c r="CO370" s="108"/>
      <c r="CP370" s="110"/>
      <c r="CQ370" s="47"/>
      <c r="CR370" s="58" t="str">
        <f>IF(AND(BX370="NEMA",BY370="NEMA",OR(CG370="",CK370="NEMA")),MAX(CR$10:CR369)+1,"")</f>
        <v/>
      </c>
      <c r="CS370" s="53" t="str">
        <f t="shared" si="355"/>
        <v/>
      </c>
      <c r="CT370" t="s">
        <v>0</v>
      </c>
      <c r="CU370" s="133" t="str">
        <f>IF(O370="","",LEFT(INDEX(kategorija_oznaka,MATCH(Q370,kategorija_id,0)),1))</f>
        <v/>
      </c>
      <c r="CV370" t="s">
        <v>0</v>
      </c>
      <c r="CW370" s="52" t="str">
        <f>IF(CR370="","",IF(M370&lt;&gt;"CRO","","INSERT INTO osoba (id,reg_broj,oib,spol_id,dat_rodjenja) VALUES ("&amp;CR370&amp;",(SELECT max(os.reg_broj)+1 FROM osoba AS os),Null,'"&amp;CU370&amp;"',Null); INSERT INTO osoba_log (id,reg_broj,oib,spol_id,dat_rodjenja,dnevnik_id) SELECT id,reg_broj,oib,spol_id,dat_rodjenja,"&amp;dnevnik_id&amp;" FROM osoba WHERE id = "&amp;CR370&amp;";"))</f>
        <v/>
      </c>
      <c r="CX370" s="66" t="str">
        <f t="shared" si="356"/>
        <v/>
      </c>
      <c r="CY370" t="s">
        <v>0</v>
      </c>
      <c r="CZ370" s="19" t="str">
        <f t="shared" si="357"/>
        <v/>
      </c>
      <c r="DA370" s="47" t="s">
        <v>0</v>
      </c>
      <c r="DB370" s="52" t="str">
        <f t="shared" si="358"/>
        <v/>
      </c>
      <c r="DC370" s="66" t="str">
        <f t="shared" si="359"/>
        <v/>
      </c>
      <c r="DD370" s="47" t="s">
        <v>0</v>
      </c>
      <c r="DE370" s="52" t="str">
        <f t="shared" si="360"/>
        <v/>
      </c>
      <c r="DF370" s="53" t="str">
        <f>IF(DE370="","",IFERROR(MATCH(DE370,registar,0),"NEMA"))</f>
        <v/>
      </c>
      <c r="DG370" s="47" t="s">
        <v>0</v>
      </c>
      <c r="DH370" s="52" t="str">
        <f t="shared" si="361"/>
        <v/>
      </c>
      <c r="DI370" s="53" t="str">
        <f>IF(DH370="","",IFERROR(MATCH(DH370,imePrezime_imePrezimeKlub,0),"NEMA"))</f>
        <v/>
      </c>
      <c r="DJ370" s="47" t="s">
        <v>0</v>
      </c>
      <c r="DK370" s="52" t="str">
        <f t="shared" si="362"/>
        <v/>
      </c>
      <c r="DL370" s="53" t="str">
        <f>IF(DK370="","",IFERROR(MATCH(DK370,imePrezime_imePrezime,0),"NEMA"))</f>
        <v/>
      </c>
      <c r="DM370" s="47" t="s">
        <v>0</v>
      </c>
      <c r="DN370" s="58" t="str">
        <f t="shared" si="363"/>
        <v/>
      </c>
      <c r="DO370" s="53" t="str" cm="1">
        <f t="array" ref="DO370">IF(DN370&lt;&gt;"",INDEX(imePrezime_id,DN370,0),IF(CR370&lt;&gt;"",CR370,""))</f>
        <v/>
      </c>
      <c r="DP370" s="47" t="s">
        <v>0</v>
      </c>
      <c r="DQ370" s="58" t="str">
        <f t="shared" si="364"/>
        <v/>
      </c>
      <c r="DR370" s="73" t="str">
        <f>IF(BW370="","",IF(AJ370="",IF(IFERROR(INDEX(imePrezime_klub,MATCH(DO370,imePrezime_id,0)),"NEMA")="","klu",""),IF(OR(AND(AK370&lt;&gt;"",AK370&lt;&gt;"NEMA"),BI370&lt;&gt;""),"klu(ali)",IF(AND(AN370&lt;&gt;"",AN370&lt;&gt;AM370),"(raz-klu)","klu"))))</f>
        <v/>
      </c>
      <c r="DS370" s="73" t="str">
        <f t="shared" si="365"/>
        <v/>
      </c>
      <c r="DT370" s="73" t="str">
        <f t="shared" si="366"/>
        <v/>
      </c>
      <c r="DU370" s="66" t="str">
        <f t="shared" si="367"/>
        <v/>
      </c>
      <c r="DV370" s="47" t="s">
        <v>0</v>
      </c>
      <c r="DW370" s="58" t="str">
        <f>IF(BW370="","",MAX(DW$10:DW369)+1)</f>
        <v/>
      </c>
      <c r="DX370" s="73" t="str">
        <f t="shared" si="368"/>
        <v/>
      </c>
      <c r="DY370" s="73" t="str">
        <f t="shared" si="369"/>
        <v/>
      </c>
      <c r="DZ370" s="73" t="str">
        <f t="shared" si="370"/>
        <v/>
      </c>
      <c r="EA370" s="73" t="str">
        <f t="shared" si="371"/>
        <v/>
      </c>
      <c r="EB370" s="73" t="str">
        <f t="shared" si="372"/>
        <v/>
      </c>
      <c r="EC370" s="73" t="str">
        <f t="shared" si="373"/>
        <v/>
      </c>
      <c r="ED370" s="73" t="str">
        <f t="shared" si="374"/>
        <v/>
      </c>
      <c r="EE370" s="73" t="str">
        <f t="shared" si="375"/>
        <v/>
      </c>
      <c r="EF370" s="73" t="str">
        <f t="shared" si="376"/>
        <v/>
      </c>
      <c r="EG370" s="53" t="str">
        <f>IF(INDEX(natjecanjeKategorije_katAliasId,MATCH(Q370,natjecanjeKategorije_katRegId,0))="","",INDEX(natjecanjeKategorije_katAliasId,MATCH(Q370,natjecanjeKategorije_katRegId,0)))</f>
        <v/>
      </c>
      <c r="EH370" s="47" t="s">
        <v>0</v>
      </c>
      <c r="EI370" s="19" t="str">
        <f t="shared" si="377"/>
        <v/>
      </c>
      <c r="EJ370" s="47" t="s">
        <v>0</v>
      </c>
      <c r="EK370" s="19" t="str">
        <f t="shared" si="378"/>
        <v/>
      </c>
      <c r="EL370" s="47" t="s">
        <v>0</v>
      </c>
      <c r="EM370" s="208" t="str">
        <f t="shared" si="379"/>
        <v/>
      </c>
      <c r="EN370" s="47" t="s">
        <v>0</v>
      </c>
    </row>
    <row r="371" spans="1:144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21"/>
        <v/>
      </c>
      <c r="P371" s="73" t="str">
        <f>IF(O371="","",IF(COUNTIF(O$10:O370,O371)=0,P370+1,P370))</f>
        <v/>
      </c>
      <c r="Q371" s="88" t="str">
        <f t="shared" si="322"/>
        <v/>
      </c>
      <c r="R371" s="89" t="str" cm="1">
        <f t="array" ref="R371">IF(S371="","",INDEX(natjecanjeStaze_naziv,MATCH(S371,natjecanjeStaze_stazaId,0)))</f>
        <v/>
      </c>
      <c r="S371" s="53" t="str">
        <f>IF(BW371="","",INDEX(natjecanjeStaze_stazaId,MATCH(O371,natjecanjeStaze_kategorija,0)))</f>
        <v/>
      </c>
      <c r="T371" s="47" t="s">
        <v>0</v>
      </c>
      <c r="U371" s="259" t="str">
        <f>IF(O371="","",INDEX(kategorija_oznaka,MATCH(Q371,kategorija_id,0)))</f>
        <v/>
      </c>
      <c r="V371" s="260" t="str">
        <f t="shared" si="323"/>
        <v/>
      </c>
      <c r="W371" s="47" t="s">
        <v>0</v>
      </c>
      <c r="X371" s="52" t="str">
        <f t="shared" si="324"/>
        <v/>
      </c>
      <c r="Y371" s="73" t="str">
        <f t="shared" si="325"/>
        <v/>
      </c>
      <c r="Z371" s="31" t="str">
        <f t="shared" si="326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27"/>
        <v/>
      </c>
      <c r="AF371" s="47" t="s">
        <v>0</v>
      </c>
      <c r="AG371" s="151" t="str">
        <f t="shared" si="328"/>
        <v/>
      </c>
      <c r="AH371" s="47" t="s">
        <v>0</v>
      </c>
      <c r="AI371" s="52" t="str">
        <f t="shared" si="329"/>
        <v/>
      </c>
      <c r="AJ371" s="31" t="str">
        <f t="shared" si="330"/>
        <v/>
      </c>
      <c r="AK371" s="73" t="str">
        <f t="shared" si="331"/>
        <v/>
      </c>
      <c r="AL371" s="73" t="str">
        <f t="shared" si="332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IFERROR(""&amp;INDEX(registarNatjecatelji,DL371,4),"")</f>
        <v/>
      </c>
      <c r="AO371" s="90" t="str">
        <f t="shared" si="333"/>
        <v/>
      </c>
      <c r="AP371" s="66" t="str">
        <f t="shared" si="334"/>
        <v/>
      </c>
      <c r="AQ371" s="47" t="s">
        <v>0</v>
      </c>
      <c r="AR371" s="52" t="str">
        <f>IF(V371&lt;&gt;"NEMA","",IF(IFERROR(MATCH(U371,U$10:U370,0),0)&lt;&gt;0,"",U371))</f>
        <v/>
      </c>
      <c r="AS371" s="73" t="str">
        <f>IF(AR371="","",IFERROR(INDEX(klubAlias_id,MATCH(AR371,klubAlias_alias,0)),"NEMA"))</f>
        <v/>
      </c>
      <c r="AT371" s="31" t="str">
        <f>IF(OR(AS371="",AS371&lt;&gt;"NEMA"),"",MAX(AT$10:AT370)+1)</f>
        <v/>
      </c>
      <c r="AU371" s="66" t="str">
        <f>IF(OR(AS371="",AS371&lt;&gt;"NEMA"),"",INDEX(klub_id,MATCH(AR371,klub_naziv,0)))</f>
        <v/>
      </c>
      <c r="AV371" s="47" t="s">
        <v>0</v>
      </c>
      <c r="AW371" s="19" t="str">
        <f t="shared" si="335"/>
        <v/>
      </c>
      <c r="AX371" s="47" t="s">
        <v>0</v>
      </c>
      <c r="AY371" s="82" t="str">
        <f>IF(AK371&lt;&gt;"NEMA","",IF(IFERROR(MATCH(AJ371,AJ$10:AJ370,0),0)&lt;&gt;0,"",AJ371))</f>
        <v/>
      </c>
      <c r="AZ371" s="47" t="s">
        <v>0</v>
      </c>
      <c r="BA371" s="130"/>
      <c r="BB371" s="47" t="s">
        <v>0</v>
      </c>
      <c r="BC371" s="58" t="str">
        <f t="shared" si="336"/>
        <v/>
      </c>
      <c r="BD371" s="31" t="str">
        <f t="shared" si="337"/>
        <v/>
      </c>
      <c r="BE371" s="31" t="str">
        <f>IF(BD371="","",MAX(BE$10:BE370)+1)</f>
        <v/>
      </c>
      <c r="BF371" s="31" t="str">
        <f t="shared" si="338"/>
        <v/>
      </c>
      <c r="BG371" s="31" t="str">
        <f t="shared" si="339"/>
        <v/>
      </c>
      <c r="BH371" s="31" t="str">
        <f>IF(BA371="","",MAX(BH$10:BH370)+1)</f>
        <v/>
      </c>
      <c r="BI371" s="31" t="str">
        <f t="shared" si="340"/>
        <v/>
      </c>
      <c r="BJ371" s="66" t="str">
        <f t="shared" si="341"/>
        <v/>
      </c>
      <c r="BK371" s="47" t="s">
        <v>0</v>
      </c>
      <c r="BL371" s="19" t="str">
        <f t="shared" si="342"/>
        <v/>
      </c>
      <c r="BM371" s="47" t="s">
        <v>0</v>
      </c>
      <c r="BN371" s="151" t="str">
        <f>IF(AP371="","",IF(BA371="",IF(IFERROR(MATCH(AP371,natjecanje_noviKluboviAliasi,0),0)&gt;0,INDEX(natjecanje_kluboviAliasi,MATCH(AP371,natjecanje_noviKluboviAliasi,0)),AP371),BA371))</f>
        <v/>
      </c>
      <c r="BO371" s="47" t="s">
        <v>0</v>
      </c>
      <c r="BP371" s="58" t="str">
        <f t="shared" si="343"/>
        <v/>
      </c>
      <c r="BQ371" s="73" t="str">
        <f t="shared" si="344"/>
        <v/>
      </c>
      <c r="BR371" s="267" t="str">
        <f t="shared" si="345"/>
        <v/>
      </c>
      <c r="BS371" s="268" t="str">
        <f t="shared" si="346"/>
        <v/>
      </c>
      <c r="BT371" s="191" t="str">
        <f t="shared" si="347"/>
        <v/>
      </c>
      <c r="BU371" s="47" t="s">
        <v>0</v>
      </c>
      <c r="BV371" s="52" t="str">
        <f t="shared" si="348"/>
        <v/>
      </c>
      <c r="BW371" s="31" t="str">
        <f t="shared" si="349"/>
        <v/>
      </c>
      <c r="BX371" s="73" t="str">
        <f>IF(BW371="","",IFERROR(INDEX(imePrezime_id,MATCH(BV371&amp;" – "&amp;BW371,imePrezime_imePrezime,0)),"NEMA"))</f>
        <v/>
      </c>
      <c r="BY371" s="73" t="str">
        <f>IF(BX371&lt;&gt;"NEMA","",IFERROR(INDEX(imePrezimeAlias_imePrezimeId,MATCH(BV371&amp;" "&amp;BW371,imePrezimeAlias_alias,0)),"NEMA"))</f>
        <v/>
      </c>
      <c r="BZ371" s="31" t="str">
        <f>IF(BW371="","",IF(OR(BY371="",BY371="NEMA"),BV371,INDEX(imePrezime_ime,MATCH(BY371,imePrezime_id,0))))</f>
        <v/>
      </c>
      <c r="CA371" s="66" t="str">
        <f>IF(BW371="","",IF(OR(BY371="",BY371="NEMA"),BW371,INDEX(imePrezime_prezime,MATCH(BY371,imePrezime_id,0))))</f>
        <v/>
      </c>
      <c r="CB371" s="47" t="s">
        <v>0</v>
      </c>
      <c r="CC371" s="82" t="str">
        <f t="shared" si="350"/>
        <v/>
      </c>
      <c r="CD371" s="47" t="s">
        <v>0</v>
      </c>
      <c r="CE371" s="19" t="str">
        <f t="shared" si="351"/>
        <v/>
      </c>
      <c r="CF371" s="47" t="s">
        <v>0</v>
      </c>
      <c r="CG371" s="130"/>
      <c r="CH371" s="47" t="s">
        <v>0</v>
      </c>
      <c r="CI371" s="52" t="str">
        <f t="shared" si="352"/>
        <v/>
      </c>
      <c r="CJ371" s="73" t="str">
        <f>IF(CG371="","",MAX(CJ$10:CJ370)+1)</f>
        <v/>
      </c>
      <c r="CK371" s="53" t="str">
        <f t="shared" si="353"/>
        <v/>
      </c>
      <c r="CL371" s="47" t="s">
        <v>0</v>
      </c>
      <c r="CM371" s="19" t="str">
        <f t="shared" si="354"/>
        <v/>
      </c>
      <c r="CN371" s="47" t="s">
        <v>0</v>
      </c>
      <c r="CO371" s="108"/>
      <c r="CP371" s="110"/>
      <c r="CQ371" s="47"/>
      <c r="CR371" s="58" t="str">
        <f>IF(AND(BX371="NEMA",BY371="NEMA",OR(CG371="",CK371="NEMA")),MAX(CR$10:CR370)+1,"")</f>
        <v/>
      </c>
      <c r="CS371" s="53" t="str">
        <f t="shared" si="355"/>
        <v/>
      </c>
      <c r="CT371" t="s">
        <v>0</v>
      </c>
      <c r="CU371" s="133" t="str">
        <f>IF(O371="","",LEFT(INDEX(kategorija_oznaka,MATCH(Q371,kategorija_id,0)),1))</f>
        <v/>
      </c>
      <c r="CV371" t="s">
        <v>0</v>
      </c>
      <c r="CW371" s="52" t="str">
        <f>IF(CR371="","",IF(M371&lt;&gt;"CRO","","INSERT INTO osoba (id,reg_broj,oib,spol_id,dat_rodjenja) VALUES ("&amp;CR371&amp;",(SELECT max(os.reg_broj)+1 FROM osoba AS os),Null,'"&amp;CU371&amp;"',Null); INSERT INTO osoba_log (id,reg_broj,oib,spol_id,dat_rodjenja,dnevnik_id) SELECT id,reg_broj,oib,spol_id,dat_rodjenja,"&amp;dnevnik_id&amp;" FROM osoba WHERE id = "&amp;CR371&amp;";"))</f>
        <v/>
      </c>
      <c r="CX371" s="66" t="str">
        <f t="shared" si="356"/>
        <v/>
      </c>
      <c r="CY371" t="s">
        <v>0</v>
      </c>
      <c r="CZ371" s="19" t="str">
        <f t="shared" si="357"/>
        <v/>
      </c>
      <c r="DA371" s="47" t="s">
        <v>0</v>
      </c>
      <c r="DB371" s="52" t="str">
        <f t="shared" si="358"/>
        <v/>
      </c>
      <c r="DC371" s="66" t="str">
        <f t="shared" si="359"/>
        <v/>
      </c>
      <c r="DD371" s="47" t="s">
        <v>0</v>
      </c>
      <c r="DE371" s="52" t="str">
        <f t="shared" si="360"/>
        <v/>
      </c>
      <c r="DF371" s="53" t="str">
        <f>IF(DE371="","",IFERROR(MATCH(DE371,registar,0),"NEMA"))</f>
        <v/>
      </c>
      <c r="DG371" s="47" t="s">
        <v>0</v>
      </c>
      <c r="DH371" s="52" t="str">
        <f t="shared" si="361"/>
        <v/>
      </c>
      <c r="DI371" s="53" t="str">
        <f>IF(DH371="","",IFERROR(MATCH(DH371,imePrezime_imePrezimeKlub,0),"NEMA"))</f>
        <v/>
      </c>
      <c r="DJ371" s="47" t="s">
        <v>0</v>
      </c>
      <c r="DK371" s="52" t="str">
        <f t="shared" si="362"/>
        <v/>
      </c>
      <c r="DL371" s="53" t="str">
        <f>IF(DK371="","",IFERROR(MATCH(DK371,imePrezime_imePrezime,0),"NEMA"))</f>
        <v/>
      </c>
      <c r="DM371" s="47" t="s">
        <v>0</v>
      </c>
      <c r="DN371" s="58" t="str">
        <f t="shared" si="363"/>
        <v/>
      </c>
      <c r="DO371" s="53" t="str" cm="1">
        <f t="array" ref="DO371">IF(DN371&lt;&gt;"",INDEX(imePrezime_id,DN371,0),IF(CR371&lt;&gt;"",CR371,""))</f>
        <v/>
      </c>
      <c r="DP371" s="47" t="s">
        <v>0</v>
      </c>
      <c r="DQ371" s="58" t="str">
        <f t="shared" si="364"/>
        <v/>
      </c>
      <c r="DR371" s="73" t="str">
        <f>IF(BW371="","",IF(AJ371="",IF(IFERROR(INDEX(imePrezime_klub,MATCH(DO371,imePrezime_id,0)),"NEMA")="","klu",""),IF(OR(AND(AK371&lt;&gt;"",AK371&lt;&gt;"NEMA"),BI371&lt;&gt;""),"klu(ali)",IF(AND(AN371&lt;&gt;"",AN371&lt;&gt;AM371),"(raz-klu)","klu"))))</f>
        <v/>
      </c>
      <c r="DS371" s="73" t="str">
        <f t="shared" si="365"/>
        <v/>
      </c>
      <c r="DT371" s="73" t="str">
        <f t="shared" si="366"/>
        <v/>
      </c>
      <c r="DU371" s="66" t="str">
        <f t="shared" si="367"/>
        <v/>
      </c>
      <c r="DV371" s="47" t="s">
        <v>0</v>
      </c>
      <c r="DW371" s="58" t="str">
        <f>IF(BW371="","",MAX(DW$10:DW370)+1)</f>
        <v/>
      </c>
      <c r="DX371" s="73" t="str">
        <f t="shared" si="368"/>
        <v/>
      </c>
      <c r="DY371" s="73" t="str">
        <f t="shared" si="369"/>
        <v/>
      </c>
      <c r="DZ371" s="73" t="str">
        <f t="shared" si="370"/>
        <v/>
      </c>
      <c r="EA371" s="73" t="str">
        <f t="shared" si="371"/>
        <v/>
      </c>
      <c r="EB371" s="73" t="str">
        <f t="shared" si="372"/>
        <v/>
      </c>
      <c r="EC371" s="73" t="str">
        <f t="shared" si="373"/>
        <v/>
      </c>
      <c r="ED371" s="73" t="str">
        <f t="shared" si="374"/>
        <v/>
      </c>
      <c r="EE371" s="73" t="str">
        <f t="shared" si="375"/>
        <v/>
      </c>
      <c r="EF371" s="73" t="str">
        <f t="shared" si="376"/>
        <v/>
      </c>
      <c r="EG371" s="53" t="str">
        <f>IF(INDEX(natjecanjeKategorije_katAliasId,MATCH(Q371,natjecanjeKategorije_katRegId,0))="","",INDEX(natjecanjeKategorije_katAliasId,MATCH(Q371,natjecanjeKategorije_katRegId,0)))</f>
        <v/>
      </c>
      <c r="EH371" s="47" t="s">
        <v>0</v>
      </c>
      <c r="EI371" s="19" t="str">
        <f t="shared" si="377"/>
        <v/>
      </c>
      <c r="EJ371" s="47" t="s">
        <v>0</v>
      </c>
      <c r="EK371" s="19" t="str">
        <f t="shared" si="378"/>
        <v/>
      </c>
      <c r="EL371" s="47" t="s">
        <v>0</v>
      </c>
      <c r="EM371" s="208" t="str">
        <f t="shared" si="379"/>
        <v/>
      </c>
      <c r="EN371" s="47" t="s">
        <v>0</v>
      </c>
    </row>
    <row r="372" spans="1:144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21"/>
        <v/>
      </c>
      <c r="P372" s="73" t="str">
        <f>IF(O372="","",IF(COUNTIF(O$10:O371,O372)=0,P371+1,P371))</f>
        <v/>
      </c>
      <c r="Q372" s="88" t="str">
        <f t="shared" si="322"/>
        <v/>
      </c>
      <c r="R372" s="89" t="str" cm="1">
        <f t="array" ref="R372">IF(S372="","",INDEX(natjecanjeStaze_naziv,MATCH(S372,natjecanjeStaze_stazaId,0)))</f>
        <v/>
      </c>
      <c r="S372" s="53" t="str">
        <f>IF(BW372="","",INDEX(natjecanjeStaze_stazaId,MATCH(O372,natjecanjeStaze_kategorija,0)))</f>
        <v/>
      </c>
      <c r="T372" s="47" t="s">
        <v>0</v>
      </c>
      <c r="U372" s="259" t="str">
        <f>IF(O372="","",INDEX(kategorija_oznaka,MATCH(Q372,kategorija_id,0)))</f>
        <v/>
      </c>
      <c r="V372" s="260" t="str">
        <f t="shared" si="323"/>
        <v/>
      </c>
      <c r="W372" s="47" t="s">
        <v>0</v>
      </c>
      <c r="X372" s="52" t="str">
        <f t="shared" si="324"/>
        <v/>
      </c>
      <c r="Y372" s="73" t="str">
        <f t="shared" si="325"/>
        <v/>
      </c>
      <c r="Z372" s="31" t="str">
        <f t="shared" si="326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27"/>
        <v/>
      </c>
      <c r="AF372" s="47" t="s">
        <v>0</v>
      </c>
      <c r="AG372" s="151" t="str">
        <f t="shared" si="328"/>
        <v/>
      </c>
      <c r="AH372" s="47" t="s">
        <v>0</v>
      </c>
      <c r="AI372" s="52" t="str">
        <f t="shared" si="329"/>
        <v/>
      </c>
      <c r="AJ372" s="31" t="str">
        <f t="shared" si="330"/>
        <v/>
      </c>
      <c r="AK372" s="73" t="str">
        <f t="shared" si="331"/>
        <v/>
      </c>
      <c r="AL372" s="73" t="str">
        <f t="shared" si="332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IFERROR(""&amp;INDEX(registarNatjecatelji,DL372,4),"")</f>
        <v/>
      </c>
      <c r="AO372" s="90" t="str">
        <f t="shared" si="333"/>
        <v/>
      </c>
      <c r="AP372" s="66" t="str">
        <f t="shared" si="334"/>
        <v/>
      </c>
      <c r="AQ372" s="47" t="s">
        <v>0</v>
      </c>
      <c r="AR372" s="52" t="str">
        <f>IF(V372&lt;&gt;"NEMA","",IF(IFERROR(MATCH(U372,U$10:U371,0),0)&lt;&gt;0,"",U372))</f>
        <v/>
      </c>
      <c r="AS372" s="73" t="str">
        <f>IF(AR372="","",IFERROR(INDEX(klubAlias_id,MATCH(AR372,klubAlias_alias,0)),"NEMA"))</f>
        <v/>
      </c>
      <c r="AT372" s="31" t="str">
        <f>IF(OR(AS372="",AS372&lt;&gt;"NEMA"),"",MAX(AT$10:AT371)+1)</f>
        <v/>
      </c>
      <c r="AU372" s="66" t="str">
        <f>IF(OR(AS372="",AS372&lt;&gt;"NEMA"),"",INDEX(klub_id,MATCH(AR372,klub_naziv,0)))</f>
        <v/>
      </c>
      <c r="AV372" s="47" t="s">
        <v>0</v>
      </c>
      <c r="AW372" s="19" t="str">
        <f t="shared" si="335"/>
        <v/>
      </c>
      <c r="AX372" s="47" t="s">
        <v>0</v>
      </c>
      <c r="AY372" s="82" t="str">
        <f>IF(AK372&lt;&gt;"NEMA","",IF(IFERROR(MATCH(AJ372,AJ$10:AJ371,0),0)&lt;&gt;0,"",AJ372))</f>
        <v/>
      </c>
      <c r="AZ372" s="47" t="s">
        <v>0</v>
      </c>
      <c r="BA372" s="130"/>
      <c r="BB372" s="47" t="s">
        <v>0</v>
      </c>
      <c r="BC372" s="58" t="str">
        <f t="shared" si="336"/>
        <v/>
      </c>
      <c r="BD372" s="31" t="str">
        <f t="shared" si="337"/>
        <v/>
      </c>
      <c r="BE372" s="31" t="str">
        <f>IF(BD372="","",MAX(BE$10:BE371)+1)</f>
        <v/>
      </c>
      <c r="BF372" s="31" t="str">
        <f t="shared" si="338"/>
        <v/>
      </c>
      <c r="BG372" s="31" t="str">
        <f t="shared" si="339"/>
        <v/>
      </c>
      <c r="BH372" s="31" t="str">
        <f>IF(BA372="","",MAX(BH$10:BH371)+1)</f>
        <v/>
      </c>
      <c r="BI372" s="31" t="str">
        <f t="shared" si="340"/>
        <v/>
      </c>
      <c r="BJ372" s="66" t="str">
        <f t="shared" si="341"/>
        <v/>
      </c>
      <c r="BK372" s="47" t="s">
        <v>0</v>
      </c>
      <c r="BL372" s="19" t="str">
        <f t="shared" si="342"/>
        <v/>
      </c>
      <c r="BM372" s="47" t="s">
        <v>0</v>
      </c>
      <c r="BN372" s="151" t="str">
        <f>IF(AP372="","",IF(BA372="",IF(IFERROR(MATCH(AP372,natjecanje_noviKluboviAliasi,0),0)&gt;0,INDEX(natjecanje_kluboviAliasi,MATCH(AP372,natjecanje_noviKluboviAliasi,0)),AP372),BA372))</f>
        <v/>
      </c>
      <c r="BO372" s="47" t="s">
        <v>0</v>
      </c>
      <c r="BP372" s="58" t="str">
        <f t="shared" si="343"/>
        <v/>
      </c>
      <c r="BQ372" s="73" t="str">
        <f t="shared" si="344"/>
        <v/>
      </c>
      <c r="BR372" s="267" t="str">
        <f t="shared" si="345"/>
        <v/>
      </c>
      <c r="BS372" s="268" t="str">
        <f t="shared" si="346"/>
        <v/>
      </c>
      <c r="BT372" s="191" t="str">
        <f t="shared" si="347"/>
        <v/>
      </c>
      <c r="BU372" s="47" t="s">
        <v>0</v>
      </c>
      <c r="BV372" s="52" t="str">
        <f t="shared" si="348"/>
        <v/>
      </c>
      <c r="BW372" s="31" t="str">
        <f t="shared" si="349"/>
        <v/>
      </c>
      <c r="BX372" s="73" t="str">
        <f>IF(BW372="","",IFERROR(INDEX(imePrezime_id,MATCH(BV372&amp;" – "&amp;BW372,imePrezime_imePrezime,0)),"NEMA"))</f>
        <v/>
      </c>
      <c r="BY372" s="73" t="str">
        <f>IF(BX372&lt;&gt;"NEMA","",IFERROR(INDEX(imePrezimeAlias_imePrezimeId,MATCH(BV372&amp;" "&amp;BW372,imePrezimeAlias_alias,0)),"NEMA"))</f>
        <v/>
      </c>
      <c r="BZ372" s="31" t="str">
        <f>IF(BW372="","",IF(OR(BY372="",BY372="NEMA"),BV372,INDEX(imePrezime_ime,MATCH(BY372,imePrezime_id,0))))</f>
        <v/>
      </c>
      <c r="CA372" s="66" t="str">
        <f>IF(BW372="","",IF(OR(BY372="",BY372="NEMA"),BW372,INDEX(imePrezime_prezime,MATCH(BY372,imePrezime_id,0))))</f>
        <v/>
      </c>
      <c r="CB372" s="47" t="s">
        <v>0</v>
      </c>
      <c r="CC372" s="82" t="str">
        <f t="shared" si="350"/>
        <v/>
      </c>
      <c r="CD372" s="47" t="s">
        <v>0</v>
      </c>
      <c r="CE372" s="19" t="str">
        <f t="shared" si="351"/>
        <v/>
      </c>
      <c r="CF372" s="47" t="s">
        <v>0</v>
      </c>
      <c r="CG372" s="130"/>
      <c r="CH372" s="47" t="s">
        <v>0</v>
      </c>
      <c r="CI372" s="52" t="str">
        <f t="shared" si="352"/>
        <v/>
      </c>
      <c r="CJ372" s="73" t="str">
        <f>IF(CG372="","",MAX(CJ$10:CJ371)+1)</f>
        <v/>
      </c>
      <c r="CK372" s="53" t="str">
        <f t="shared" si="353"/>
        <v/>
      </c>
      <c r="CL372" s="47" t="s">
        <v>0</v>
      </c>
      <c r="CM372" s="19" t="str">
        <f t="shared" si="354"/>
        <v/>
      </c>
      <c r="CN372" s="47" t="s">
        <v>0</v>
      </c>
      <c r="CO372" s="108"/>
      <c r="CP372" s="110"/>
      <c r="CQ372" s="47"/>
      <c r="CR372" s="58" t="str">
        <f>IF(AND(BX372="NEMA",BY372="NEMA",OR(CG372="",CK372="NEMA")),MAX(CR$10:CR371)+1,"")</f>
        <v/>
      </c>
      <c r="CS372" s="53" t="str">
        <f t="shared" si="355"/>
        <v/>
      </c>
      <c r="CT372" t="s">
        <v>0</v>
      </c>
      <c r="CU372" s="133" t="str">
        <f>IF(O372="","",LEFT(INDEX(kategorija_oznaka,MATCH(Q372,kategorija_id,0)),1))</f>
        <v/>
      </c>
      <c r="CV372" t="s">
        <v>0</v>
      </c>
      <c r="CW372" s="52" t="str">
        <f>IF(CR372="","",IF(M372&lt;&gt;"CRO","","INSERT INTO osoba (id,reg_broj,oib,spol_id,dat_rodjenja) VALUES ("&amp;CR372&amp;",(SELECT max(os.reg_broj)+1 FROM osoba AS os),Null,'"&amp;CU372&amp;"',Null); INSERT INTO osoba_log (id,reg_broj,oib,spol_id,dat_rodjenja,dnevnik_id) SELECT id,reg_broj,oib,spol_id,dat_rodjenja,"&amp;dnevnik_id&amp;" FROM osoba WHERE id = "&amp;CR372&amp;";"))</f>
        <v/>
      </c>
      <c r="CX372" s="66" t="str">
        <f t="shared" si="356"/>
        <v/>
      </c>
      <c r="CY372" t="s">
        <v>0</v>
      </c>
      <c r="CZ372" s="19" t="str">
        <f t="shared" si="357"/>
        <v/>
      </c>
      <c r="DA372" s="47" t="s">
        <v>0</v>
      </c>
      <c r="DB372" s="52" t="str">
        <f t="shared" si="358"/>
        <v/>
      </c>
      <c r="DC372" s="66" t="str">
        <f t="shared" si="359"/>
        <v/>
      </c>
      <c r="DD372" s="47" t="s">
        <v>0</v>
      </c>
      <c r="DE372" s="52" t="str">
        <f t="shared" si="360"/>
        <v/>
      </c>
      <c r="DF372" s="53" t="str">
        <f>IF(DE372="","",IFERROR(MATCH(DE372,registar,0),"NEMA"))</f>
        <v/>
      </c>
      <c r="DG372" s="47" t="s">
        <v>0</v>
      </c>
      <c r="DH372" s="52" t="str">
        <f t="shared" si="361"/>
        <v/>
      </c>
      <c r="DI372" s="53" t="str">
        <f>IF(DH372="","",IFERROR(MATCH(DH372,imePrezime_imePrezimeKlub,0),"NEMA"))</f>
        <v/>
      </c>
      <c r="DJ372" s="47" t="s">
        <v>0</v>
      </c>
      <c r="DK372" s="52" t="str">
        <f t="shared" si="362"/>
        <v/>
      </c>
      <c r="DL372" s="53" t="str">
        <f>IF(DK372="","",IFERROR(MATCH(DK372,imePrezime_imePrezime,0),"NEMA"))</f>
        <v/>
      </c>
      <c r="DM372" s="47" t="s">
        <v>0</v>
      </c>
      <c r="DN372" s="58" t="str">
        <f t="shared" si="363"/>
        <v/>
      </c>
      <c r="DO372" s="53" t="str" cm="1">
        <f t="array" ref="DO372">IF(DN372&lt;&gt;"",INDEX(imePrezime_id,DN372,0),IF(CR372&lt;&gt;"",CR372,""))</f>
        <v/>
      </c>
      <c r="DP372" s="47" t="s">
        <v>0</v>
      </c>
      <c r="DQ372" s="58" t="str">
        <f t="shared" si="364"/>
        <v/>
      </c>
      <c r="DR372" s="73" t="str">
        <f>IF(BW372="","",IF(AJ372="",IF(IFERROR(INDEX(imePrezime_klub,MATCH(DO372,imePrezime_id,0)),"NEMA")="","klu",""),IF(OR(AND(AK372&lt;&gt;"",AK372&lt;&gt;"NEMA"),BI372&lt;&gt;""),"klu(ali)",IF(AND(AN372&lt;&gt;"",AN372&lt;&gt;AM372),"(raz-klu)","klu"))))</f>
        <v/>
      </c>
      <c r="DS372" s="73" t="str">
        <f t="shared" si="365"/>
        <v/>
      </c>
      <c r="DT372" s="73" t="str">
        <f t="shared" si="366"/>
        <v/>
      </c>
      <c r="DU372" s="66" t="str">
        <f t="shared" si="367"/>
        <v/>
      </c>
      <c r="DV372" s="47" t="s">
        <v>0</v>
      </c>
      <c r="DW372" s="58" t="str">
        <f>IF(BW372="","",MAX(DW$10:DW371)+1)</f>
        <v/>
      </c>
      <c r="DX372" s="73" t="str">
        <f t="shared" si="368"/>
        <v/>
      </c>
      <c r="DY372" s="73" t="str">
        <f t="shared" si="369"/>
        <v/>
      </c>
      <c r="DZ372" s="73" t="str">
        <f t="shared" si="370"/>
        <v/>
      </c>
      <c r="EA372" s="73" t="str">
        <f t="shared" si="371"/>
        <v/>
      </c>
      <c r="EB372" s="73" t="str">
        <f t="shared" si="372"/>
        <v/>
      </c>
      <c r="EC372" s="73" t="str">
        <f t="shared" si="373"/>
        <v/>
      </c>
      <c r="ED372" s="73" t="str">
        <f t="shared" si="374"/>
        <v/>
      </c>
      <c r="EE372" s="73" t="str">
        <f t="shared" si="375"/>
        <v/>
      </c>
      <c r="EF372" s="73" t="str">
        <f t="shared" si="376"/>
        <v/>
      </c>
      <c r="EG372" s="53" t="str">
        <f>IF(INDEX(natjecanjeKategorije_katAliasId,MATCH(Q372,natjecanjeKategorije_katRegId,0))="","",INDEX(natjecanjeKategorije_katAliasId,MATCH(Q372,natjecanjeKategorije_katRegId,0)))</f>
        <v/>
      </c>
      <c r="EH372" s="47" t="s">
        <v>0</v>
      </c>
      <c r="EI372" s="19" t="str">
        <f t="shared" si="377"/>
        <v/>
      </c>
      <c r="EJ372" s="47" t="s">
        <v>0</v>
      </c>
      <c r="EK372" s="19" t="str">
        <f t="shared" si="378"/>
        <v/>
      </c>
      <c r="EL372" s="47" t="s">
        <v>0</v>
      </c>
      <c r="EM372" s="208" t="str">
        <f t="shared" si="379"/>
        <v/>
      </c>
      <c r="EN372" s="47" t="s">
        <v>0</v>
      </c>
    </row>
    <row r="373" spans="1:144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21"/>
        <v/>
      </c>
      <c r="P373" s="73" t="str">
        <f>IF(O373="","",IF(COUNTIF(O$10:O372,O373)=0,P372+1,P372))</f>
        <v/>
      </c>
      <c r="Q373" s="88" t="str">
        <f t="shared" si="322"/>
        <v/>
      </c>
      <c r="R373" s="89" t="str" cm="1">
        <f t="array" ref="R373">IF(S373="","",INDEX(natjecanjeStaze_naziv,MATCH(S373,natjecanjeStaze_stazaId,0)))</f>
        <v/>
      </c>
      <c r="S373" s="53" t="str">
        <f>IF(BW373="","",INDEX(natjecanjeStaze_stazaId,MATCH(O373,natjecanjeStaze_kategorija,0)))</f>
        <v/>
      </c>
      <c r="T373" s="47" t="s">
        <v>0</v>
      </c>
      <c r="U373" s="259" t="str">
        <f>IF(O373="","",INDEX(kategorija_oznaka,MATCH(Q373,kategorija_id,0)))</f>
        <v/>
      </c>
      <c r="V373" s="260" t="str">
        <f t="shared" si="323"/>
        <v/>
      </c>
      <c r="W373" s="47" t="s">
        <v>0</v>
      </c>
      <c r="X373" s="52" t="str">
        <f t="shared" si="324"/>
        <v/>
      </c>
      <c r="Y373" s="73" t="str">
        <f t="shared" si="325"/>
        <v/>
      </c>
      <c r="Z373" s="31" t="str">
        <f t="shared" si="326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27"/>
        <v/>
      </c>
      <c r="AF373" s="47" t="s">
        <v>0</v>
      </c>
      <c r="AG373" s="151" t="str">
        <f t="shared" si="328"/>
        <v/>
      </c>
      <c r="AH373" s="47" t="s">
        <v>0</v>
      </c>
      <c r="AI373" s="52" t="str">
        <f t="shared" si="329"/>
        <v/>
      </c>
      <c r="AJ373" s="31" t="str">
        <f t="shared" si="330"/>
        <v/>
      </c>
      <c r="AK373" s="73" t="str">
        <f t="shared" si="331"/>
        <v/>
      </c>
      <c r="AL373" s="73" t="str">
        <f t="shared" si="332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IFERROR(""&amp;INDEX(registarNatjecatelji,DL373,4),"")</f>
        <v/>
      </c>
      <c r="AO373" s="90" t="str">
        <f t="shared" si="333"/>
        <v/>
      </c>
      <c r="AP373" s="66" t="str">
        <f t="shared" si="334"/>
        <v/>
      </c>
      <c r="AQ373" s="47" t="s">
        <v>0</v>
      </c>
      <c r="AR373" s="52" t="str">
        <f>IF(V373&lt;&gt;"NEMA","",IF(IFERROR(MATCH(U373,U$10:U372,0),0)&lt;&gt;0,"",U373))</f>
        <v/>
      </c>
      <c r="AS373" s="73" t="str">
        <f>IF(AR373="","",IFERROR(INDEX(klubAlias_id,MATCH(AR373,klubAlias_alias,0)),"NEMA"))</f>
        <v/>
      </c>
      <c r="AT373" s="31" t="str">
        <f>IF(OR(AS373="",AS373&lt;&gt;"NEMA"),"",MAX(AT$10:AT372)+1)</f>
        <v/>
      </c>
      <c r="AU373" s="66" t="str">
        <f>IF(OR(AS373="",AS373&lt;&gt;"NEMA"),"",INDEX(klub_id,MATCH(AR373,klub_naziv,0)))</f>
        <v/>
      </c>
      <c r="AV373" s="47" t="s">
        <v>0</v>
      </c>
      <c r="AW373" s="19" t="str">
        <f t="shared" si="335"/>
        <v/>
      </c>
      <c r="AX373" s="47" t="s">
        <v>0</v>
      </c>
      <c r="AY373" s="82" t="str">
        <f>IF(AK373&lt;&gt;"NEMA","",IF(IFERROR(MATCH(AJ373,AJ$10:AJ372,0),0)&lt;&gt;0,"",AJ373))</f>
        <v/>
      </c>
      <c r="AZ373" s="47" t="s">
        <v>0</v>
      </c>
      <c r="BA373" s="130"/>
      <c r="BB373" s="47" t="s">
        <v>0</v>
      </c>
      <c r="BC373" s="58" t="str">
        <f t="shared" si="336"/>
        <v/>
      </c>
      <c r="BD373" s="31" t="str">
        <f t="shared" si="337"/>
        <v/>
      </c>
      <c r="BE373" s="31" t="str">
        <f>IF(BD373="","",MAX(BE$10:BE372)+1)</f>
        <v/>
      </c>
      <c r="BF373" s="31" t="str">
        <f t="shared" si="338"/>
        <v/>
      </c>
      <c r="BG373" s="31" t="str">
        <f t="shared" si="339"/>
        <v/>
      </c>
      <c r="BH373" s="31" t="str">
        <f>IF(BA373="","",MAX(BH$10:BH372)+1)</f>
        <v/>
      </c>
      <c r="BI373" s="31" t="str">
        <f t="shared" si="340"/>
        <v/>
      </c>
      <c r="BJ373" s="66" t="str">
        <f t="shared" si="341"/>
        <v/>
      </c>
      <c r="BK373" s="47" t="s">
        <v>0</v>
      </c>
      <c r="BL373" s="19" t="str">
        <f t="shared" si="342"/>
        <v/>
      </c>
      <c r="BM373" s="47" t="s">
        <v>0</v>
      </c>
      <c r="BN373" s="151" t="str">
        <f>IF(AP373="","",IF(BA373="",IF(IFERROR(MATCH(AP373,natjecanje_noviKluboviAliasi,0),0)&gt;0,INDEX(natjecanje_kluboviAliasi,MATCH(AP373,natjecanje_noviKluboviAliasi,0)),AP373),BA373))</f>
        <v/>
      </c>
      <c r="BO373" s="47" t="s">
        <v>0</v>
      </c>
      <c r="BP373" s="58" t="str">
        <f t="shared" si="343"/>
        <v/>
      </c>
      <c r="BQ373" s="73" t="str">
        <f t="shared" si="344"/>
        <v/>
      </c>
      <c r="BR373" s="267" t="str">
        <f t="shared" si="345"/>
        <v/>
      </c>
      <c r="BS373" s="268" t="str">
        <f t="shared" si="346"/>
        <v/>
      </c>
      <c r="BT373" s="191" t="str">
        <f t="shared" si="347"/>
        <v/>
      </c>
      <c r="BU373" s="47" t="s">
        <v>0</v>
      </c>
      <c r="BV373" s="52" t="str">
        <f t="shared" si="348"/>
        <v/>
      </c>
      <c r="BW373" s="31" t="str">
        <f t="shared" si="349"/>
        <v/>
      </c>
      <c r="BX373" s="73" t="str">
        <f>IF(BW373="","",IFERROR(INDEX(imePrezime_id,MATCH(BV373&amp;" – "&amp;BW373,imePrezime_imePrezime,0)),"NEMA"))</f>
        <v/>
      </c>
      <c r="BY373" s="73" t="str">
        <f>IF(BX373&lt;&gt;"NEMA","",IFERROR(INDEX(imePrezimeAlias_imePrezimeId,MATCH(BV373&amp;" "&amp;BW373,imePrezimeAlias_alias,0)),"NEMA"))</f>
        <v/>
      </c>
      <c r="BZ373" s="31" t="str">
        <f>IF(BW373="","",IF(OR(BY373="",BY373="NEMA"),BV373,INDEX(imePrezime_ime,MATCH(BY373,imePrezime_id,0))))</f>
        <v/>
      </c>
      <c r="CA373" s="66" t="str">
        <f>IF(BW373="","",IF(OR(BY373="",BY373="NEMA"),BW373,INDEX(imePrezime_prezime,MATCH(BY373,imePrezime_id,0))))</f>
        <v/>
      </c>
      <c r="CB373" s="47" t="s">
        <v>0</v>
      </c>
      <c r="CC373" s="82" t="str">
        <f t="shared" si="350"/>
        <v/>
      </c>
      <c r="CD373" s="47" t="s">
        <v>0</v>
      </c>
      <c r="CE373" s="19" t="str">
        <f t="shared" si="351"/>
        <v/>
      </c>
      <c r="CF373" s="47" t="s">
        <v>0</v>
      </c>
      <c r="CG373" s="130"/>
      <c r="CH373" s="47" t="s">
        <v>0</v>
      </c>
      <c r="CI373" s="52" t="str">
        <f t="shared" si="352"/>
        <v/>
      </c>
      <c r="CJ373" s="73" t="str">
        <f>IF(CG373="","",MAX(CJ$10:CJ372)+1)</f>
        <v/>
      </c>
      <c r="CK373" s="53" t="str">
        <f t="shared" si="353"/>
        <v/>
      </c>
      <c r="CL373" s="47" t="s">
        <v>0</v>
      </c>
      <c r="CM373" s="19" t="str">
        <f t="shared" si="354"/>
        <v/>
      </c>
      <c r="CN373" s="47" t="s">
        <v>0</v>
      </c>
      <c r="CO373" s="108"/>
      <c r="CP373" s="110"/>
      <c r="CQ373" s="47"/>
      <c r="CR373" s="58" t="str">
        <f>IF(AND(BX373="NEMA",BY373="NEMA",OR(CG373="",CK373="NEMA")),MAX(CR$10:CR372)+1,"")</f>
        <v/>
      </c>
      <c r="CS373" s="53" t="str">
        <f t="shared" si="355"/>
        <v/>
      </c>
      <c r="CT373" t="s">
        <v>0</v>
      </c>
      <c r="CU373" s="133" t="str">
        <f>IF(O373="","",LEFT(INDEX(kategorija_oznaka,MATCH(Q373,kategorija_id,0)),1))</f>
        <v/>
      </c>
      <c r="CV373" t="s">
        <v>0</v>
      </c>
      <c r="CW373" s="52" t="str">
        <f>IF(CR373="","",IF(M373&lt;&gt;"CRO","","INSERT INTO osoba (id,reg_broj,oib,spol_id,dat_rodjenja) VALUES ("&amp;CR373&amp;",(SELECT max(os.reg_broj)+1 FROM osoba AS os),Null,'"&amp;CU373&amp;"',Null); INSERT INTO osoba_log (id,reg_broj,oib,spol_id,dat_rodjenja,dnevnik_id) SELECT id,reg_broj,oib,spol_id,dat_rodjenja,"&amp;dnevnik_id&amp;" FROM osoba WHERE id = "&amp;CR373&amp;";"))</f>
        <v/>
      </c>
      <c r="CX373" s="66" t="str">
        <f t="shared" si="356"/>
        <v/>
      </c>
      <c r="CY373" t="s">
        <v>0</v>
      </c>
      <c r="CZ373" s="19" t="str">
        <f t="shared" si="357"/>
        <v/>
      </c>
      <c r="DA373" s="47" t="s">
        <v>0</v>
      </c>
      <c r="DB373" s="52" t="str">
        <f t="shared" si="358"/>
        <v/>
      </c>
      <c r="DC373" s="66" t="str">
        <f t="shared" si="359"/>
        <v/>
      </c>
      <c r="DD373" s="47" t="s">
        <v>0</v>
      </c>
      <c r="DE373" s="52" t="str">
        <f t="shared" si="360"/>
        <v/>
      </c>
      <c r="DF373" s="53" t="str">
        <f>IF(DE373="","",IFERROR(MATCH(DE373,registar,0),"NEMA"))</f>
        <v/>
      </c>
      <c r="DG373" s="47" t="s">
        <v>0</v>
      </c>
      <c r="DH373" s="52" t="str">
        <f t="shared" si="361"/>
        <v/>
      </c>
      <c r="DI373" s="53" t="str">
        <f>IF(DH373="","",IFERROR(MATCH(DH373,imePrezime_imePrezimeKlub,0),"NEMA"))</f>
        <v/>
      </c>
      <c r="DJ373" s="47" t="s">
        <v>0</v>
      </c>
      <c r="DK373" s="52" t="str">
        <f t="shared" si="362"/>
        <v/>
      </c>
      <c r="DL373" s="53" t="str">
        <f>IF(DK373="","",IFERROR(MATCH(DK373,imePrezime_imePrezime,0),"NEMA"))</f>
        <v/>
      </c>
      <c r="DM373" s="47" t="s">
        <v>0</v>
      </c>
      <c r="DN373" s="58" t="str">
        <f t="shared" si="363"/>
        <v/>
      </c>
      <c r="DO373" s="53" t="str" cm="1">
        <f t="array" ref="DO373">IF(DN373&lt;&gt;"",INDEX(imePrezime_id,DN373,0),IF(CR373&lt;&gt;"",CR373,""))</f>
        <v/>
      </c>
      <c r="DP373" s="47" t="s">
        <v>0</v>
      </c>
      <c r="DQ373" s="58" t="str">
        <f t="shared" si="364"/>
        <v/>
      </c>
      <c r="DR373" s="73" t="str">
        <f>IF(BW373="","",IF(AJ373="",IF(IFERROR(INDEX(imePrezime_klub,MATCH(DO373,imePrezime_id,0)),"NEMA")="","klu",""),IF(OR(AND(AK373&lt;&gt;"",AK373&lt;&gt;"NEMA"),BI373&lt;&gt;""),"klu(ali)",IF(AND(AN373&lt;&gt;"",AN373&lt;&gt;AM373),"(raz-klu)","klu"))))</f>
        <v/>
      </c>
      <c r="DS373" s="73" t="str">
        <f t="shared" si="365"/>
        <v/>
      </c>
      <c r="DT373" s="73" t="str">
        <f t="shared" si="366"/>
        <v/>
      </c>
      <c r="DU373" s="66" t="str">
        <f t="shared" si="367"/>
        <v/>
      </c>
      <c r="DV373" s="47" t="s">
        <v>0</v>
      </c>
      <c r="DW373" s="58" t="str">
        <f>IF(BW373="","",MAX(DW$10:DW372)+1)</f>
        <v/>
      </c>
      <c r="DX373" s="73" t="str">
        <f t="shared" si="368"/>
        <v/>
      </c>
      <c r="DY373" s="73" t="str">
        <f t="shared" si="369"/>
        <v/>
      </c>
      <c r="DZ373" s="73" t="str">
        <f t="shared" si="370"/>
        <v/>
      </c>
      <c r="EA373" s="73" t="str">
        <f t="shared" si="371"/>
        <v/>
      </c>
      <c r="EB373" s="73" t="str">
        <f t="shared" si="372"/>
        <v/>
      </c>
      <c r="EC373" s="73" t="str">
        <f t="shared" si="373"/>
        <v/>
      </c>
      <c r="ED373" s="73" t="str">
        <f t="shared" si="374"/>
        <v/>
      </c>
      <c r="EE373" s="73" t="str">
        <f t="shared" si="375"/>
        <v/>
      </c>
      <c r="EF373" s="73" t="str">
        <f t="shared" si="376"/>
        <v/>
      </c>
      <c r="EG373" s="53" t="str">
        <f>IF(INDEX(natjecanjeKategorije_katAliasId,MATCH(Q373,natjecanjeKategorije_katRegId,0))="","",INDEX(natjecanjeKategorije_katAliasId,MATCH(Q373,natjecanjeKategorije_katRegId,0)))</f>
        <v/>
      </c>
      <c r="EH373" s="47" t="s">
        <v>0</v>
      </c>
      <c r="EI373" s="19" t="str">
        <f t="shared" si="377"/>
        <v/>
      </c>
      <c r="EJ373" s="47" t="s">
        <v>0</v>
      </c>
      <c r="EK373" s="19" t="str">
        <f t="shared" si="378"/>
        <v/>
      </c>
      <c r="EL373" s="47" t="s">
        <v>0</v>
      </c>
      <c r="EM373" s="208" t="str">
        <f t="shared" si="379"/>
        <v/>
      </c>
      <c r="EN373" s="47" t="s">
        <v>0</v>
      </c>
    </row>
    <row r="374" spans="1:144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21"/>
        <v/>
      </c>
      <c r="P374" s="73" t="str">
        <f>IF(O374="","",IF(COUNTIF(O$10:O373,O374)=0,P373+1,P373))</f>
        <v/>
      </c>
      <c r="Q374" s="88" t="str">
        <f t="shared" si="322"/>
        <v/>
      </c>
      <c r="R374" s="89" t="str" cm="1">
        <f t="array" ref="R374">IF(S374="","",INDEX(natjecanjeStaze_naziv,MATCH(S374,natjecanjeStaze_stazaId,0)))</f>
        <v/>
      </c>
      <c r="S374" s="53" t="str">
        <f>IF(BW374="","",INDEX(natjecanjeStaze_stazaId,MATCH(O374,natjecanjeStaze_kategorija,0)))</f>
        <v/>
      </c>
      <c r="T374" s="47" t="s">
        <v>0</v>
      </c>
      <c r="U374" s="259" t="str">
        <f>IF(O374="","",INDEX(kategorija_oznaka,MATCH(Q374,kategorija_id,0)))</f>
        <v/>
      </c>
      <c r="V374" s="260" t="str">
        <f t="shared" si="323"/>
        <v/>
      </c>
      <c r="W374" s="47" t="s">
        <v>0</v>
      </c>
      <c r="X374" s="52" t="str">
        <f t="shared" si="324"/>
        <v/>
      </c>
      <c r="Y374" s="73" t="str">
        <f t="shared" si="325"/>
        <v/>
      </c>
      <c r="Z374" s="31" t="str">
        <f t="shared" si="326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27"/>
        <v/>
      </c>
      <c r="AF374" s="47" t="s">
        <v>0</v>
      </c>
      <c r="AG374" s="151" t="str">
        <f t="shared" si="328"/>
        <v/>
      </c>
      <c r="AH374" s="47" t="s">
        <v>0</v>
      </c>
      <c r="AI374" s="52" t="str">
        <f t="shared" si="329"/>
        <v/>
      </c>
      <c r="AJ374" s="31" t="str">
        <f t="shared" si="330"/>
        <v/>
      </c>
      <c r="AK374" s="73" t="str">
        <f t="shared" si="331"/>
        <v/>
      </c>
      <c r="AL374" s="73" t="str">
        <f t="shared" si="332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IFERROR(""&amp;INDEX(registarNatjecatelji,DL374,4),"")</f>
        <v/>
      </c>
      <c r="AO374" s="90" t="str">
        <f t="shared" si="333"/>
        <v/>
      </c>
      <c r="AP374" s="66" t="str">
        <f t="shared" si="334"/>
        <v/>
      </c>
      <c r="AQ374" s="47" t="s">
        <v>0</v>
      </c>
      <c r="AR374" s="52" t="str">
        <f>IF(V374&lt;&gt;"NEMA","",IF(IFERROR(MATCH(U374,U$10:U373,0),0)&lt;&gt;0,"",U374))</f>
        <v/>
      </c>
      <c r="AS374" s="73" t="str">
        <f>IF(AR374="","",IFERROR(INDEX(klubAlias_id,MATCH(AR374,klubAlias_alias,0)),"NEMA"))</f>
        <v/>
      </c>
      <c r="AT374" s="31" t="str">
        <f>IF(OR(AS374="",AS374&lt;&gt;"NEMA"),"",MAX(AT$10:AT373)+1)</f>
        <v/>
      </c>
      <c r="AU374" s="66" t="str">
        <f>IF(OR(AS374="",AS374&lt;&gt;"NEMA"),"",INDEX(klub_id,MATCH(AR374,klub_naziv,0)))</f>
        <v/>
      </c>
      <c r="AV374" s="47" t="s">
        <v>0</v>
      </c>
      <c r="AW374" s="19" t="str">
        <f t="shared" si="335"/>
        <v/>
      </c>
      <c r="AX374" s="47" t="s">
        <v>0</v>
      </c>
      <c r="AY374" s="82" t="str">
        <f>IF(AK374&lt;&gt;"NEMA","",IF(IFERROR(MATCH(AJ374,AJ$10:AJ373,0),0)&lt;&gt;0,"",AJ374))</f>
        <v/>
      </c>
      <c r="AZ374" s="47" t="s">
        <v>0</v>
      </c>
      <c r="BA374" s="130"/>
      <c r="BB374" s="47" t="s">
        <v>0</v>
      </c>
      <c r="BC374" s="58" t="str">
        <f t="shared" si="336"/>
        <v/>
      </c>
      <c r="BD374" s="31" t="str">
        <f t="shared" si="337"/>
        <v/>
      </c>
      <c r="BE374" s="31" t="str">
        <f>IF(BD374="","",MAX(BE$10:BE373)+1)</f>
        <v/>
      </c>
      <c r="BF374" s="31" t="str">
        <f t="shared" si="338"/>
        <v/>
      </c>
      <c r="BG374" s="31" t="str">
        <f t="shared" si="339"/>
        <v/>
      </c>
      <c r="BH374" s="31" t="str">
        <f>IF(BA374="","",MAX(BH$10:BH373)+1)</f>
        <v/>
      </c>
      <c r="BI374" s="31" t="str">
        <f t="shared" si="340"/>
        <v/>
      </c>
      <c r="BJ374" s="66" t="str">
        <f t="shared" si="341"/>
        <v/>
      </c>
      <c r="BK374" s="47" t="s">
        <v>0</v>
      </c>
      <c r="BL374" s="19" t="str">
        <f t="shared" si="342"/>
        <v/>
      </c>
      <c r="BM374" s="47" t="s">
        <v>0</v>
      </c>
      <c r="BN374" s="151" t="str">
        <f>IF(AP374="","",IF(BA374="",IF(IFERROR(MATCH(AP374,natjecanje_noviKluboviAliasi,0),0)&gt;0,INDEX(natjecanje_kluboviAliasi,MATCH(AP374,natjecanje_noviKluboviAliasi,0)),AP374),BA374))</f>
        <v/>
      </c>
      <c r="BO374" s="47" t="s">
        <v>0</v>
      </c>
      <c r="BP374" s="58" t="str">
        <f t="shared" si="343"/>
        <v/>
      </c>
      <c r="BQ374" s="73" t="str">
        <f t="shared" si="344"/>
        <v/>
      </c>
      <c r="BR374" s="267" t="str">
        <f t="shared" si="345"/>
        <v/>
      </c>
      <c r="BS374" s="268" t="str">
        <f t="shared" si="346"/>
        <v/>
      </c>
      <c r="BT374" s="191" t="str">
        <f t="shared" si="347"/>
        <v/>
      </c>
      <c r="BU374" s="47" t="s">
        <v>0</v>
      </c>
      <c r="BV374" s="52" t="str">
        <f t="shared" si="348"/>
        <v/>
      </c>
      <c r="BW374" s="31" t="str">
        <f t="shared" si="349"/>
        <v/>
      </c>
      <c r="BX374" s="73" t="str">
        <f>IF(BW374="","",IFERROR(INDEX(imePrezime_id,MATCH(BV374&amp;" – "&amp;BW374,imePrezime_imePrezime,0)),"NEMA"))</f>
        <v/>
      </c>
      <c r="BY374" s="73" t="str">
        <f>IF(BX374&lt;&gt;"NEMA","",IFERROR(INDEX(imePrezimeAlias_imePrezimeId,MATCH(BV374&amp;" "&amp;BW374,imePrezimeAlias_alias,0)),"NEMA"))</f>
        <v/>
      </c>
      <c r="BZ374" s="31" t="str">
        <f>IF(BW374="","",IF(OR(BY374="",BY374="NEMA"),BV374,INDEX(imePrezime_ime,MATCH(BY374,imePrezime_id,0))))</f>
        <v/>
      </c>
      <c r="CA374" s="66" t="str">
        <f>IF(BW374="","",IF(OR(BY374="",BY374="NEMA"),BW374,INDEX(imePrezime_prezime,MATCH(BY374,imePrezime_id,0))))</f>
        <v/>
      </c>
      <c r="CB374" s="47" t="s">
        <v>0</v>
      </c>
      <c r="CC374" s="82" t="str">
        <f t="shared" si="350"/>
        <v/>
      </c>
      <c r="CD374" s="47" t="s">
        <v>0</v>
      </c>
      <c r="CE374" s="19" t="str">
        <f t="shared" si="351"/>
        <v/>
      </c>
      <c r="CF374" s="47" t="s">
        <v>0</v>
      </c>
      <c r="CG374" s="130"/>
      <c r="CH374" s="47" t="s">
        <v>0</v>
      </c>
      <c r="CI374" s="52" t="str">
        <f t="shared" si="352"/>
        <v/>
      </c>
      <c r="CJ374" s="73" t="str">
        <f>IF(CG374="","",MAX(CJ$10:CJ373)+1)</f>
        <v/>
      </c>
      <c r="CK374" s="53" t="str">
        <f t="shared" si="353"/>
        <v/>
      </c>
      <c r="CL374" s="47" t="s">
        <v>0</v>
      </c>
      <c r="CM374" s="19" t="str">
        <f t="shared" si="354"/>
        <v/>
      </c>
      <c r="CN374" s="47" t="s">
        <v>0</v>
      </c>
      <c r="CO374" s="108"/>
      <c r="CP374" s="110"/>
      <c r="CQ374" s="47"/>
      <c r="CR374" s="58" t="str">
        <f>IF(AND(BX374="NEMA",BY374="NEMA",OR(CG374="",CK374="NEMA")),MAX(CR$10:CR373)+1,"")</f>
        <v/>
      </c>
      <c r="CS374" s="53" t="str">
        <f t="shared" si="355"/>
        <v/>
      </c>
      <c r="CT374" t="s">
        <v>0</v>
      </c>
      <c r="CU374" s="133" t="str">
        <f>IF(O374="","",LEFT(INDEX(kategorija_oznaka,MATCH(Q374,kategorija_id,0)),1))</f>
        <v/>
      </c>
      <c r="CV374" t="s">
        <v>0</v>
      </c>
      <c r="CW374" s="52" t="str">
        <f>IF(CR374="","",IF(M374&lt;&gt;"CRO","","INSERT INTO osoba (id,reg_broj,oib,spol_id,dat_rodjenja) VALUES ("&amp;CR374&amp;",(SELECT max(os.reg_broj)+1 FROM osoba AS os),Null,'"&amp;CU374&amp;"',Null); INSERT INTO osoba_log (id,reg_broj,oib,spol_id,dat_rodjenja,dnevnik_id) SELECT id,reg_broj,oib,spol_id,dat_rodjenja,"&amp;dnevnik_id&amp;" FROM osoba WHERE id = "&amp;CR374&amp;";"))</f>
        <v/>
      </c>
      <c r="CX374" s="66" t="str">
        <f t="shared" si="356"/>
        <v/>
      </c>
      <c r="CY374" t="s">
        <v>0</v>
      </c>
      <c r="CZ374" s="19" t="str">
        <f t="shared" si="357"/>
        <v/>
      </c>
      <c r="DA374" s="47" t="s">
        <v>0</v>
      </c>
      <c r="DB374" s="52" t="str">
        <f t="shared" si="358"/>
        <v/>
      </c>
      <c r="DC374" s="66" t="str">
        <f t="shared" si="359"/>
        <v/>
      </c>
      <c r="DD374" s="47" t="s">
        <v>0</v>
      </c>
      <c r="DE374" s="52" t="str">
        <f t="shared" si="360"/>
        <v/>
      </c>
      <c r="DF374" s="53" t="str">
        <f>IF(DE374="","",IFERROR(MATCH(DE374,registar,0),"NEMA"))</f>
        <v/>
      </c>
      <c r="DG374" s="47" t="s">
        <v>0</v>
      </c>
      <c r="DH374" s="52" t="str">
        <f t="shared" si="361"/>
        <v/>
      </c>
      <c r="DI374" s="53" t="str">
        <f>IF(DH374="","",IFERROR(MATCH(DH374,imePrezime_imePrezimeKlub,0),"NEMA"))</f>
        <v/>
      </c>
      <c r="DJ374" s="47" t="s">
        <v>0</v>
      </c>
      <c r="DK374" s="52" t="str">
        <f t="shared" si="362"/>
        <v/>
      </c>
      <c r="DL374" s="53" t="str">
        <f>IF(DK374="","",IFERROR(MATCH(DK374,imePrezime_imePrezime,0),"NEMA"))</f>
        <v/>
      </c>
      <c r="DM374" s="47" t="s">
        <v>0</v>
      </c>
      <c r="DN374" s="58" t="str">
        <f t="shared" si="363"/>
        <v/>
      </c>
      <c r="DO374" s="53" t="str" cm="1">
        <f t="array" ref="DO374">IF(DN374&lt;&gt;"",INDEX(imePrezime_id,DN374,0),IF(CR374&lt;&gt;"",CR374,""))</f>
        <v/>
      </c>
      <c r="DP374" s="47" t="s">
        <v>0</v>
      </c>
      <c r="DQ374" s="58" t="str">
        <f t="shared" si="364"/>
        <v/>
      </c>
      <c r="DR374" s="73" t="str">
        <f>IF(BW374="","",IF(AJ374="",IF(IFERROR(INDEX(imePrezime_klub,MATCH(DO374,imePrezime_id,0)),"NEMA")="","klu",""),IF(OR(AND(AK374&lt;&gt;"",AK374&lt;&gt;"NEMA"),BI374&lt;&gt;""),"klu(ali)",IF(AND(AN374&lt;&gt;"",AN374&lt;&gt;AM374),"(raz-klu)","klu"))))</f>
        <v/>
      </c>
      <c r="DS374" s="73" t="str">
        <f t="shared" si="365"/>
        <v/>
      </c>
      <c r="DT374" s="73" t="str">
        <f t="shared" si="366"/>
        <v/>
      </c>
      <c r="DU374" s="66" t="str">
        <f t="shared" si="367"/>
        <v/>
      </c>
      <c r="DV374" s="47" t="s">
        <v>0</v>
      </c>
      <c r="DW374" s="58" t="str">
        <f>IF(BW374="","",MAX(DW$10:DW373)+1)</f>
        <v/>
      </c>
      <c r="DX374" s="73" t="str">
        <f t="shared" si="368"/>
        <v/>
      </c>
      <c r="DY374" s="73" t="str">
        <f t="shared" si="369"/>
        <v/>
      </c>
      <c r="DZ374" s="73" t="str">
        <f t="shared" si="370"/>
        <v/>
      </c>
      <c r="EA374" s="73" t="str">
        <f t="shared" si="371"/>
        <v/>
      </c>
      <c r="EB374" s="73" t="str">
        <f t="shared" si="372"/>
        <v/>
      </c>
      <c r="EC374" s="73" t="str">
        <f t="shared" si="373"/>
        <v/>
      </c>
      <c r="ED374" s="73" t="str">
        <f t="shared" si="374"/>
        <v/>
      </c>
      <c r="EE374" s="73" t="str">
        <f t="shared" si="375"/>
        <v/>
      </c>
      <c r="EF374" s="73" t="str">
        <f t="shared" si="376"/>
        <v/>
      </c>
      <c r="EG374" s="53" t="str">
        <f>IF(INDEX(natjecanjeKategorije_katAliasId,MATCH(Q374,natjecanjeKategorije_katRegId,0))="","",INDEX(natjecanjeKategorije_katAliasId,MATCH(Q374,natjecanjeKategorije_katRegId,0)))</f>
        <v/>
      </c>
      <c r="EH374" s="47" t="s">
        <v>0</v>
      </c>
      <c r="EI374" s="19" t="str">
        <f t="shared" si="377"/>
        <v/>
      </c>
      <c r="EJ374" s="47" t="s">
        <v>0</v>
      </c>
      <c r="EK374" s="19" t="str">
        <f t="shared" si="378"/>
        <v/>
      </c>
      <c r="EL374" s="47" t="s">
        <v>0</v>
      </c>
      <c r="EM374" s="208" t="str">
        <f t="shared" si="379"/>
        <v/>
      </c>
      <c r="EN374" s="47" t="s">
        <v>0</v>
      </c>
    </row>
    <row r="375" spans="1:144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21"/>
        <v/>
      </c>
      <c r="P375" s="73" t="str">
        <f>IF(O375="","",IF(COUNTIF(O$10:O374,O375)=0,P374+1,P374))</f>
        <v/>
      </c>
      <c r="Q375" s="88" t="str">
        <f t="shared" si="322"/>
        <v/>
      </c>
      <c r="R375" s="89" t="str" cm="1">
        <f t="array" ref="R375">IF(S375="","",INDEX(natjecanjeStaze_naziv,MATCH(S375,natjecanjeStaze_stazaId,0)))</f>
        <v/>
      </c>
      <c r="S375" s="53" t="str">
        <f>IF(BW375="","",INDEX(natjecanjeStaze_stazaId,MATCH(O375,natjecanjeStaze_kategorija,0)))</f>
        <v/>
      </c>
      <c r="T375" s="47" t="s">
        <v>0</v>
      </c>
      <c r="U375" s="259" t="str">
        <f>IF(O375="","",INDEX(kategorija_oznaka,MATCH(Q375,kategorija_id,0)))</f>
        <v/>
      </c>
      <c r="V375" s="260" t="str">
        <f t="shared" si="323"/>
        <v/>
      </c>
      <c r="W375" s="47" t="s">
        <v>0</v>
      </c>
      <c r="X375" s="52" t="str">
        <f t="shared" si="324"/>
        <v/>
      </c>
      <c r="Y375" s="73" t="str">
        <f t="shared" si="325"/>
        <v/>
      </c>
      <c r="Z375" s="31" t="str">
        <f t="shared" si="326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27"/>
        <v/>
      </c>
      <c r="AF375" s="47" t="s">
        <v>0</v>
      </c>
      <c r="AG375" s="151" t="str">
        <f t="shared" si="328"/>
        <v/>
      </c>
      <c r="AH375" s="47" t="s">
        <v>0</v>
      </c>
      <c r="AI375" s="52" t="str">
        <f t="shared" si="329"/>
        <v/>
      </c>
      <c r="AJ375" s="31" t="str">
        <f t="shared" si="330"/>
        <v/>
      </c>
      <c r="AK375" s="73" t="str">
        <f t="shared" si="331"/>
        <v/>
      </c>
      <c r="AL375" s="73" t="str">
        <f t="shared" si="332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IFERROR(""&amp;INDEX(registarNatjecatelji,DL375,4),"")</f>
        <v/>
      </c>
      <c r="AO375" s="90" t="str">
        <f t="shared" si="333"/>
        <v/>
      </c>
      <c r="AP375" s="66" t="str">
        <f t="shared" si="334"/>
        <v/>
      </c>
      <c r="AQ375" s="47" t="s">
        <v>0</v>
      </c>
      <c r="AR375" s="52" t="str">
        <f>IF(V375&lt;&gt;"NEMA","",IF(IFERROR(MATCH(U375,U$10:U374,0),0)&lt;&gt;0,"",U375))</f>
        <v/>
      </c>
      <c r="AS375" s="73" t="str">
        <f>IF(AR375="","",IFERROR(INDEX(klubAlias_id,MATCH(AR375,klubAlias_alias,0)),"NEMA"))</f>
        <v/>
      </c>
      <c r="AT375" s="31" t="str">
        <f>IF(OR(AS375="",AS375&lt;&gt;"NEMA"),"",MAX(AT$10:AT374)+1)</f>
        <v/>
      </c>
      <c r="AU375" s="66" t="str">
        <f>IF(OR(AS375="",AS375&lt;&gt;"NEMA"),"",INDEX(klub_id,MATCH(AR375,klub_naziv,0)))</f>
        <v/>
      </c>
      <c r="AV375" s="47" t="s">
        <v>0</v>
      </c>
      <c r="AW375" s="19" t="str">
        <f t="shared" si="335"/>
        <v/>
      </c>
      <c r="AX375" s="47" t="s">
        <v>0</v>
      </c>
      <c r="AY375" s="82" t="str">
        <f>IF(AK375&lt;&gt;"NEMA","",IF(IFERROR(MATCH(AJ375,AJ$10:AJ374,0),0)&lt;&gt;0,"",AJ375))</f>
        <v/>
      </c>
      <c r="AZ375" s="47" t="s">
        <v>0</v>
      </c>
      <c r="BA375" s="130"/>
      <c r="BB375" s="47" t="s">
        <v>0</v>
      </c>
      <c r="BC375" s="58" t="str">
        <f t="shared" si="336"/>
        <v/>
      </c>
      <c r="BD375" s="31" t="str">
        <f t="shared" si="337"/>
        <v/>
      </c>
      <c r="BE375" s="31" t="str">
        <f>IF(BD375="","",MAX(BE$10:BE374)+1)</f>
        <v/>
      </c>
      <c r="BF375" s="31" t="str">
        <f t="shared" si="338"/>
        <v/>
      </c>
      <c r="BG375" s="31" t="str">
        <f t="shared" si="339"/>
        <v/>
      </c>
      <c r="BH375" s="31" t="str">
        <f>IF(BA375="","",MAX(BH$10:BH374)+1)</f>
        <v/>
      </c>
      <c r="BI375" s="31" t="str">
        <f t="shared" si="340"/>
        <v/>
      </c>
      <c r="BJ375" s="66" t="str">
        <f t="shared" si="341"/>
        <v/>
      </c>
      <c r="BK375" s="47" t="s">
        <v>0</v>
      </c>
      <c r="BL375" s="19" t="str">
        <f t="shared" si="342"/>
        <v/>
      </c>
      <c r="BM375" s="47" t="s">
        <v>0</v>
      </c>
      <c r="BN375" s="151" t="str">
        <f>IF(AP375="","",IF(BA375="",IF(IFERROR(MATCH(AP375,natjecanje_noviKluboviAliasi,0),0)&gt;0,INDEX(natjecanje_kluboviAliasi,MATCH(AP375,natjecanje_noviKluboviAliasi,0)),AP375),BA375))</f>
        <v/>
      </c>
      <c r="BO375" s="47" t="s">
        <v>0</v>
      </c>
      <c r="BP375" s="58" t="str">
        <f t="shared" si="343"/>
        <v/>
      </c>
      <c r="BQ375" s="73" t="str">
        <f t="shared" si="344"/>
        <v/>
      </c>
      <c r="BR375" s="267" t="str">
        <f t="shared" si="345"/>
        <v/>
      </c>
      <c r="BS375" s="268" t="str">
        <f t="shared" si="346"/>
        <v/>
      </c>
      <c r="BT375" s="191" t="str">
        <f t="shared" si="347"/>
        <v/>
      </c>
      <c r="BU375" s="47" t="s">
        <v>0</v>
      </c>
      <c r="BV375" s="52" t="str">
        <f t="shared" si="348"/>
        <v/>
      </c>
      <c r="BW375" s="31" t="str">
        <f t="shared" si="349"/>
        <v/>
      </c>
      <c r="BX375" s="73" t="str">
        <f>IF(BW375="","",IFERROR(INDEX(imePrezime_id,MATCH(BV375&amp;" – "&amp;BW375,imePrezime_imePrezime,0)),"NEMA"))</f>
        <v/>
      </c>
      <c r="BY375" s="73" t="str">
        <f>IF(BX375&lt;&gt;"NEMA","",IFERROR(INDEX(imePrezimeAlias_imePrezimeId,MATCH(BV375&amp;" "&amp;BW375,imePrezimeAlias_alias,0)),"NEMA"))</f>
        <v/>
      </c>
      <c r="BZ375" s="31" t="str">
        <f>IF(BW375="","",IF(OR(BY375="",BY375="NEMA"),BV375,INDEX(imePrezime_ime,MATCH(BY375,imePrezime_id,0))))</f>
        <v/>
      </c>
      <c r="CA375" s="66" t="str">
        <f>IF(BW375="","",IF(OR(BY375="",BY375="NEMA"),BW375,INDEX(imePrezime_prezime,MATCH(BY375,imePrezime_id,0))))</f>
        <v/>
      </c>
      <c r="CB375" s="47" t="s">
        <v>0</v>
      </c>
      <c r="CC375" s="82" t="str">
        <f t="shared" si="350"/>
        <v/>
      </c>
      <c r="CD375" s="47" t="s">
        <v>0</v>
      </c>
      <c r="CE375" s="19" t="str">
        <f t="shared" si="351"/>
        <v/>
      </c>
      <c r="CF375" s="47" t="s">
        <v>0</v>
      </c>
      <c r="CG375" s="130"/>
      <c r="CH375" s="47" t="s">
        <v>0</v>
      </c>
      <c r="CI375" s="52" t="str">
        <f t="shared" si="352"/>
        <v/>
      </c>
      <c r="CJ375" s="73" t="str">
        <f>IF(CG375="","",MAX(CJ$10:CJ374)+1)</f>
        <v/>
      </c>
      <c r="CK375" s="53" t="str">
        <f t="shared" si="353"/>
        <v/>
      </c>
      <c r="CL375" s="47" t="s">
        <v>0</v>
      </c>
      <c r="CM375" s="19" t="str">
        <f t="shared" si="354"/>
        <v/>
      </c>
      <c r="CN375" s="47" t="s">
        <v>0</v>
      </c>
      <c r="CO375" s="108"/>
      <c r="CP375" s="110"/>
      <c r="CQ375" s="47"/>
      <c r="CR375" s="58" t="str">
        <f>IF(AND(BX375="NEMA",BY375="NEMA",OR(CG375="",CK375="NEMA")),MAX(CR$10:CR374)+1,"")</f>
        <v/>
      </c>
      <c r="CS375" s="53" t="str">
        <f t="shared" si="355"/>
        <v/>
      </c>
      <c r="CT375" t="s">
        <v>0</v>
      </c>
      <c r="CU375" s="133" t="str">
        <f>IF(O375="","",LEFT(INDEX(kategorija_oznaka,MATCH(Q375,kategorija_id,0)),1))</f>
        <v/>
      </c>
      <c r="CV375" t="s">
        <v>0</v>
      </c>
      <c r="CW375" s="52" t="str">
        <f>IF(CR375="","",IF(M375&lt;&gt;"CRO","","INSERT INTO osoba (id,reg_broj,oib,spol_id,dat_rodjenja) VALUES ("&amp;CR375&amp;",(SELECT max(os.reg_broj)+1 FROM osoba AS os),Null,'"&amp;CU375&amp;"',Null); INSERT INTO osoba_log (id,reg_broj,oib,spol_id,dat_rodjenja,dnevnik_id) SELECT id,reg_broj,oib,spol_id,dat_rodjenja,"&amp;dnevnik_id&amp;" FROM osoba WHERE id = "&amp;CR375&amp;";"))</f>
        <v/>
      </c>
      <c r="CX375" s="66" t="str">
        <f t="shared" si="356"/>
        <v/>
      </c>
      <c r="CY375" t="s">
        <v>0</v>
      </c>
      <c r="CZ375" s="19" t="str">
        <f t="shared" si="357"/>
        <v/>
      </c>
      <c r="DA375" s="47" t="s">
        <v>0</v>
      </c>
      <c r="DB375" s="52" t="str">
        <f t="shared" si="358"/>
        <v/>
      </c>
      <c r="DC375" s="66" t="str">
        <f t="shared" si="359"/>
        <v/>
      </c>
      <c r="DD375" s="47" t="s">
        <v>0</v>
      </c>
      <c r="DE375" s="52" t="str">
        <f t="shared" si="360"/>
        <v/>
      </c>
      <c r="DF375" s="53" t="str">
        <f>IF(DE375="","",IFERROR(MATCH(DE375,registar,0),"NEMA"))</f>
        <v/>
      </c>
      <c r="DG375" s="47" t="s">
        <v>0</v>
      </c>
      <c r="DH375" s="52" t="str">
        <f t="shared" si="361"/>
        <v/>
      </c>
      <c r="DI375" s="53" t="str">
        <f>IF(DH375="","",IFERROR(MATCH(DH375,imePrezime_imePrezimeKlub,0),"NEMA"))</f>
        <v/>
      </c>
      <c r="DJ375" s="47" t="s">
        <v>0</v>
      </c>
      <c r="DK375" s="52" t="str">
        <f t="shared" si="362"/>
        <v/>
      </c>
      <c r="DL375" s="53" t="str">
        <f>IF(DK375="","",IFERROR(MATCH(DK375,imePrezime_imePrezime,0),"NEMA"))</f>
        <v/>
      </c>
      <c r="DM375" s="47" t="s">
        <v>0</v>
      </c>
      <c r="DN375" s="58" t="str">
        <f t="shared" si="363"/>
        <v/>
      </c>
      <c r="DO375" s="53" t="str" cm="1">
        <f t="array" ref="DO375">IF(DN375&lt;&gt;"",INDEX(imePrezime_id,DN375,0),IF(CR375&lt;&gt;"",CR375,""))</f>
        <v/>
      </c>
      <c r="DP375" s="47" t="s">
        <v>0</v>
      </c>
      <c r="DQ375" s="58" t="str">
        <f t="shared" si="364"/>
        <v/>
      </c>
      <c r="DR375" s="73" t="str">
        <f>IF(BW375="","",IF(AJ375="",IF(IFERROR(INDEX(imePrezime_klub,MATCH(DO375,imePrezime_id,0)),"NEMA")="","klu",""),IF(OR(AND(AK375&lt;&gt;"",AK375&lt;&gt;"NEMA"),BI375&lt;&gt;""),"klu(ali)",IF(AND(AN375&lt;&gt;"",AN375&lt;&gt;AM375),"(raz-klu)","klu"))))</f>
        <v/>
      </c>
      <c r="DS375" s="73" t="str">
        <f t="shared" si="365"/>
        <v/>
      </c>
      <c r="DT375" s="73" t="str">
        <f t="shared" si="366"/>
        <v/>
      </c>
      <c r="DU375" s="66" t="str">
        <f t="shared" si="367"/>
        <v/>
      </c>
      <c r="DV375" s="47" t="s">
        <v>0</v>
      </c>
      <c r="DW375" s="58" t="str">
        <f>IF(BW375="","",MAX(DW$10:DW374)+1)</f>
        <v/>
      </c>
      <c r="DX375" s="73" t="str">
        <f t="shared" si="368"/>
        <v/>
      </c>
      <c r="DY375" s="73" t="str">
        <f t="shared" si="369"/>
        <v/>
      </c>
      <c r="DZ375" s="73" t="str">
        <f t="shared" si="370"/>
        <v/>
      </c>
      <c r="EA375" s="73" t="str">
        <f t="shared" si="371"/>
        <v/>
      </c>
      <c r="EB375" s="73" t="str">
        <f t="shared" si="372"/>
        <v/>
      </c>
      <c r="EC375" s="73" t="str">
        <f t="shared" si="373"/>
        <v/>
      </c>
      <c r="ED375" s="73" t="str">
        <f t="shared" si="374"/>
        <v/>
      </c>
      <c r="EE375" s="73" t="str">
        <f t="shared" si="375"/>
        <v/>
      </c>
      <c r="EF375" s="73" t="str">
        <f t="shared" si="376"/>
        <v/>
      </c>
      <c r="EG375" s="53" t="str">
        <f>IF(INDEX(natjecanjeKategorije_katAliasId,MATCH(Q375,natjecanjeKategorije_katRegId,0))="","",INDEX(natjecanjeKategorije_katAliasId,MATCH(Q375,natjecanjeKategorije_katRegId,0)))</f>
        <v/>
      </c>
      <c r="EH375" s="47" t="s">
        <v>0</v>
      </c>
      <c r="EI375" s="19" t="str">
        <f t="shared" si="377"/>
        <v/>
      </c>
      <c r="EJ375" s="47" t="s">
        <v>0</v>
      </c>
      <c r="EK375" s="19" t="str">
        <f t="shared" si="378"/>
        <v/>
      </c>
      <c r="EL375" s="47" t="s">
        <v>0</v>
      </c>
      <c r="EM375" s="208" t="str">
        <f t="shared" si="379"/>
        <v/>
      </c>
      <c r="EN375" s="47" t="s">
        <v>0</v>
      </c>
    </row>
    <row r="376" spans="1:144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21"/>
        <v/>
      </c>
      <c r="P376" s="73" t="str">
        <f>IF(O376="","",IF(COUNTIF(O$10:O375,O376)=0,P375+1,P375))</f>
        <v/>
      </c>
      <c r="Q376" s="88" t="str">
        <f t="shared" si="322"/>
        <v/>
      </c>
      <c r="R376" s="89" t="str" cm="1">
        <f t="array" ref="R376">IF(S376="","",INDEX(natjecanjeStaze_naziv,MATCH(S376,natjecanjeStaze_stazaId,0)))</f>
        <v/>
      </c>
      <c r="S376" s="53" t="str">
        <f>IF(BW376="","",INDEX(natjecanjeStaze_stazaId,MATCH(O376,natjecanjeStaze_kategorija,0)))</f>
        <v/>
      </c>
      <c r="T376" s="47" t="s">
        <v>0</v>
      </c>
      <c r="U376" s="259" t="str">
        <f>IF(O376="","",INDEX(kategorija_oznaka,MATCH(Q376,kategorija_id,0)))</f>
        <v/>
      </c>
      <c r="V376" s="260" t="str">
        <f t="shared" si="323"/>
        <v/>
      </c>
      <c r="W376" s="47" t="s">
        <v>0</v>
      </c>
      <c r="X376" s="52" t="str">
        <f t="shared" si="324"/>
        <v/>
      </c>
      <c r="Y376" s="73" t="str">
        <f t="shared" si="325"/>
        <v/>
      </c>
      <c r="Z376" s="31" t="str">
        <f t="shared" si="326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27"/>
        <v/>
      </c>
      <c r="AF376" s="47" t="s">
        <v>0</v>
      </c>
      <c r="AG376" s="151" t="str">
        <f t="shared" si="328"/>
        <v/>
      </c>
      <c r="AH376" s="47" t="s">
        <v>0</v>
      </c>
      <c r="AI376" s="52" t="str">
        <f t="shared" si="329"/>
        <v/>
      </c>
      <c r="AJ376" s="31" t="str">
        <f t="shared" si="330"/>
        <v/>
      </c>
      <c r="AK376" s="73" t="str">
        <f t="shared" si="331"/>
        <v/>
      </c>
      <c r="AL376" s="73" t="str">
        <f t="shared" si="332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IFERROR(""&amp;INDEX(registarNatjecatelji,DL376,4),"")</f>
        <v/>
      </c>
      <c r="AO376" s="90" t="str">
        <f t="shared" si="333"/>
        <v/>
      </c>
      <c r="AP376" s="66" t="str">
        <f t="shared" si="334"/>
        <v/>
      </c>
      <c r="AQ376" s="47" t="s">
        <v>0</v>
      </c>
      <c r="AR376" s="52" t="str">
        <f>IF(V376&lt;&gt;"NEMA","",IF(IFERROR(MATCH(U376,U$10:U375,0),0)&lt;&gt;0,"",U376))</f>
        <v/>
      </c>
      <c r="AS376" s="73" t="str">
        <f>IF(AR376="","",IFERROR(INDEX(klubAlias_id,MATCH(AR376,klubAlias_alias,0)),"NEMA"))</f>
        <v/>
      </c>
      <c r="AT376" s="31" t="str">
        <f>IF(OR(AS376="",AS376&lt;&gt;"NEMA"),"",MAX(AT$10:AT375)+1)</f>
        <v/>
      </c>
      <c r="AU376" s="66" t="str">
        <f>IF(OR(AS376="",AS376&lt;&gt;"NEMA"),"",INDEX(klub_id,MATCH(AR376,klub_naziv,0)))</f>
        <v/>
      </c>
      <c r="AV376" s="47" t="s">
        <v>0</v>
      </c>
      <c r="AW376" s="19" t="str">
        <f t="shared" si="335"/>
        <v/>
      </c>
      <c r="AX376" s="47" t="s">
        <v>0</v>
      </c>
      <c r="AY376" s="82" t="str">
        <f>IF(AK376&lt;&gt;"NEMA","",IF(IFERROR(MATCH(AJ376,AJ$10:AJ375,0),0)&lt;&gt;0,"",AJ376))</f>
        <v/>
      </c>
      <c r="AZ376" s="47" t="s">
        <v>0</v>
      </c>
      <c r="BA376" s="130"/>
      <c r="BB376" s="47" t="s">
        <v>0</v>
      </c>
      <c r="BC376" s="58" t="str">
        <f t="shared" si="336"/>
        <v/>
      </c>
      <c r="BD376" s="31" t="str">
        <f t="shared" si="337"/>
        <v/>
      </c>
      <c r="BE376" s="31" t="str">
        <f>IF(BD376="","",MAX(BE$10:BE375)+1)</f>
        <v/>
      </c>
      <c r="BF376" s="31" t="str">
        <f t="shared" si="338"/>
        <v/>
      </c>
      <c r="BG376" s="31" t="str">
        <f t="shared" si="339"/>
        <v/>
      </c>
      <c r="BH376" s="31" t="str">
        <f>IF(BA376="","",MAX(BH$10:BH375)+1)</f>
        <v/>
      </c>
      <c r="BI376" s="31" t="str">
        <f t="shared" si="340"/>
        <v/>
      </c>
      <c r="BJ376" s="66" t="str">
        <f t="shared" si="341"/>
        <v/>
      </c>
      <c r="BK376" s="47" t="s">
        <v>0</v>
      </c>
      <c r="BL376" s="19" t="str">
        <f t="shared" si="342"/>
        <v/>
      </c>
      <c r="BM376" s="47" t="s">
        <v>0</v>
      </c>
      <c r="BN376" s="151" t="str">
        <f>IF(AP376="","",IF(BA376="",IF(IFERROR(MATCH(AP376,natjecanje_noviKluboviAliasi,0),0)&gt;0,INDEX(natjecanje_kluboviAliasi,MATCH(AP376,natjecanje_noviKluboviAliasi,0)),AP376),BA376))</f>
        <v/>
      </c>
      <c r="BO376" s="47" t="s">
        <v>0</v>
      </c>
      <c r="BP376" s="58" t="str">
        <f t="shared" si="343"/>
        <v/>
      </c>
      <c r="BQ376" s="73" t="str">
        <f t="shared" si="344"/>
        <v/>
      </c>
      <c r="BR376" s="267" t="str">
        <f t="shared" si="345"/>
        <v/>
      </c>
      <c r="BS376" s="268" t="str">
        <f t="shared" si="346"/>
        <v/>
      </c>
      <c r="BT376" s="191" t="str">
        <f t="shared" si="347"/>
        <v/>
      </c>
      <c r="BU376" s="47" t="s">
        <v>0</v>
      </c>
      <c r="BV376" s="52" t="str">
        <f t="shared" si="348"/>
        <v/>
      </c>
      <c r="BW376" s="31" t="str">
        <f t="shared" si="349"/>
        <v/>
      </c>
      <c r="BX376" s="73" t="str">
        <f>IF(BW376="","",IFERROR(INDEX(imePrezime_id,MATCH(BV376&amp;" – "&amp;BW376,imePrezime_imePrezime,0)),"NEMA"))</f>
        <v/>
      </c>
      <c r="BY376" s="73" t="str">
        <f>IF(BX376&lt;&gt;"NEMA","",IFERROR(INDEX(imePrezimeAlias_imePrezimeId,MATCH(BV376&amp;" "&amp;BW376,imePrezimeAlias_alias,0)),"NEMA"))</f>
        <v/>
      </c>
      <c r="BZ376" s="31" t="str">
        <f>IF(BW376="","",IF(OR(BY376="",BY376="NEMA"),BV376,INDEX(imePrezime_ime,MATCH(BY376,imePrezime_id,0))))</f>
        <v/>
      </c>
      <c r="CA376" s="66" t="str">
        <f>IF(BW376="","",IF(OR(BY376="",BY376="NEMA"),BW376,INDEX(imePrezime_prezime,MATCH(BY376,imePrezime_id,0))))</f>
        <v/>
      </c>
      <c r="CB376" s="47" t="s">
        <v>0</v>
      </c>
      <c r="CC376" s="82" t="str">
        <f t="shared" si="350"/>
        <v/>
      </c>
      <c r="CD376" s="47" t="s">
        <v>0</v>
      </c>
      <c r="CE376" s="19" t="str">
        <f t="shared" si="351"/>
        <v/>
      </c>
      <c r="CF376" s="47" t="s">
        <v>0</v>
      </c>
      <c r="CG376" s="130"/>
      <c r="CH376" s="47" t="s">
        <v>0</v>
      </c>
      <c r="CI376" s="52" t="str">
        <f t="shared" si="352"/>
        <v/>
      </c>
      <c r="CJ376" s="73" t="str">
        <f>IF(CG376="","",MAX(CJ$10:CJ375)+1)</f>
        <v/>
      </c>
      <c r="CK376" s="53" t="str">
        <f t="shared" si="353"/>
        <v/>
      </c>
      <c r="CL376" s="47" t="s">
        <v>0</v>
      </c>
      <c r="CM376" s="19" t="str">
        <f t="shared" si="354"/>
        <v/>
      </c>
      <c r="CN376" s="47" t="s">
        <v>0</v>
      </c>
      <c r="CO376" s="108"/>
      <c r="CP376" s="110"/>
      <c r="CQ376" s="47"/>
      <c r="CR376" s="58" t="str">
        <f>IF(AND(BX376="NEMA",BY376="NEMA",OR(CG376="",CK376="NEMA")),MAX(CR$10:CR375)+1,"")</f>
        <v/>
      </c>
      <c r="CS376" s="53" t="str">
        <f t="shared" si="355"/>
        <v/>
      </c>
      <c r="CT376" t="s">
        <v>0</v>
      </c>
      <c r="CU376" s="133" t="str">
        <f>IF(O376="","",LEFT(INDEX(kategorija_oznaka,MATCH(Q376,kategorija_id,0)),1))</f>
        <v/>
      </c>
      <c r="CV376" t="s">
        <v>0</v>
      </c>
      <c r="CW376" s="52" t="str">
        <f>IF(CR376="","",IF(M376&lt;&gt;"CRO","","INSERT INTO osoba (id,reg_broj,oib,spol_id,dat_rodjenja) VALUES ("&amp;CR376&amp;",(SELECT max(os.reg_broj)+1 FROM osoba AS os),Null,'"&amp;CU376&amp;"',Null); INSERT INTO osoba_log (id,reg_broj,oib,spol_id,dat_rodjenja,dnevnik_id) SELECT id,reg_broj,oib,spol_id,dat_rodjenja,"&amp;dnevnik_id&amp;" FROM osoba WHERE id = "&amp;CR376&amp;";"))</f>
        <v/>
      </c>
      <c r="CX376" s="66" t="str">
        <f t="shared" si="356"/>
        <v/>
      </c>
      <c r="CY376" t="s">
        <v>0</v>
      </c>
      <c r="CZ376" s="19" t="str">
        <f t="shared" si="357"/>
        <v/>
      </c>
      <c r="DA376" s="47" t="s">
        <v>0</v>
      </c>
      <c r="DB376" s="52" t="str">
        <f t="shared" si="358"/>
        <v/>
      </c>
      <c r="DC376" s="66" t="str">
        <f t="shared" si="359"/>
        <v/>
      </c>
      <c r="DD376" s="47" t="s">
        <v>0</v>
      </c>
      <c r="DE376" s="52" t="str">
        <f t="shared" si="360"/>
        <v/>
      </c>
      <c r="DF376" s="53" t="str">
        <f>IF(DE376="","",IFERROR(MATCH(DE376,registar,0),"NEMA"))</f>
        <v/>
      </c>
      <c r="DG376" s="47" t="s">
        <v>0</v>
      </c>
      <c r="DH376" s="52" t="str">
        <f t="shared" si="361"/>
        <v/>
      </c>
      <c r="DI376" s="53" t="str">
        <f>IF(DH376="","",IFERROR(MATCH(DH376,imePrezime_imePrezimeKlub,0),"NEMA"))</f>
        <v/>
      </c>
      <c r="DJ376" s="47" t="s">
        <v>0</v>
      </c>
      <c r="DK376" s="52" t="str">
        <f t="shared" si="362"/>
        <v/>
      </c>
      <c r="DL376" s="53" t="str">
        <f>IF(DK376="","",IFERROR(MATCH(DK376,imePrezime_imePrezime,0),"NEMA"))</f>
        <v/>
      </c>
      <c r="DM376" s="47" t="s">
        <v>0</v>
      </c>
      <c r="DN376" s="58" t="str">
        <f t="shared" si="363"/>
        <v/>
      </c>
      <c r="DO376" s="53" t="str" cm="1">
        <f t="array" ref="DO376">IF(DN376&lt;&gt;"",INDEX(imePrezime_id,DN376,0),IF(CR376&lt;&gt;"",CR376,""))</f>
        <v/>
      </c>
      <c r="DP376" s="47" t="s">
        <v>0</v>
      </c>
      <c r="DQ376" s="58" t="str">
        <f t="shared" si="364"/>
        <v/>
      </c>
      <c r="DR376" s="73" t="str">
        <f>IF(BW376="","",IF(AJ376="",IF(IFERROR(INDEX(imePrezime_klub,MATCH(DO376,imePrezime_id,0)),"NEMA")="","klu",""),IF(OR(AND(AK376&lt;&gt;"",AK376&lt;&gt;"NEMA"),BI376&lt;&gt;""),"klu(ali)",IF(AND(AN376&lt;&gt;"",AN376&lt;&gt;AM376),"(raz-klu)","klu"))))</f>
        <v/>
      </c>
      <c r="DS376" s="73" t="str">
        <f t="shared" si="365"/>
        <v/>
      </c>
      <c r="DT376" s="73" t="str">
        <f t="shared" si="366"/>
        <v/>
      </c>
      <c r="DU376" s="66" t="str">
        <f t="shared" si="367"/>
        <v/>
      </c>
      <c r="DV376" s="47" t="s">
        <v>0</v>
      </c>
      <c r="DW376" s="58" t="str">
        <f>IF(BW376="","",MAX(DW$10:DW375)+1)</f>
        <v/>
      </c>
      <c r="DX376" s="73" t="str">
        <f t="shared" si="368"/>
        <v/>
      </c>
      <c r="DY376" s="73" t="str">
        <f t="shared" si="369"/>
        <v/>
      </c>
      <c r="DZ376" s="73" t="str">
        <f t="shared" si="370"/>
        <v/>
      </c>
      <c r="EA376" s="73" t="str">
        <f t="shared" si="371"/>
        <v/>
      </c>
      <c r="EB376" s="73" t="str">
        <f t="shared" si="372"/>
        <v/>
      </c>
      <c r="EC376" s="73" t="str">
        <f t="shared" si="373"/>
        <v/>
      </c>
      <c r="ED376" s="73" t="str">
        <f t="shared" si="374"/>
        <v/>
      </c>
      <c r="EE376" s="73" t="str">
        <f t="shared" si="375"/>
        <v/>
      </c>
      <c r="EF376" s="73" t="str">
        <f t="shared" si="376"/>
        <v/>
      </c>
      <c r="EG376" s="53" t="str">
        <f>IF(INDEX(natjecanjeKategorije_katAliasId,MATCH(Q376,natjecanjeKategorije_katRegId,0))="","",INDEX(natjecanjeKategorije_katAliasId,MATCH(Q376,natjecanjeKategorije_katRegId,0)))</f>
        <v/>
      </c>
      <c r="EH376" s="47" t="s">
        <v>0</v>
      </c>
      <c r="EI376" s="19" t="str">
        <f t="shared" si="377"/>
        <v/>
      </c>
      <c r="EJ376" s="47" t="s">
        <v>0</v>
      </c>
      <c r="EK376" s="19" t="str">
        <f t="shared" si="378"/>
        <v/>
      </c>
      <c r="EL376" s="47" t="s">
        <v>0</v>
      </c>
      <c r="EM376" s="208" t="str">
        <f t="shared" si="379"/>
        <v/>
      </c>
      <c r="EN376" s="47" t="s">
        <v>0</v>
      </c>
    </row>
    <row r="377" spans="1:144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21"/>
        <v/>
      </c>
      <c r="P377" s="73" t="str">
        <f>IF(O377="","",IF(COUNTIF(O$10:O376,O377)=0,P376+1,P376))</f>
        <v/>
      </c>
      <c r="Q377" s="88" t="str">
        <f t="shared" si="322"/>
        <v/>
      </c>
      <c r="R377" s="89" t="str" cm="1">
        <f t="array" ref="R377">IF(S377="","",INDEX(natjecanjeStaze_naziv,MATCH(S377,natjecanjeStaze_stazaId,0)))</f>
        <v/>
      </c>
      <c r="S377" s="53" t="str">
        <f>IF(BW377="","",INDEX(natjecanjeStaze_stazaId,MATCH(O377,natjecanjeStaze_kategorija,0)))</f>
        <v/>
      </c>
      <c r="T377" s="47" t="s">
        <v>0</v>
      </c>
      <c r="U377" s="259" t="str">
        <f>IF(O377="","",INDEX(kategorija_oznaka,MATCH(Q377,kategorija_id,0)))</f>
        <v/>
      </c>
      <c r="V377" s="260" t="str">
        <f t="shared" si="323"/>
        <v/>
      </c>
      <c r="W377" s="47" t="s">
        <v>0</v>
      </c>
      <c r="X377" s="52" t="str">
        <f t="shared" si="324"/>
        <v/>
      </c>
      <c r="Y377" s="73" t="str">
        <f t="shared" si="325"/>
        <v/>
      </c>
      <c r="Z377" s="31" t="str">
        <f t="shared" si="326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27"/>
        <v/>
      </c>
      <c r="AF377" s="47" t="s">
        <v>0</v>
      </c>
      <c r="AG377" s="151" t="str">
        <f t="shared" si="328"/>
        <v/>
      </c>
      <c r="AH377" s="47" t="s">
        <v>0</v>
      </c>
      <c r="AI377" s="52" t="str">
        <f t="shared" si="329"/>
        <v/>
      </c>
      <c r="AJ377" s="31" t="str">
        <f t="shared" si="330"/>
        <v/>
      </c>
      <c r="AK377" s="73" t="str">
        <f t="shared" si="331"/>
        <v/>
      </c>
      <c r="AL377" s="73" t="str">
        <f t="shared" si="332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IFERROR(""&amp;INDEX(registarNatjecatelji,DL377,4),"")</f>
        <v/>
      </c>
      <c r="AO377" s="90" t="str">
        <f t="shared" si="333"/>
        <v/>
      </c>
      <c r="AP377" s="66" t="str">
        <f t="shared" si="334"/>
        <v/>
      </c>
      <c r="AQ377" s="47" t="s">
        <v>0</v>
      </c>
      <c r="AR377" s="52" t="str">
        <f>IF(V377&lt;&gt;"NEMA","",IF(IFERROR(MATCH(U377,U$10:U376,0),0)&lt;&gt;0,"",U377))</f>
        <v/>
      </c>
      <c r="AS377" s="73" t="str">
        <f>IF(AR377="","",IFERROR(INDEX(klubAlias_id,MATCH(AR377,klubAlias_alias,0)),"NEMA"))</f>
        <v/>
      </c>
      <c r="AT377" s="31" t="str">
        <f>IF(OR(AS377="",AS377&lt;&gt;"NEMA"),"",MAX(AT$10:AT376)+1)</f>
        <v/>
      </c>
      <c r="AU377" s="66" t="str">
        <f>IF(OR(AS377="",AS377&lt;&gt;"NEMA"),"",INDEX(klub_id,MATCH(AR377,klub_naziv,0)))</f>
        <v/>
      </c>
      <c r="AV377" s="47" t="s">
        <v>0</v>
      </c>
      <c r="AW377" s="19" t="str">
        <f t="shared" si="335"/>
        <v/>
      </c>
      <c r="AX377" s="47" t="s">
        <v>0</v>
      </c>
      <c r="AY377" s="82" t="str">
        <f>IF(AK377&lt;&gt;"NEMA","",IF(IFERROR(MATCH(AJ377,AJ$10:AJ376,0),0)&lt;&gt;0,"",AJ377))</f>
        <v/>
      </c>
      <c r="AZ377" s="47" t="s">
        <v>0</v>
      </c>
      <c r="BA377" s="130"/>
      <c r="BB377" s="47" t="s">
        <v>0</v>
      </c>
      <c r="BC377" s="58" t="str">
        <f t="shared" si="336"/>
        <v/>
      </c>
      <c r="BD377" s="31" t="str">
        <f t="shared" si="337"/>
        <v/>
      </c>
      <c r="BE377" s="31" t="str">
        <f>IF(BD377="","",MAX(BE$10:BE376)+1)</f>
        <v/>
      </c>
      <c r="BF377" s="31" t="str">
        <f t="shared" si="338"/>
        <v/>
      </c>
      <c r="BG377" s="31" t="str">
        <f t="shared" si="339"/>
        <v/>
      </c>
      <c r="BH377" s="31" t="str">
        <f>IF(BA377="","",MAX(BH$10:BH376)+1)</f>
        <v/>
      </c>
      <c r="BI377" s="31" t="str">
        <f t="shared" si="340"/>
        <v/>
      </c>
      <c r="BJ377" s="66" t="str">
        <f t="shared" si="341"/>
        <v/>
      </c>
      <c r="BK377" s="47" t="s">
        <v>0</v>
      </c>
      <c r="BL377" s="19" t="str">
        <f t="shared" si="342"/>
        <v/>
      </c>
      <c r="BM377" s="47" t="s">
        <v>0</v>
      </c>
      <c r="BN377" s="151" t="str">
        <f>IF(AP377="","",IF(BA377="",IF(IFERROR(MATCH(AP377,natjecanje_noviKluboviAliasi,0),0)&gt;0,INDEX(natjecanje_kluboviAliasi,MATCH(AP377,natjecanje_noviKluboviAliasi,0)),AP377),BA377))</f>
        <v/>
      </c>
      <c r="BO377" s="47" t="s">
        <v>0</v>
      </c>
      <c r="BP377" s="58" t="str">
        <f t="shared" si="343"/>
        <v/>
      </c>
      <c r="BQ377" s="73" t="str">
        <f t="shared" si="344"/>
        <v/>
      </c>
      <c r="BR377" s="267" t="str">
        <f t="shared" si="345"/>
        <v/>
      </c>
      <c r="BS377" s="268" t="str">
        <f t="shared" si="346"/>
        <v/>
      </c>
      <c r="BT377" s="191" t="str">
        <f t="shared" si="347"/>
        <v/>
      </c>
      <c r="BU377" s="47" t="s">
        <v>0</v>
      </c>
      <c r="BV377" s="52" t="str">
        <f t="shared" si="348"/>
        <v/>
      </c>
      <c r="BW377" s="31" t="str">
        <f t="shared" si="349"/>
        <v/>
      </c>
      <c r="BX377" s="73" t="str">
        <f>IF(BW377="","",IFERROR(INDEX(imePrezime_id,MATCH(BV377&amp;" – "&amp;BW377,imePrezime_imePrezime,0)),"NEMA"))</f>
        <v/>
      </c>
      <c r="BY377" s="73" t="str">
        <f>IF(BX377&lt;&gt;"NEMA","",IFERROR(INDEX(imePrezimeAlias_imePrezimeId,MATCH(BV377&amp;" "&amp;BW377,imePrezimeAlias_alias,0)),"NEMA"))</f>
        <v/>
      </c>
      <c r="BZ377" s="31" t="str">
        <f>IF(BW377="","",IF(OR(BY377="",BY377="NEMA"),BV377,INDEX(imePrezime_ime,MATCH(BY377,imePrezime_id,0))))</f>
        <v/>
      </c>
      <c r="CA377" s="66" t="str">
        <f>IF(BW377="","",IF(OR(BY377="",BY377="NEMA"),BW377,INDEX(imePrezime_prezime,MATCH(BY377,imePrezime_id,0))))</f>
        <v/>
      </c>
      <c r="CB377" s="47" t="s">
        <v>0</v>
      </c>
      <c r="CC377" s="82" t="str">
        <f t="shared" si="350"/>
        <v/>
      </c>
      <c r="CD377" s="47" t="s">
        <v>0</v>
      </c>
      <c r="CE377" s="19" t="str">
        <f t="shared" si="351"/>
        <v/>
      </c>
      <c r="CF377" s="47" t="s">
        <v>0</v>
      </c>
      <c r="CG377" s="130"/>
      <c r="CH377" s="47" t="s">
        <v>0</v>
      </c>
      <c r="CI377" s="52" t="str">
        <f t="shared" si="352"/>
        <v/>
      </c>
      <c r="CJ377" s="73" t="str">
        <f>IF(CG377="","",MAX(CJ$10:CJ376)+1)</f>
        <v/>
      </c>
      <c r="CK377" s="53" t="str">
        <f t="shared" si="353"/>
        <v/>
      </c>
      <c r="CL377" s="47" t="s">
        <v>0</v>
      </c>
      <c r="CM377" s="19" t="str">
        <f t="shared" si="354"/>
        <v/>
      </c>
      <c r="CN377" s="47" t="s">
        <v>0</v>
      </c>
      <c r="CO377" s="108"/>
      <c r="CP377" s="110"/>
      <c r="CQ377" s="47"/>
      <c r="CR377" s="58" t="str">
        <f>IF(AND(BX377="NEMA",BY377="NEMA",OR(CG377="",CK377="NEMA")),MAX(CR$10:CR376)+1,"")</f>
        <v/>
      </c>
      <c r="CS377" s="53" t="str">
        <f t="shared" si="355"/>
        <v/>
      </c>
      <c r="CT377" t="s">
        <v>0</v>
      </c>
      <c r="CU377" s="133" t="str">
        <f>IF(O377="","",LEFT(INDEX(kategorija_oznaka,MATCH(Q377,kategorija_id,0)),1))</f>
        <v/>
      </c>
      <c r="CV377" t="s">
        <v>0</v>
      </c>
      <c r="CW377" s="52" t="str">
        <f>IF(CR377="","",IF(M377&lt;&gt;"CRO","","INSERT INTO osoba (id,reg_broj,oib,spol_id,dat_rodjenja) VALUES ("&amp;CR377&amp;",(SELECT max(os.reg_broj)+1 FROM osoba AS os),Null,'"&amp;CU377&amp;"',Null); INSERT INTO osoba_log (id,reg_broj,oib,spol_id,dat_rodjenja,dnevnik_id) SELECT id,reg_broj,oib,spol_id,dat_rodjenja,"&amp;dnevnik_id&amp;" FROM osoba WHERE id = "&amp;CR377&amp;";"))</f>
        <v/>
      </c>
      <c r="CX377" s="66" t="str">
        <f t="shared" si="356"/>
        <v/>
      </c>
      <c r="CY377" t="s">
        <v>0</v>
      </c>
      <c r="CZ377" s="19" t="str">
        <f t="shared" si="357"/>
        <v/>
      </c>
      <c r="DA377" s="47" t="s">
        <v>0</v>
      </c>
      <c r="DB377" s="52" t="str">
        <f t="shared" si="358"/>
        <v/>
      </c>
      <c r="DC377" s="66" t="str">
        <f t="shared" si="359"/>
        <v/>
      </c>
      <c r="DD377" s="47" t="s">
        <v>0</v>
      </c>
      <c r="DE377" s="52" t="str">
        <f t="shared" si="360"/>
        <v/>
      </c>
      <c r="DF377" s="53" t="str">
        <f>IF(DE377="","",IFERROR(MATCH(DE377,registar,0),"NEMA"))</f>
        <v/>
      </c>
      <c r="DG377" s="47" t="s">
        <v>0</v>
      </c>
      <c r="DH377" s="52" t="str">
        <f t="shared" si="361"/>
        <v/>
      </c>
      <c r="DI377" s="53" t="str">
        <f>IF(DH377="","",IFERROR(MATCH(DH377,imePrezime_imePrezimeKlub,0),"NEMA"))</f>
        <v/>
      </c>
      <c r="DJ377" s="47" t="s">
        <v>0</v>
      </c>
      <c r="DK377" s="52" t="str">
        <f t="shared" si="362"/>
        <v/>
      </c>
      <c r="DL377" s="53" t="str">
        <f>IF(DK377="","",IFERROR(MATCH(DK377,imePrezime_imePrezime,0),"NEMA"))</f>
        <v/>
      </c>
      <c r="DM377" s="47" t="s">
        <v>0</v>
      </c>
      <c r="DN377" s="58" t="str">
        <f t="shared" si="363"/>
        <v/>
      </c>
      <c r="DO377" s="53" t="str" cm="1">
        <f t="array" ref="DO377">IF(DN377&lt;&gt;"",INDEX(imePrezime_id,DN377,0),IF(CR377&lt;&gt;"",CR377,""))</f>
        <v/>
      </c>
      <c r="DP377" s="47" t="s">
        <v>0</v>
      </c>
      <c r="DQ377" s="58" t="str">
        <f t="shared" si="364"/>
        <v/>
      </c>
      <c r="DR377" s="73" t="str">
        <f>IF(BW377="","",IF(AJ377="",IF(IFERROR(INDEX(imePrezime_klub,MATCH(DO377,imePrezime_id,0)),"NEMA")="","klu",""),IF(OR(AND(AK377&lt;&gt;"",AK377&lt;&gt;"NEMA"),BI377&lt;&gt;""),"klu(ali)",IF(AND(AN377&lt;&gt;"",AN377&lt;&gt;AM377),"(raz-klu)","klu"))))</f>
        <v/>
      </c>
      <c r="DS377" s="73" t="str">
        <f t="shared" si="365"/>
        <v/>
      </c>
      <c r="DT377" s="73" t="str">
        <f t="shared" si="366"/>
        <v/>
      </c>
      <c r="DU377" s="66" t="str">
        <f t="shared" si="367"/>
        <v/>
      </c>
      <c r="DV377" s="47" t="s">
        <v>0</v>
      </c>
      <c r="DW377" s="58" t="str">
        <f>IF(BW377="","",MAX(DW$10:DW376)+1)</f>
        <v/>
      </c>
      <c r="DX377" s="73" t="str">
        <f t="shared" si="368"/>
        <v/>
      </c>
      <c r="DY377" s="73" t="str">
        <f t="shared" si="369"/>
        <v/>
      </c>
      <c r="DZ377" s="73" t="str">
        <f t="shared" si="370"/>
        <v/>
      </c>
      <c r="EA377" s="73" t="str">
        <f t="shared" si="371"/>
        <v/>
      </c>
      <c r="EB377" s="73" t="str">
        <f t="shared" si="372"/>
        <v/>
      </c>
      <c r="EC377" s="73" t="str">
        <f t="shared" si="373"/>
        <v/>
      </c>
      <c r="ED377" s="73" t="str">
        <f t="shared" si="374"/>
        <v/>
      </c>
      <c r="EE377" s="73" t="str">
        <f t="shared" si="375"/>
        <v/>
      </c>
      <c r="EF377" s="73" t="str">
        <f t="shared" si="376"/>
        <v/>
      </c>
      <c r="EG377" s="53" t="str">
        <f>IF(INDEX(natjecanjeKategorije_katAliasId,MATCH(Q377,natjecanjeKategorije_katRegId,0))="","",INDEX(natjecanjeKategorije_katAliasId,MATCH(Q377,natjecanjeKategorije_katRegId,0)))</f>
        <v/>
      </c>
      <c r="EH377" s="47" t="s">
        <v>0</v>
      </c>
      <c r="EI377" s="19" t="str">
        <f t="shared" si="377"/>
        <v/>
      </c>
      <c r="EJ377" s="47" t="s">
        <v>0</v>
      </c>
      <c r="EK377" s="19" t="str">
        <f t="shared" si="378"/>
        <v/>
      </c>
      <c r="EL377" s="47" t="s">
        <v>0</v>
      </c>
      <c r="EM377" s="208" t="str">
        <f t="shared" si="379"/>
        <v/>
      </c>
      <c r="EN377" s="47" t="s">
        <v>0</v>
      </c>
    </row>
    <row r="378" spans="1:144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21"/>
        <v/>
      </c>
      <c r="P378" s="73" t="str">
        <f>IF(O378="","",IF(COUNTIF(O$10:O377,O378)=0,P377+1,P377))</f>
        <v/>
      </c>
      <c r="Q378" s="88" t="str">
        <f t="shared" si="322"/>
        <v/>
      </c>
      <c r="R378" s="89" t="str" cm="1">
        <f t="array" ref="R378">IF(S378="","",INDEX(natjecanjeStaze_naziv,MATCH(S378,natjecanjeStaze_stazaId,0)))</f>
        <v/>
      </c>
      <c r="S378" s="53" t="str">
        <f>IF(BW378="","",INDEX(natjecanjeStaze_stazaId,MATCH(O378,natjecanjeStaze_kategorija,0)))</f>
        <v/>
      </c>
      <c r="T378" s="47" t="s">
        <v>0</v>
      </c>
      <c r="U378" s="259" t="str">
        <f>IF(O378="","",INDEX(kategorija_oznaka,MATCH(Q378,kategorija_id,0)))</f>
        <v/>
      </c>
      <c r="V378" s="260" t="str">
        <f t="shared" si="323"/>
        <v/>
      </c>
      <c r="W378" s="47" t="s">
        <v>0</v>
      </c>
      <c r="X378" s="52" t="str">
        <f t="shared" si="324"/>
        <v/>
      </c>
      <c r="Y378" s="73" t="str">
        <f t="shared" si="325"/>
        <v/>
      </c>
      <c r="Z378" s="31" t="str">
        <f t="shared" si="326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27"/>
        <v/>
      </c>
      <c r="AF378" s="47" t="s">
        <v>0</v>
      </c>
      <c r="AG378" s="151" t="str">
        <f t="shared" si="328"/>
        <v/>
      </c>
      <c r="AH378" s="47" t="s">
        <v>0</v>
      </c>
      <c r="AI378" s="52" t="str">
        <f t="shared" si="329"/>
        <v/>
      </c>
      <c r="AJ378" s="31" t="str">
        <f t="shared" si="330"/>
        <v/>
      </c>
      <c r="AK378" s="73" t="str">
        <f t="shared" si="331"/>
        <v/>
      </c>
      <c r="AL378" s="73" t="str">
        <f t="shared" si="332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IFERROR(""&amp;INDEX(registarNatjecatelji,DL378,4),"")</f>
        <v/>
      </c>
      <c r="AO378" s="90" t="str">
        <f t="shared" si="333"/>
        <v/>
      </c>
      <c r="AP378" s="66" t="str">
        <f t="shared" si="334"/>
        <v/>
      </c>
      <c r="AQ378" s="47" t="s">
        <v>0</v>
      </c>
      <c r="AR378" s="52" t="str">
        <f>IF(V378&lt;&gt;"NEMA","",IF(IFERROR(MATCH(U378,U$10:U377,0),0)&lt;&gt;0,"",U378))</f>
        <v/>
      </c>
      <c r="AS378" s="73" t="str">
        <f>IF(AR378="","",IFERROR(INDEX(klubAlias_id,MATCH(AR378,klubAlias_alias,0)),"NEMA"))</f>
        <v/>
      </c>
      <c r="AT378" s="31" t="str">
        <f>IF(OR(AS378="",AS378&lt;&gt;"NEMA"),"",MAX(AT$10:AT377)+1)</f>
        <v/>
      </c>
      <c r="AU378" s="66" t="str">
        <f>IF(OR(AS378="",AS378&lt;&gt;"NEMA"),"",INDEX(klub_id,MATCH(AR378,klub_naziv,0)))</f>
        <v/>
      </c>
      <c r="AV378" s="47" t="s">
        <v>0</v>
      </c>
      <c r="AW378" s="19" t="str">
        <f t="shared" si="335"/>
        <v/>
      </c>
      <c r="AX378" s="47" t="s">
        <v>0</v>
      </c>
      <c r="AY378" s="82" t="str">
        <f>IF(AK378&lt;&gt;"NEMA","",IF(IFERROR(MATCH(AJ378,AJ$10:AJ377,0),0)&lt;&gt;0,"",AJ378))</f>
        <v/>
      </c>
      <c r="AZ378" s="47" t="s">
        <v>0</v>
      </c>
      <c r="BA378" s="130"/>
      <c r="BB378" s="47" t="s">
        <v>0</v>
      </c>
      <c r="BC378" s="58" t="str">
        <f t="shared" si="336"/>
        <v/>
      </c>
      <c r="BD378" s="31" t="str">
        <f t="shared" si="337"/>
        <v/>
      </c>
      <c r="BE378" s="31" t="str">
        <f>IF(BD378="","",MAX(BE$10:BE377)+1)</f>
        <v/>
      </c>
      <c r="BF378" s="31" t="str">
        <f t="shared" si="338"/>
        <v/>
      </c>
      <c r="BG378" s="31" t="str">
        <f t="shared" si="339"/>
        <v/>
      </c>
      <c r="BH378" s="31" t="str">
        <f>IF(BA378="","",MAX(BH$10:BH377)+1)</f>
        <v/>
      </c>
      <c r="BI378" s="31" t="str">
        <f t="shared" si="340"/>
        <v/>
      </c>
      <c r="BJ378" s="66" t="str">
        <f t="shared" si="341"/>
        <v/>
      </c>
      <c r="BK378" s="47" t="s">
        <v>0</v>
      </c>
      <c r="BL378" s="19" t="str">
        <f t="shared" si="342"/>
        <v/>
      </c>
      <c r="BM378" s="47" t="s">
        <v>0</v>
      </c>
      <c r="BN378" s="151" t="str">
        <f>IF(AP378="","",IF(BA378="",IF(IFERROR(MATCH(AP378,natjecanje_noviKluboviAliasi,0),0)&gt;0,INDEX(natjecanje_kluboviAliasi,MATCH(AP378,natjecanje_noviKluboviAliasi,0)),AP378),BA378))</f>
        <v/>
      </c>
      <c r="BO378" s="47" t="s">
        <v>0</v>
      </c>
      <c r="BP378" s="58" t="str">
        <f t="shared" si="343"/>
        <v/>
      </c>
      <c r="BQ378" s="73" t="str">
        <f t="shared" si="344"/>
        <v/>
      </c>
      <c r="BR378" s="267" t="str">
        <f t="shared" si="345"/>
        <v/>
      </c>
      <c r="BS378" s="268" t="str">
        <f t="shared" si="346"/>
        <v/>
      </c>
      <c r="BT378" s="191" t="str">
        <f t="shared" si="347"/>
        <v/>
      </c>
      <c r="BU378" s="47" t="s">
        <v>0</v>
      </c>
      <c r="BV378" s="52" t="str">
        <f t="shared" si="348"/>
        <v/>
      </c>
      <c r="BW378" s="31" t="str">
        <f t="shared" si="349"/>
        <v/>
      </c>
      <c r="BX378" s="73" t="str">
        <f>IF(BW378="","",IFERROR(INDEX(imePrezime_id,MATCH(BV378&amp;" – "&amp;BW378,imePrezime_imePrezime,0)),"NEMA"))</f>
        <v/>
      </c>
      <c r="BY378" s="73" t="str">
        <f>IF(BX378&lt;&gt;"NEMA","",IFERROR(INDEX(imePrezimeAlias_imePrezimeId,MATCH(BV378&amp;" "&amp;BW378,imePrezimeAlias_alias,0)),"NEMA"))</f>
        <v/>
      </c>
      <c r="BZ378" s="31" t="str">
        <f>IF(BW378="","",IF(OR(BY378="",BY378="NEMA"),BV378,INDEX(imePrezime_ime,MATCH(BY378,imePrezime_id,0))))</f>
        <v/>
      </c>
      <c r="CA378" s="66" t="str">
        <f>IF(BW378="","",IF(OR(BY378="",BY378="NEMA"),BW378,INDEX(imePrezime_prezime,MATCH(BY378,imePrezime_id,0))))</f>
        <v/>
      </c>
      <c r="CB378" s="47" t="s">
        <v>0</v>
      </c>
      <c r="CC378" s="82" t="str">
        <f t="shared" si="350"/>
        <v/>
      </c>
      <c r="CD378" s="47" t="s">
        <v>0</v>
      </c>
      <c r="CE378" s="19" t="str">
        <f t="shared" si="351"/>
        <v/>
      </c>
      <c r="CF378" s="47" t="s">
        <v>0</v>
      </c>
      <c r="CG378" s="130"/>
      <c r="CH378" s="47" t="s">
        <v>0</v>
      </c>
      <c r="CI378" s="52" t="str">
        <f t="shared" si="352"/>
        <v/>
      </c>
      <c r="CJ378" s="73" t="str">
        <f>IF(CG378="","",MAX(CJ$10:CJ377)+1)</f>
        <v/>
      </c>
      <c r="CK378" s="53" t="str">
        <f t="shared" si="353"/>
        <v/>
      </c>
      <c r="CL378" s="47" t="s">
        <v>0</v>
      </c>
      <c r="CM378" s="19" t="str">
        <f t="shared" si="354"/>
        <v/>
      </c>
      <c r="CN378" s="47" t="s">
        <v>0</v>
      </c>
      <c r="CO378" s="108"/>
      <c r="CP378" s="110"/>
      <c r="CQ378" s="47"/>
      <c r="CR378" s="58" t="str">
        <f>IF(AND(BX378="NEMA",BY378="NEMA",OR(CG378="",CK378="NEMA")),MAX(CR$10:CR377)+1,"")</f>
        <v/>
      </c>
      <c r="CS378" s="53" t="str">
        <f t="shared" si="355"/>
        <v/>
      </c>
      <c r="CT378" t="s">
        <v>0</v>
      </c>
      <c r="CU378" s="133" t="str">
        <f>IF(O378="","",LEFT(INDEX(kategorija_oznaka,MATCH(Q378,kategorija_id,0)),1))</f>
        <v/>
      </c>
      <c r="CV378" t="s">
        <v>0</v>
      </c>
      <c r="CW378" s="52" t="str">
        <f>IF(CR378="","",IF(M378&lt;&gt;"CRO","","INSERT INTO osoba (id,reg_broj,oib,spol_id,dat_rodjenja) VALUES ("&amp;CR378&amp;",(SELECT max(os.reg_broj)+1 FROM osoba AS os),Null,'"&amp;CU378&amp;"',Null); INSERT INTO osoba_log (id,reg_broj,oib,spol_id,dat_rodjenja,dnevnik_id) SELECT id,reg_broj,oib,spol_id,dat_rodjenja,"&amp;dnevnik_id&amp;" FROM osoba WHERE id = "&amp;CR378&amp;";"))</f>
        <v/>
      </c>
      <c r="CX378" s="66" t="str">
        <f t="shared" si="356"/>
        <v/>
      </c>
      <c r="CY378" t="s">
        <v>0</v>
      </c>
      <c r="CZ378" s="19" t="str">
        <f t="shared" si="357"/>
        <v/>
      </c>
      <c r="DA378" s="47" t="s">
        <v>0</v>
      </c>
      <c r="DB378" s="52" t="str">
        <f t="shared" si="358"/>
        <v/>
      </c>
      <c r="DC378" s="66" t="str">
        <f t="shared" si="359"/>
        <v/>
      </c>
      <c r="DD378" s="47" t="s">
        <v>0</v>
      </c>
      <c r="DE378" s="52" t="str">
        <f t="shared" si="360"/>
        <v/>
      </c>
      <c r="DF378" s="53" t="str">
        <f>IF(DE378="","",IFERROR(MATCH(DE378,registar,0),"NEMA"))</f>
        <v/>
      </c>
      <c r="DG378" s="47" t="s">
        <v>0</v>
      </c>
      <c r="DH378" s="52" t="str">
        <f t="shared" si="361"/>
        <v/>
      </c>
      <c r="DI378" s="53" t="str">
        <f>IF(DH378="","",IFERROR(MATCH(DH378,imePrezime_imePrezimeKlub,0),"NEMA"))</f>
        <v/>
      </c>
      <c r="DJ378" s="47" t="s">
        <v>0</v>
      </c>
      <c r="DK378" s="52" t="str">
        <f t="shared" si="362"/>
        <v/>
      </c>
      <c r="DL378" s="53" t="str">
        <f>IF(DK378="","",IFERROR(MATCH(DK378,imePrezime_imePrezime,0),"NEMA"))</f>
        <v/>
      </c>
      <c r="DM378" s="47" t="s">
        <v>0</v>
      </c>
      <c r="DN378" s="58" t="str">
        <f t="shared" si="363"/>
        <v/>
      </c>
      <c r="DO378" s="53" t="str" cm="1">
        <f t="array" ref="DO378">IF(DN378&lt;&gt;"",INDEX(imePrezime_id,DN378,0),IF(CR378&lt;&gt;"",CR378,""))</f>
        <v/>
      </c>
      <c r="DP378" s="47" t="s">
        <v>0</v>
      </c>
      <c r="DQ378" s="58" t="str">
        <f t="shared" si="364"/>
        <v/>
      </c>
      <c r="DR378" s="73" t="str">
        <f>IF(BW378="","",IF(AJ378="",IF(IFERROR(INDEX(imePrezime_klub,MATCH(DO378,imePrezime_id,0)),"NEMA")="","klu",""),IF(OR(AND(AK378&lt;&gt;"",AK378&lt;&gt;"NEMA"),BI378&lt;&gt;""),"klu(ali)",IF(AND(AN378&lt;&gt;"",AN378&lt;&gt;AM378),"(raz-klu)","klu"))))</f>
        <v/>
      </c>
      <c r="DS378" s="73" t="str">
        <f t="shared" si="365"/>
        <v/>
      </c>
      <c r="DT378" s="73" t="str">
        <f t="shared" si="366"/>
        <v/>
      </c>
      <c r="DU378" s="66" t="str">
        <f t="shared" si="367"/>
        <v/>
      </c>
      <c r="DV378" s="47" t="s">
        <v>0</v>
      </c>
      <c r="DW378" s="58" t="str">
        <f>IF(BW378="","",MAX(DW$10:DW377)+1)</f>
        <v/>
      </c>
      <c r="DX378" s="73" t="str">
        <f t="shared" si="368"/>
        <v/>
      </c>
      <c r="DY378" s="73" t="str">
        <f t="shared" si="369"/>
        <v/>
      </c>
      <c r="DZ378" s="73" t="str">
        <f t="shared" si="370"/>
        <v/>
      </c>
      <c r="EA378" s="73" t="str">
        <f t="shared" si="371"/>
        <v/>
      </c>
      <c r="EB378" s="73" t="str">
        <f t="shared" si="372"/>
        <v/>
      </c>
      <c r="EC378" s="73" t="str">
        <f t="shared" si="373"/>
        <v/>
      </c>
      <c r="ED378" s="73" t="str">
        <f t="shared" si="374"/>
        <v/>
      </c>
      <c r="EE378" s="73" t="str">
        <f t="shared" si="375"/>
        <v/>
      </c>
      <c r="EF378" s="73" t="str">
        <f t="shared" si="376"/>
        <v/>
      </c>
      <c r="EG378" s="53" t="str">
        <f>IF(INDEX(natjecanjeKategorije_katAliasId,MATCH(Q378,natjecanjeKategorije_katRegId,0))="","",INDEX(natjecanjeKategorije_katAliasId,MATCH(Q378,natjecanjeKategorije_katRegId,0)))</f>
        <v/>
      </c>
      <c r="EH378" s="47" t="s">
        <v>0</v>
      </c>
      <c r="EI378" s="19" t="str">
        <f t="shared" si="377"/>
        <v/>
      </c>
      <c r="EJ378" s="47" t="s">
        <v>0</v>
      </c>
      <c r="EK378" s="19" t="str">
        <f t="shared" si="378"/>
        <v/>
      </c>
      <c r="EL378" s="47" t="s">
        <v>0</v>
      </c>
      <c r="EM378" s="208" t="str">
        <f t="shared" si="379"/>
        <v/>
      </c>
      <c r="EN378" s="47" t="s">
        <v>0</v>
      </c>
    </row>
    <row r="379" spans="1:144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21"/>
        <v/>
      </c>
      <c r="P379" s="73" t="str">
        <f>IF(O379="","",IF(COUNTIF(O$10:O378,O379)=0,P378+1,P378))</f>
        <v/>
      </c>
      <c r="Q379" s="88" t="str">
        <f t="shared" si="322"/>
        <v/>
      </c>
      <c r="R379" s="89" t="str" cm="1">
        <f t="array" ref="R379">IF(S379="","",INDEX(natjecanjeStaze_naziv,MATCH(S379,natjecanjeStaze_stazaId,0)))</f>
        <v/>
      </c>
      <c r="S379" s="53" t="str">
        <f>IF(BW379="","",INDEX(natjecanjeStaze_stazaId,MATCH(O379,natjecanjeStaze_kategorija,0)))</f>
        <v/>
      </c>
      <c r="T379" s="47" t="s">
        <v>0</v>
      </c>
      <c r="U379" s="259" t="str">
        <f>IF(O379="","",INDEX(kategorija_oznaka,MATCH(Q379,kategorija_id,0)))</f>
        <v/>
      </c>
      <c r="V379" s="260" t="str">
        <f t="shared" si="323"/>
        <v/>
      </c>
      <c r="W379" s="47" t="s">
        <v>0</v>
      </c>
      <c r="X379" s="52" t="str">
        <f t="shared" si="324"/>
        <v/>
      </c>
      <c r="Y379" s="73" t="str">
        <f t="shared" si="325"/>
        <v/>
      </c>
      <c r="Z379" s="31" t="str">
        <f t="shared" si="326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27"/>
        <v/>
      </c>
      <c r="AF379" s="47" t="s">
        <v>0</v>
      </c>
      <c r="AG379" s="151" t="str">
        <f t="shared" si="328"/>
        <v/>
      </c>
      <c r="AH379" s="47" t="s">
        <v>0</v>
      </c>
      <c r="AI379" s="52" t="str">
        <f t="shared" si="329"/>
        <v/>
      </c>
      <c r="AJ379" s="31" t="str">
        <f t="shared" si="330"/>
        <v/>
      </c>
      <c r="AK379" s="73" t="str">
        <f t="shared" si="331"/>
        <v/>
      </c>
      <c r="AL379" s="73" t="str">
        <f t="shared" si="332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IFERROR(""&amp;INDEX(registarNatjecatelji,DL379,4),"")</f>
        <v/>
      </c>
      <c r="AO379" s="90" t="str">
        <f t="shared" si="333"/>
        <v/>
      </c>
      <c r="AP379" s="66" t="str">
        <f t="shared" si="334"/>
        <v/>
      </c>
      <c r="AQ379" s="47" t="s">
        <v>0</v>
      </c>
      <c r="AR379" s="52" t="str">
        <f>IF(V379&lt;&gt;"NEMA","",IF(IFERROR(MATCH(U379,U$10:U378,0),0)&lt;&gt;0,"",U379))</f>
        <v/>
      </c>
      <c r="AS379" s="73" t="str">
        <f>IF(AR379="","",IFERROR(INDEX(klubAlias_id,MATCH(AR379,klubAlias_alias,0)),"NEMA"))</f>
        <v/>
      </c>
      <c r="AT379" s="31" t="str">
        <f>IF(OR(AS379="",AS379&lt;&gt;"NEMA"),"",MAX(AT$10:AT378)+1)</f>
        <v/>
      </c>
      <c r="AU379" s="66" t="str">
        <f>IF(OR(AS379="",AS379&lt;&gt;"NEMA"),"",INDEX(klub_id,MATCH(AR379,klub_naziv,0)))</f>
        <v/>
      </c>
      <c r="AV379" s="47" t="s">
        <v>0</v>
      </c>
      <c r="AW379" s="19" t="str">
        <f t="shared" si="335"/>
        <v/>
      </c>
      <c r="AX379" s="47" t="s">
        <v>0</v>
      </c>
      <c r="AY379" s="82" t="str">
        <f>IF(AK379&lt;&gt;"NEMA","",IF(IFERROR(MATCH(AJ379,AJ$10:AJ378,0),0)&lt;&gt;0,"",AJ379))</f>
        <v/>
      </c>
      <c r="AZ379" s="47" t="s">
        <v>0</v>
      </c>
      <c r="BA379" s="130"/>
      <c r="BB379" s="47" t="s">
        <v>0</v>
      </c>
      <c r="BC379" s="58" t="str">
        <f t="shared" si="336"/>
        <v/>
      </c>
      <c r="BD379" s="31" t="str">
        <f t="shared" si="337"/>
        <v/>
      </c>
      <c r="BE379" s="31" t="str">
        <f>IF(BD379="","",MAX(BE$10:BE378)+1)</f>
        <v/>
      </c>
      <c r="BF379" s="31" t="str">
        <f t="shared" si="338"/>
        <v/>
      </c>
      <c r="BG379" s="31" t="str">
        <f t="shared" si="339"/>
        <v/>
      </c>
      <c r="BH379" s="31" t="str">
        <f>IF(BA379="","",MAX(BH$10:BH378)+1)</f>
        <v/>
      </c>
      <c r="BI379" s="31" t="str">
        <f t="shared" si="340"/>
        <v/>
      </c>
      <c r="BJ379" s="66" t="str">
        <f t="shared" si="341"/>
        <v/>
      </c>
      <c r="BK379" s="47" t="s">
        <v>0</v>
      </c>
      <c r="BL379" s="19" t="str">
        <f t="shared" si="342"/>
        <v/>
      </c>
      <c r="BM379" s="47" t="s">
        <v>0</v>
      </c>
      <c r="BN379" s="151" t="str">
        <f>IF(AP379="","",IF(BA379="",IF(IFERROR(MATCH(AP379,natjecanje_noviKluboviAliasi,0),0)&gt;0,INDEX(natjecanje_kluboviAliasi,MATCH(AP379,natjecanje_noviKluboviAliasi,0)),AP379),BA379))</f>
        <v/>
      </c>
      <c r="BO379" s="47" t="s">
        <v>0</v>
      </c>
      <c r="BP379" s="58" t="str">
        <f t="shared" si="343"/>
        <v/>
      </c>
      <c r="BQ379" s="73" t="str">
        <f t="shared" si="344"/>
        <v/>
      </c>
      <c r="BR379" s="267" t="str">
        <f t="shared" si="345"/>
        <v/>
      </c>
      <c r="BS379" s="268" t="str">
        <f t="shared" si="346"/>
        <v/>
      </c>
      <c r="BT379" s="191" t="str">
        <f t="shared" si="347"/>
        <v/>
      </c>
      <c r="BU379" s="47" t="s">
        <v>0</v>
      </c>
      <c r="BV379" s="52" t="str">
        <f t="shared" si="348"/>
        <v/>
      </c>
      <c r="BW379" s="31" t="str">
        <f t="shared" si="349"/>
        <v/>
      </c>
      <c r="BX379" s="73" t="str">
        <f>IF(BW379="","",IFERROR(INDEX(imePrezime_id,MATCH(BV379&amp;" – "&amp;BW379,imePrezime_imePrezime,0)),"NEMA"))</f>
        <v/>
      </c>
      <c r="BY379" s="73" t="str">
        <f>IF(BX379&lt;&gt;"NEMA","",IFERROR(INDEX(imePrezimeAlias_imePrezimeId,MATCH(BV379&amp;" "&amp;BW379,imePrezimeAlias_alias,0)),"NEMA"))</f>
        <v/>
      </c>
      <c r="BZ379" s="31" t="str">
        <f>IF(BW379="","",IF(OR(BY379="",BY379="NEMA"),BV379,INDEX(imePrezime_ime,MATCH(BY379,imePrezime_id,0))))</f>
        <v/>
      </c>
      <c r="CA379" s="66" t="str">
        <f>IF(BW379="","",IF(OR(BY379="",BY379="NEMA"),BW379,INDEX(imePrezime_prezime,MATCH(BY379,imePrezime_id,0))))</f>
        <v/>
      </c>
      <c r="CB379" s="47" t="s">
        <v>0</v>
      </c>
      <c r="CC379" s="82" t="str">
        <f t="shared" si="350"/>
        <v/>
      </c>
      <c r="CD379" s="47" t="s">
        <v>0</v>
      </c>
      <c r="CE379" s="19" t="str">
        <f t="shared" si="351"/>
        <v/>
      </c>
      <c r="CF379" s="47" t="s">
        <v>0</v>
      </c>
      <c r="CG379" s="130"/>
      <c r="CH379" s="47" t="s">
        <v>0</v>
      </c>
      <c r="CI379" s="52" t="str">
        <f t="shared" si="352"/>
        <v/>
      </c>
      <c r="CJ379" s="73" t="str">
        <f>IF(CG379="","",MAX(CJ$10:CJ378)+1)</f>
        <v/>
      </c>
      <c r="CK379" s="53" t="str">
        <f t="shared" si="353"/>
        <v/>
      </c>
      <c r="CL379" s="47" t="s">
        <v>0</v>
      </c>
      <c r="CM379" s="19" t="str">
        <f t="shared" si="354"/>
        <v/>
      </c>
      <c r="CN379" s="47" t="s">
        <v>0</v>
      </c>
      <c r="CO379" s="108"/>
      <c r="CP379" s="110"/>
      <c r="CQ379" s="47"/>
      <c r="CR379" s="58" t="str">
        <f>IF(AND(BX379="NEMA",BY379="NEMA",OR(CG379="",CK379="NEMA")),MAX(CR$10:CR378)+1,"")</f>
        <v/>
      </c>
      <c r="CS379" s="53" t="str">
        <f t="shared" si="355"/>
        <v/>
      </c>
      <c r="CT379" t="s">
        <v>0</v>
      </c>
      <c r="CU379" s="133" t="str">
        <f>IF(O379="","",LEFT(INDEX(kategorija_oznaka,MATCH(Q379,kategorija_id,0)),1))</f>
        <v/>
      </c>
      <c r="CV379" t="s">
        <v>0</v>
      </c>
      <c r="CW379" s="52" t="str">
        <f>IF(CR379="","",IF(M379&lt;&gt;"CRO","","INSERT INTO osoba (id,reg_broj,oib,spol_id,dat_rodjenja) VALUES ("&amp;CR379&amp;",(SELECT max(os.reg_broj)+1 FROM osoba AS os),Null,'"&amp;CU379&amp;"',Null); INSERT INTO osoba_log (id,reg_broj,oib,spol_id,dat_rodjenja,dnevnik_id) SELECT id,reg_broj,oib,spol_id,dat_rodjenja,"&amp;dnevnik_id&amp;" FROM osoba WHERE id = "&amp;CR379&amp;";"))</f>
        <v/>
      </c>
      <c r="CX379" s="66" t="str">
        <f t="shared" si="356"/>
        <v/>
      </c>
      <c r="CY379" t="s">
        <v>0</v>
      </c>
      <c r="CZ379" s="19" t="str">
        <f t="shared" si="357"/>
        <v/>
      </c>
      <c r="DA379" s="47" t="s">
        <v>0</v>
      </c>
      <c r="DB379" s="52" t="str">
        <f t="shared" si="358"/>
        <v/>
      </c>
      <c r="DC379" s="66" t="str">
        <f t="shared" si="359"/>
        <v/>
      </c>
      <c r="DD379" s="47" t="s">
        <v>0</v>
      </c>
      <c r="DE379" s="52" t="str">
        <f t="shared" si="360"/>
        <v/>
      </c>
      <c r="DF379" s="53" t="str">
        <f>IF(DE379="","",IFERROR(MATCH(DE379,registar,0),"NEMA"))</f>
        <v/>
      </c>
      <c r="DG379" s="47" t="s">
        <v>0</v>
      </c>
      <c r="DH379" s="52" t="str">
        <f t="shared" si="361"/>
        <v/>
      </c>
      <c r="DI379" s="53" t="str">
        <f>IF(DH379="","",IFERROR(MATCH(DH379,imePrezime_imePrezimeKlub,0),"NEMA"))</f>
        <v/>
      </c>
      <c r="DJ379" s="47" t="s">
        <v>0</v>
      </c>
      <c r="DK379" s="52" t="str">
        <f t="shared" si="362"/>
        <v/>
      </c>
      <c r="DL379" s="53" t="str">
        <f>IF(DK379="","",IFERROR(MATCH(DK379,imePrezime_imePrezime,0),"NEMA"))</f>
        <v/>
      </c>
      <c r="DM379" s="47" t="s">
        <v>0</v>
      </c>
      <c r="DN379" s="58" t="str">
        <f t="shared" si="363"/>
        <v/>
      </c>
      <c r="DO379" s="53" t="str" cm="1">
        <f t="array" ref="DO379">IF(DN379&lt;&gt;"",INDEX(imePrezime_id,DN379,0),IF(CR379&lt;&gt;"",CR379,""))</f>
        <v/>
      </c>
      <c r="DP379" s="47" t="s">
        <v>0</v>
      </c>
      <c r="DQ379" s="58" t="str">
        <f t="shared" si="364"/>
        <v/>
      </c>
      <c r="DR379" s="73" t="str">
        <f>IF(BW379="","",IF(AJ379="",IF(IFERROR(INDEX(imePrezime_klub,MATCH(DO379,imePrezime_id,0)),"NEMA")="","klu",""),IF(OR(AND(AK379&lt;&gt;"",AK379&lt;&gt;"NEMA"),BI379&lt;&gt;""),"klu(ali)",IF(AND(AN379&lt;&gt;"",AN379&lt;&gt;AM379),"(raz-klu)","klu"))))</f>
        <v/>
      </c>
      <c r="DS379" s="73" t="str">
        <f t="shared" si="365"/>
        <v/>
      </c>
      <c r="DT379" s="73" t="str">
        <f t="shared" si="366"/>
        <v/>
      </c>
      <c r="DU379" s="66" t="str">
        <f t="shared" si="367"/>
        <v/>
      </c>
      <c r="DV379" s="47" t="s">
        <v>0</v>
      </c>
      <c r="DW379" s="58" t="str">
        <f>IF(BW379="","",MAX(DW$10:DW378)+1)</f>
        <v/>
      </c>
      <c r="DX379" s="73" t="str">
        <f t="shared" si="368"/>
        <v/>
      </c>
      <c r="DY379" s="73" t="str">
        <f t="shared" si="369"/>
        <v/>
      </c>
      <c r="DZ379" s="73" t="str">
        <f t="shared" si="370"/>
        <v/>
      </c>
      <c r="EA379" s="73" t="str">
        <f t="shared" si="371"/>
        <v/>
      </c>
      <c r="EB379" s="73" t="str">
        <f t="shared" si="372"/>
        <v/>
      </c>
      <c r="EC379" s="73" t="str">
        <f t="shared" si="373"/>
        <v/>
      </c>
      <c r="ED379" s="73" t="str">
        <f t="shared" si="374"/>
        <v/>
      </c>
      <c r="EE379" s="73" t="str">
        <f t="shared" si="375"/>
        <v/>
      </c>
      <c r="EF379" s="73" t="str">
        <f t="shared" si="376"/>
        <v/>
      </c>
      <c r="EG379" s="53" t="str">
        <f>IF(INDEX(natjecanjeKategorije_katAliasId,MATCH(Q379,natjecanjeKategorije_katRegId,0))="","",INDEX(natjecanjeKategorije_katAliasId,MATCH(Q379,natjecanjeKategorije_katRegId,0)))</f>
        <v/>
      </c>
      <c r="EH379" s="47" t="s">
        <v>0</v>
      </c>
      <c r="EI379" s="19" t="str">
        <f t="shared" si="377"/>
        <v/>
      </c>
      <c r="EJ379" s="47" t="s">
        <v>0</v>
      </c>
      <c r="EK379" s="19" t="str">
        <f t="shared" si="378"/>
        <v/>
      </c>
      <c r="EL379" s="47" t="s">
        <v>0</v>
      </c>
      <c r="EM379" s="208" t="str">
        <f t="shared" si="379"/>
        <v/>
      </c>
      <c r="EN379" s="47" t="s">
        <v>0</v>
      </c>
    </row>
    <row r="380" spans="1:144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21"/>
        <v/>
      </c>
      <c r="P380" s="73" t="str">
        <f>IF(O380="","",IF(COUNTIF(O$10:O379,O380)=0,P379+1,P379))</f>
        <v/>
      </c>
      <c r="Q380" s="88" t="str">
        <f t="shared" si="322"/>
        <v/>
      </c>
      <c r="R380" s="89" t="str" cm="1">
        <f t="array" ref="R380">IF(S380="","",INDEX(natjecanjeStaze_naziv,MATCH(S380,natjecanjeStaze_stazaId,0)))</f>
        <v/>
      </c>
      <c r="S380" s="53" t="str">
        <f>IF(BW380="","",INDEX(natjecanjeStaze_stazaId,MATCH(O380,natjecanjeStaze_kategorija,0)))</f>
        <v/>
      </c>
      <c r="T380" s="47" t="s">
        <v>0</v>
      </c>
      <c r="U380" s="259" t="str">
        <f>IF(O380="","",INDEX(kategorija_oznaka,MATCH(Q380,kategorija_id,0)))</f>
        <v/>
      </c>
      <c r="V380" s="260" t="str">
        <f t="shared" si="323"/>
        <v/>
      </c>
      <c r="W380" s="47" t="s">
        <v>0</v>
      </c>
      <c r="X380" s="52" t="str">
        <f t="shared" si="324"/>
        <v/>
      </c>
      <c r="Y380" s="73" t="str">
        <f t="shared" si="325"/>
        <v/>
      </c>
      <c r="Z380" s="31" t="str">
        <f t="shared" si="326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27"/>
        <v/>
      </c>
      <c r="AF380" s="47" t="s">
        <v>0</v>
      </c>
      <c r="AG380" s="151" t="str">
        <f t="shared" si="328"/>
        <v/>
      </c>
      <c r="AH380" s="47" t="s">
        <v>0</v>
      </c>
      <c r="AI380" s="52" t="str">
        <f t="shared" si="329"/>
        <v/>
      </c>
      <c r="AJ380" s="31" t="str">
        <f t="shared" si="330"/>
        <v/>
      </c>
      <c r="AK380" s="73" t="str">
        <f t="shared" si="331"/>
        <v/>
      </c>
      <c r="AL380" s="73" t="str">
        <f t="shared" si="332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IFERROR(""&amp;INDEX(registarNatjecatelji,DL380,4),"")</f>
        <v/>
      </c>
      <c r="AO380" s="90" t="str">
        <f t="shared" si="333"/>
        <v/>
      </c>
      <c r="AP380" s="66" t="str">
        <f t="shared" si="334"/>
        <v/>
      </c>
      <c r="AQ380" s="47" t="s">
        <v>0</v>
      </c>
      <c r="AR380" s="52" t="str">
        <f>IF(V380&lt;&gt;"NEMA","",IF(IFERROR(MATCH(U380,U$10:U379,0),0)&lt;&gt;0,"",U380))</f>
        <v/>
      </c>
      <c r="AS380" s="73" t="str">
        <f>IF(AR380="","",IFERROR(INDEX(klubAlias_id,MATCH(AR380,klubAlias_alias,0)),"NEMA"))</f>
        <v/>
      </c>
      <c r="AT380" s="31" t="str">
        <f>IF(OR(AS380="",AS380&lt;&gt;"NEMA"),"",MAX(AT$10:AT379)+1)</f>
        <v/>
      </c>
      <c r="AU380" s="66" t="str">
        <f>IF(OR(AS380="",AS380&lt;&gt;"NEMA"),"",INDEX(klub_id,MATCH(AR380,klub_naziv,0)))</f>
        <v/>
      </c>
      <c r="AV380" s="47" t="s">
        <v>0</v>
      </c>
      <c r="AW380" s="19" t="str">
        <f t="shared" si="335"/>
        <v/>
      </c>
      <c r="AX380" s="47" t="s">
        <v>0</v>
      </c>
      <c r="AY380" s="82" t="str">
        <f>IF(AK380&lt;&gt;"NEMA","",IF(IFERROR(MATCH(AJ380,AJ$10:AJ379,0),0)&lt;&gt;0,"",AJ380))</f>
        <v/>
      </c>
      <c r="AZ380" s="47" t="s">
        <v>0</v>
      </c>
      <c r="BA380" s="130"/>
      <c r="BB380" s="47" t="s">
        <v>0</v>
      </c>
      <c r="BC380" s="58" t="str">
        <f t="shared" si="336"/>
        <v/>
      </c>
      <c r="BD380" s="31" t="str">
        <f t="shared" si="337"/>
        <v/>
      </c>
      <c r="BE380" s="31" t="str">
        <f>IF(BD380="","",MAX(BE$10:BE379)+1)</f>
        <v/>
      </c>
      <c r="BF380" s="31" t="str">
        <f t="shared" si="338"/>
        <v/>
      </c>
      <c r="BG380" s="31" t="str">
        <f t="shared" si="339"/>
        <v/>
      </c>
      <c r="BH380" s="31" t="str">
        <f>IF(BA380="","",MAX(BH$10:BH379)+1)</f>
        <v/>
      </c>
      <c r="BI380" s="31" t="str">
        <f t="shared" si="340"/>
        <v/>
      </c>
      <c r="BJ380" s="66" t="str">
        <f t="shared" si="341"/>
        <v/>
      </c>
      <c r="BK380" s="47" t="s">
        <v>0</v>
      </c>
      <c r="BL380" s="19" t="str">
        <f t="shared" si="342"/>
        <v/>
      </c>
      <c r="BM380" s="47" t="s">
        <v>0</v>
      </c>
      <c r="BN380" s="151" t="str">
        <f>IF(AP380="","",IF(BA380="",IF(IFERROR(MATCH(AP380,natjecanje_noviKluboviAliasi,0),0)&gt;0,INDEX(natjecanje_kluboviAliasi,MATCH(AP380,natjecanje_noviKluboviAliasi,0)),AP380),BA380))</f>
        <v/>
      </c>
      <c r="BO380" s="47" t="s">
        <v>0</v>
      </c>
      <c r="BP380" s="58" t="str">
        <f t="shared" si="343"/>
        <v/>
      </c>
      <c r="BQ380" s="73" t="str">
        <f t="shared" si="344"/>
        <v/>
      </c>
      <c r="BR380" s="267" t="str">
        <f t="shared" si="345"/>
        <v/>
      </c>
      <c r="BS380" s="268" t="str">
        <f t="shared" si="346"/>
        <v/>
      </c>
      <c r="BT380" s="191" t="str">
        <f t="shared" si="347"/>
        <v/>
      </c>
      <c r="BU380" s="47" t="s">
        <v>0</v>
      </c>
      <c r="BV380" s="52" t="str">
        <f t="shared" si="348"/>
        <v/>
      </c>
      <c r="BW380" s="31" t="str">
        <f t="shared" si="349"/>
        <v/>
      </c>
      <c r="BX380" s="73" t="str">
        <f>IF(BW380="","",IFERROR(INDEX(imePrezime_id,MATCH(BV380&amp;" – "&amp;BW380,imePrezime_imePrezime,0)),"NEMA"))</f>
        <v/>
      </c>
      <c r="BY380" s="73" t="str">
        <f>IF(BX380&lt;&gt;"NEMA","",IFERROR(INDEX(imePrezimeAlias_imePrezimeId,MATCH(BV380&amp;" "&amp;BW380,imePrezimeAlias_alias,0)),"NEMA"))</f>
        <v/>
      </c>
      <c r="BZ380" s="31" t="str">
        <f>IF(BW380="","",IF(OR(BY380="",BY380="NEMA"),BV380,INDEX(imePrezime_ime,MATCH(BY380,imePrezime_id,0))))</f>
        <v/>
      </c>
      <c r="CA380" s="66" t="str">
        <f>IF(BW380="","",IF(OR(BY380="",BY380="NEMA"),BW380,INDEX(imePrezime_prezime,MATCH(BY380,imePrezime_id,0))))</f>
        <v/>
      </c>
      <c r="CB380" s="47" t="s">
        <v>0</v>
      </c>
      <c r="CC380" s="82" t="str">
        <f t="shared" si="350"/>
        <v/>
      </c>
      <c r="CD380" s="47" t="s">
        <v>0</v>
      </c>
      <c r="CE380" s="19" t="str">
        <f t="shared" si="351"/>
        <v/>
      </c>
      <c r="CF380" s="47" t="s">
        <v>0</v>
      </c>
      <c r="CG380" s="130"/>
      <c r="CH380" s="47" t="s">
        <v>0</v>
      </c>
      <c r="CI380" s="52" t="str">
        <f t="shared" si="352"/>
        <v/>
      </c>
      <c r="CJ380" s="73" t="str">
        <f>IF(CG380="","",MAX(CJ$10:CJ379)+1)</f>
        <v/>
      </c>
      <c r="CK380" s="53" t="str">
        <f t="shared" si="353"/>
        <v/>
      </c>
      <c r="CL380" s="47" t="s">
        <v>0</v>
      </c>
      <c r="CM380" s="19" t="str">
        <f t="shared" si="354"/>
        <v/>
      </c>
      <c r="CN380" s="47" t="s">
        <v>0</v>
      </c>
      <c r="CO380" s="108"/>
      <c r="CP380" s="110"/>
      <c r="CQ380" s="47"/>
      <c r="CR380" s="58" t="str">
        <f>IF(AND(BX380="NEMA",BY380="NEMA",OR(CG380="",CK380="NEMA")),MAX(CR$10:CR379)+1,"")</f>
        <v/>
      </c>
      <c r="CS380" s="53" t="str">
        <f t="shared" si="355"/>
        <v/>
      </c>
      <c r="CT380" t="s">
        <v>0</v>
      </c>
      <c r="CU380" s="133" t="str">
        <f>IF(O380="","",LEFT(INDEX(kategorija_oznaka,MATCH(Q380,kategorija_id,0)),1))</f>
        <v/>
      </c>
      <c r="CV380" t="s">
        <v>0</v>
      </c>
      <c r="CW380" s="52" t="str">
        <f>IF(CR380="","",IF(M380&lt;&gt;"CRO","","INSERT INTO osoba (id,reg_broj,oib,spol_id,dat_rodjenja) VALUES ("&amp;CR380&amp;",(SELECT max(os.reg_broj)+1 FROM osoba AS os),Null,'"&amp;CU380&amp;"',Null); INSERT INTO osoba_log (id,reg_broj,oib,spol_id,dat_rodjenja,dnevnik_id) SELECT id,reg_broj,oib,spol_id,dat_rodjenja,"&amp;dnevnik_id&amp;" FROM osoba WHERE id = "&amp;CR380&amp;";"))</f>
        <v/>
      </c>
      <c r="CX380" s="66" t="str">
        <f t="shared" si="356"/>
        <v/>
      </c>
      <c r="CY380" t="s">
        <v>0</v>
      </c>
      <c r="CZ380" s="19" t="str">
        <f t="shared" si="357"/>
        <v/>
      </c>
      <c r="DA380" s="47" t="s">
        <v>0</v>
      </c>
      <c r="DB380" s="52" t="str">
        <f t="shared" si="358"/>
        <v/>
      </c>
      <c r="DC380" s="66" t="str">
        <f t="shared" si="359"/>
        <v/>
      </c>
      <c r="DD380" s="47" t="s">
        <v>0</v>
      </c>
      <c r="DE380" s="52" t="str">
        <f t="shared" si="360"/>
        <v/>
      </c>
      <c r="DF380" s="53" t="str">
        <f>IF(DE380="","",IFERROR(MATCH(DE380,registar,0),"NEMA"))</f>
        <v/>
      </c>
      <c r="DG380" s="47" t="s">
        <v>0</v>
      </c>
      <c r="DH380" s="52" t="str">
        <f t="shared" si="361"/>
        <v/>
      </c>
      <c r="DI380" s="53" t="str">
        <f>IF(DH380="","",IFERROR(MATCH(DH380,imePrezime_imePrezimeKlub,0),"NEMA"))</f>
        <v/>
      </c>
      <c r="DJ380" s="47" t="s">
        <v>0</v>
      </c>
      <c r="DK380" s="52" t="str">
        <f t="shared" si="362"/>
        <v/>
      </c>
      <c r="DL380" s="53" t="str">
        <f>IF(DK380="","",IFERROR(MATCH(DK380,imePrezime_imePrezime,0),"NEMA"))</f>
        <v/>
      </c>
      <c r="DM380" s="47" t="s">
        <v>0</v>
      </c>
      <c r="DN380" s="58" t="str">
        <f t="shared" si="363"/>
        <v/>
      </c>
      <c r="DO380" s="53" t="str" cm="1">
        <f t="array" ref="DO380">IF(DN380&lt;&gt;"",INDEX(imePrezime_id,DN380,0),IF(CR380&lt;&gt;"",CR380,""))</f>
        <v/>
      </c>
      <c r="DP380" s="47" t="s">
        <v>0</v>
      </c>
      <c r="DQ380" s="58" t="str">
        <f t="shared" si="364"/>
        <v/>
      </c>
      <c r="DR380" s="73" t="str">
        <f>IF(BW380="","",IF(AJ380="",IF(IFERROR(INDEX(imePrezime_klub,MATCH(DO380,imePrezime_id,0)),"NEMA")="","klu",""),IF(OR(AND(AK380&lt;&gt;"",AK380&lt;&gt;"NEMA"),BI380&lt;&gt;""),"klu(ali)",IF(AND(AN380&lt;&gt;"",AN380&lt;&gt;AM380),"(raz-klu)","klu"))))</f>
        <v/>
      </c>
      <c r="DS380" s="73" t="str">
        <f t="shared" si="365"/>
        <v/>
      </c>
      <c r="DT380" s="73" t="str">
        <f t="shared" si="366"/>
        <v/>
      </c>
      <c r="DU380" s="66" t="str">
        <f t="shared" si="367"/>
        <v/>
      </c>
      <c r="DV380" s="47" t="s">
        <v>0</v>
      </c>
      <c r="DW380" s="58" t="str">
        <f>IF(BW380="","",MAX(DW$10:DW379)+1)</f>
        <v/>
      </c>
      <c r="DX380" s="73" t="str">
        <f t="shared" si="368"/>
        <v/>
      </c>
      <c r="DY380" s="73" t="str">
        <f t="shared" si="369"/>
        <v/>
      </c>
      <c r="DZ380" s="73" t="str">
        <f t="shared" si="370"/>
        <v/>
      </c>
      <c r="EA380" s="73" t="str">
        <f t="shared" si="371"/>
        <v/>
      </c>
      <c r="EB380" s="73" t="str">
        <f t="shared" si="372"/>
        <v/>
      </c>
      <c r="EC380" s="73" t="str">
        <f t="shared" si="373"/>
        <v/>
      </c>
      <c r="ED380" s="73" t="str">
        <f t="shared" si="374"/>
        <v/>
      </c>
      <c r="EE380" s="73" t="str">
        <f t="shared" si="375"/>
        <v/>
      </c>
      <c r="EF380" s="73" t="str">
        <f t="shared" si="376"/>
        <v/>
      </c>
      <c r="EG380" s="53" t="str">
        <f>IF(INDEX(natjecanjeKategorije_katAliasId,MATCH(Q380,natjecanjeKategorije_katRegId,0))="","",INDEX(natjecanjeKategorije_katAliasId,MATCH(Q380,natjecanjeKategorije_katRegId,0)))</f>
        <v/>
      </c>
      <c r="EH380" s="47" t="s">
        <v>0</v>
      </c>
      <c r="EI380" s="19" t="str">
        <f t="shared" si="377"/>
        <v/>
      </c>
      <c r="EJ380" s="47" t="s">
        <v>0</v>
      </c>
      <c r="EK380" s="19" t="str">
        <f t="shared" si="378"/>
        <v/>
      </c>
      <c r="EL380" s="47" t="s">
        <v>0</v>
      </c>
      <c r="EM380" s="208" t="str">
        <f t="shared" si="379"/>
        <v/>
      </c>
      <c r="EN380" s="47" t="s">
        <v>0</v>
      </c>
    </row>
    <row r="381" spans="1:144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21"/>
        <v/>
      </c>
      <c r="P381" s="73" t="str">
        <f>IF(O381="","",IF(COUNTIF(O$10:O380,O381)=0,P380+1,P380))</f>
        <v/>
      </c>
      <c r="Q381" s="88" t="str">
        <f t="shared" si="322"/>
        <v/>
      </c>
      <c r="R381" s="89" t="str" cm="1">
        <f t="array" ref="R381">IF(S381="","",INDEX(natjecanjeStaze_naziv,MATCH(S381,natjecanjeStaze_stazaId,0)))</f>
        <v/>
      </c>
      <c r="S381" s="53" t="str">
        <f>IF(BW381="","",INDEX(natjecanjeStaze_stazaId,MATCH(O381,natjecanjeStaze_kategorija,0)))</f>
        <v/>
      </c>
      <c r="T381" s="47" t="s">
        <v>0</v>
      </c>
      <c r="U381" s="259" t="str">
        <f>IF(O381="","",INDEX(kategorija_oznaka,MATCH(Q381,kategorija_id,0)))</f>
        <v/>
      </c>
      <c r="V381" s="260" t="str">
        <f t="shared" si="323"/>
        <v/>
      </c>
      <c r="W381" s="47" t="s">
        <v>0</v>
      </c>
      <c r="X381" s="52" t="str">
        <f t="shared" si="324"/>
        <v/>
      </c>
      <c r="Y381" s="73" t="str">
        <f t="shared" si="325"/>
        <v/>
      </c>
      <c r="Z381" s="31" t="str">
        <f t="shared" si="326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27"/>
        <v/>
      </c>
      <c r="AF381" s="47" t="s">
        <v>0</v>
      </c>
      <c r="AG381" s="151" t="str">
        <f t="shared" si="328"/>
        <v/>
      </c>
      <c r="AH381" s="47" t="s">
        <v>0</v>
      </c>
      <c r="AI381" s="52" t="str">
        <f t="shared" si="329"/>
        <v/>
      </c>
      <c r="AJ381" s="31" t="str">
        <f t="shared" si="330"/>
        <v/>
      </c>
      <c r="AK381" s="73" t="str">
        <f t="shared" si="331"/>
        <v/>
      </c>
      <c r="AL381" s="73" t="str">
        <f t="shared" si="332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IFERROR(""&amp;INDEX(registarNatjecatelji,DL381,4),"")</f>
        <v/>
      </c>
      <c r="AO381" s="90" t="str">
        <f t="shared" si="333"/>
        <v/>
      </c>
      <c r="AP381" s="66" t="str">
        <f t="shared" si="334"/>
        <v/>
      </c>
      <c r="AQ381" s="47" t="s">
        <v>0</v>
      </c>
      <c r="AR381" s="52" t="str">
        <f>IF(V381&lt;&gt;"NEMA","",IF(IFERROR(MATCH(U381,U$10:U380,0),0)&lt;&gt;0,"",U381))</f>
        <v/>
      </c>
      <c r="AS381" s="73" t="str">
        <f>IF(AR381="","",IFERROR(INDEX(klubAlias_id,MATCH(AR381,klubAlias_alias,0)),"NEMA"))</f>
        <v/>
      </c>
      <c r="AT381" s="31" t="str">
        <f>IF(OR(AS381="",AS381&lt;&gt;"NEMA"),"",MAX(AT$10:AT380)+1)</f>
        <v/>
      </c>
      <c r="AU381" s="66" t="str">
        <f>IF(OR(AS381="",AS381&lt;&gt;"NEMA"),"",INDEX(klub_id,MATCH(AR381,klub_naziv,0)))</f>
        <v/>
      </c>
      <c r="AV381" s="47" t="s">
        <v>0</v>
      </c>
      <c r="AW381" s="19" t="str">
        <f t="shared" si="335"/>
        <v/>
      </c>
      <c r="AX381" s="47" t="s">
        <v>0</v>
      </c>
      <c r="AY381" s="82" t="str">
        <f>IF(AK381&lt;&gt;"NEMA","",IF(IFERROR(MATCH(AJ381,AJ$10:AJ380,0),0)&lt;&gt;0,"",AJ381))</f>
        <v/>
      </c>
      <c r="AZ381" s="47" t="s">
        <v>0</v>
      </c>
      <c r="BA381" s="130"/>
      <c r="BB381" s="47" t="s">
        <v>0</v>
      </c>
      <c r="BC381" s="58" t="str">
        <f t="shared" si="336"/>
        <v/>
      </c>
      <c r="BD381" s="31" t="str">
        <f t="shared" si="337"/>
        <v/>
      </c>
      <c r="BE381" s="31" t="str">
        <f>IF(BD381="","",MAX(BE$10:BE380)+1)</f>
        <v/>
      </c>
      <c r="BF381" s="31" t="str">
        <f t="shared" si="338"/>
        <v/>
      </c>
      <c r="BG381" s="31" t="str">
        <f t="shared" si="339"/>
        <v/>
      </c>
      <c r="BH381" s="31" t="str">
        <f>IF(BA381="","",MAX(BH$10:BH380)+1)</f>
        <v/>
      </c>
      <c r="BI381" s="31" t="str">
        <f t="shared" si="340"/>
        <v/>
      </c>
      <c r="BJ381" s="66" t="str">
        <f t="shared" si="341"/>
        <v/>
      </c>
      <c r="BK381" s="47" t="s">
        <v>0</v>
      </c>
      <c r="BL381" s="19" t="str">
        <f t="shared" si="342"/>
        <v/>
      </c>
      <c r="BM381" s="47" t="s">
        <v>0</v>
      </c>
      <c r="BN381" s="151" t="str">
        <f>IF(AP381="","",IF(BA381="",IF(IFERROR(MATCH(AP381,natjecanje_noviKluboviAliasi,0),0)&gt;0,INDEX(natjecanje_kluboviAliasi,MATCH(AP381,natjecanje_noviKluboviAliasi,0)),AP381),BA381))</f>
        <v/>
      </c>
      <c r="BO381" s="47" t="s">
        <v>0</v>
      </c>
      <c r="BP381" s="58" t="str">
        <f t="shared" si="343"/>
        <v/>
      </c>
      <c r="BQ381" s="73" t="str">
        <f t="shared" si="344"/>
        <v/>
      </c>
      <c r="BR381" s="267" t="str">
        <f t="shared" si="345"/>
        <v/>
      </c>
      <c r="BS381" s="268" t="str">
        <f t="shared" si="346"/>
        <v/>
      </c>
      <c r="BT381" s="191" t="str">
        <f t="shared" si="347"/>
        <v/>
      </c>
      <c r="BU381" s="47" t="s">
        <v>0</v>
      </c>
      <c r="BV381" s="52" t="str">
        <f t="shared" si="348"/>
        <v/>
      </c>
      <c r="BW381" s="31" t="str">
        <f t="shared" si="349"/>
        <v/>
      </c>
      <c r="BX381" s="73" t="str">
        <f>IF(BW381="","",IFERROR(INDEX(imePrezime_id,MATCH(BV381&amp;" – "&amp;BW381,imePrezime_imePrezime,0)),"NEMA"))</f>
        <v/>
      </c>
      <c r="BY381" s="73" t="str">
        <f>IF(BX381&lt;&gt;"NEMA","",IFERROR(INDEX(imePrezimeAlias_imePrezimeId,MATCH(BV381&amp;" "&amp;BW381,imePrezimeAlias_alias,0)),"NEMA"))</f>
        <v/>
      </c>
      <c r="BZ381" s="31" t="str">
        <f>IF(BW381="","",IF(OR(BY381="",BY381="NEMA"),BV381,INDEX(imePrezime_ime,MATCH(BY381,imePrezime_id,0))))</f>
        <v/>
      </c>
      <c r="CA381" s="66" t="str">
        <f>IF(BW381="","",IF(OR(BY381="",BY381="NEMA"),BW381,INDEX(imePrezime_prezime,MATCH(BY381,imePrezime_id,0))))</f>
        <v/>
      </c>
      <c r="CB381" s="47" t="s">
        <v>0</v>
      </c>
      <c r="CC381" s="82" t="str">
        <f t="shared" si="350"/>
        <v/>
      </c>
      <c r="CD381" s="47" t="s">
        <v>0</v>
      </c>
      <c r="CE381" s="19" t="str">
        <f t="shared" si="351"/>
        <v/>
      </c>
      <c r="CF381" s="47" t="s">
        <v>0</v>
      </c>
      <c r="CG381" s="130"/>
      <c r="CH381" s="47" t="s">
        <v>0</v>
      </c>
      <c r="CI381" s="52" t="str">
        <f t="shared" si="352"/>
        <v/>
      </c>
      <c r="CJ381" s="73" t="str">
        <f>IF(CG381="","",MAX(CJ$10:CJ380)+1)</f>
        <v/>
      </c>
      <c r="CK381" s="53" t="str">
        <f t="shared" si="353"/>
        <v/>
      </c>
      <c r="CL381" s="47" t="s">
        <v>0</v>
      </c>
      <c r="CM381" s="19" t="str">
        <f t="shared" si="354"/>
        <v/>
      </c>
      <c r="CN381" s="47" t="s">
        <v>0</v>
      </c>
      <c r="CO381" s="108"/>
      <c r="CP381" s="110"/>
      <c r="CQ381" s="47"/>
      <c r="CR381" s="58" t="str">
        <f>IF(AND(BX381="NEMA",BY381="NEMA",OR(CG381="",CK381="NEMA")),MAX(CR$10:CR380)+1,"")</f>
        <v/>
      </c>
      <c r="CS381" s="53" t="str">
        <f t="shared" si="355"/>
        <v/>
      </c>
      <c r="CT381" t="s">
        <v>0</v>
      </c>
      <c r="CU381" s="133" t="str">
        <f>IF(O381="","",LEFT(INDEX(kategorija_oznaka,MATCH(Q381,kategorija_id,0)),1))</f>
        <v/>
      </c>
      <c r="CV381" t="s">
        <v>0</v>
      </c>
      <c r="CW381" s="52" t="str">
        <f>IF(CR381="","",IF(M381&lt;&gt;"CRO","","INSERT INTO osoba (id,reg_broj,oib,spol_id,dat_rodjenja) VALUES ("&amp;CR381&amp;",(SELECT max(os.reg_broj)+1 FROM osoba AS os),Null,'"&amp;CU381&amp;"',Null); INSERT INTO osoba_log (id,reg_broj,oib,spol_id,dat_rodjenja,dnevnik_id) SELECT id,reg_broj,oib,spol_id,dat_rodjenja,"&amp;dnevnik_id&amp;" FROM osoba WHERE id = "&amp;CR381&amp;";"))</f>
        <v/>
      </c>
      <c r="CX381" s="66" t="str">
        <f t="shared" si="356"/>
        <v/>
      </c>
      <c r="CY381" t="s">
        <v>0</v>
      </c>
      <c r="CZ381" s="19" t="str">
        <f t="shared" si="357"/>
        <v/>
      </c>
      <c r="DA381" s="47" t="s">
        <v>0</v>
      </c>
      <c r="DB381" s="52" t="str">
        <f t="shared" si="358"/>
        <v/>
      </c>
      <c r="DC381" s="66" t="str">
        <f t="shared" si="359"/>
        <v/>
      </c>
      <c r="DD381" s="47" t="s">
        <v>0</v>
      </c>
      <c r="DE381" s="52" t="str">
        <f t="shared" si="360"/>
        <v/>
      </c>
      <c r="DF381" s="53" t="str">
        <f>IF(DE381="","",IFERROR(MATCH(DE381,registar,0),"NEMA"))</f>
        <v/>
      </c>
      <c r="DG381" s="47" t="s">
        <v>0</v>
      </c>
      <c r="DH381" s="52" t="str">
        <f t="shared" si="361"/>
        <v/>
      </c>
      <c r="DI381" s="53" t="str">
        <f>IF(DH381="","",IFERROR(MATCH(DH381,imePrezime_imePrezimeKlub,0),"NEMA"))</f>
        <v/>
      </c>
      <c r="DJ381" s="47" t="s">
        <v>0</v>
      </c>
      <c r="DK381" s="52" t="str">
        <f t="shared" si="362"/>
        <v/>
      </c>
      <c r="DL381" s="53" t="str">
        <f>IF(DK381="","",IFERROR(MATCH(DK381,imePrezime_imePrezime,0),"NEMA"))</f>
        <v/>
      </c>
      <c r="DM381" s="47" t="s">
        <v>0</v>
      </c>
      <c r="DN381" s="58" t="str">
        <f t="shared" si="363"/>
        <v/>
      </c>
      <c r="DO381" s="53" t="str" cm="1">
        <f t="array" ref="DO381">IF(DN381&lt;&gt;"",INDEX(imePrezime_id,DN381,0),IF(CR381&lt;&gt;"",CR381,""))</f>
        <v/>
      </c>
      <c r="DP381" s="47" t="s">
        <v>0</v>
      </c>
      <c r="DQ381" s="58" t="str">
        <f t="shared" si="364"/>
        <v/>
      </c>
      <c r="DR381" s="73" t="str">
        <f>IF(BW381="","",IF(AJ381="",IF(IFERROR(INDEX(imePrezime_klub,MATCH(DO381,imePrezime_id,0)),"NEMA")="","klu",""),IF(OR(AND(AK381&lt;&gt;"",AK381&lt;&gt;"NEMA"),BI381&lt;&gt;""),"klu(ali)",IF(AND(AN381&lt;&gt;"",AN381&lt;&gt;AM381),"(raz-klu)","klu"))))</f>
        <v/>
      </c>
      <c r="DS381" s="73" t="str">
        <f t="shared" si="365"/>
        <v/>
      </c>
      <c r="DT381" s="73" t="str">
        <f t="shared" si="366"/>
        <v/>
      </c>
      <c r="DU381" s="66" t="str">
        <f t="shared" si="367"/>
        <v/>
      </c>
      <c r="DV381" s="47" t="s">
        <v>0</v>
      </c>
      <c r="DW381" s="58" t="str">
        <f>IF(BW381="","",MAX(DW$10:DW380)+1)</f>
        <v/>
      </c>
      <c r="DX381" s="73" t="str">
        <f t="shared" si="368"/>
        <v/>
      </c>
      <c r="DY381" s="73" t="str">
        <f t="shared" si="369"/>
        <v/>
      </c>
      <c r="DZ381" s="73" t="str">
        <f t="shared" si="370"/>
        <v/>
      </c>
      <c r="EA381" s="73" t="str">
        <f t="shared" si="371"/>
        <v/>
      </c>
      <c r="EB381" s="73" t="str">
        <f t="shared" si="372"/>
        <v/>
      </c>
      <c r="EC381" s="73" t="str">
        <f t="shared" si="373"/>
        <v/>
      </c>
      <c r="ED381" s="73" t="str">
        <f t="shared" si="374"/>
        <v/>
      </c>
      <c r="EE381" s="73" t="str">
        <f t="shared" si="375"/>
        <v/>
      </c>
      <c r="EF381" s="73" t="str">
        <f t="shared" si="376"/>
        <v/>
      </c>
      <c r="EG381" s="53" t="str">
        <f>IF(INDEX(natjecanjeKategorije_katAliasId,MATCH(Q381,natjecanjeKategorije_katRegId,0))="","",INDEX(natjecanjeKategorije_katAliasId,MATCH(Q381,natjecanjeKategorije_katRegId,0)))</f>
        <v/>
      </c>
      <c r="EH381" s="47" t="s">
        <v>0</v>
      </c>
      <c r="EI381" s="19" t="str">
        <f t="shared" si="377"/>
        <v/>
      </c>
      <c r="EJ381" s="47" t="s">
        <v>0</v>
      </c>
      <c r="EK381" s="19" t="str">
        <f t="shared" si="378"/>
        <v/>
      </c>
      <c r="EL381" s="47" t="s">
        <v>0</v>
      </c>
      <c r="EM381" s="208" t="str">
        <f t="shared" si="379"/>
        <v/>
      </c>
      <c r="EN381" s="47" t="s">
        <v>0</v>
      </c>
    </row>
    <row r="382" spans="1:144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21"/>
        <v/>
      </c>
      <c r="P382" s="73" t="str">
        <f>IF(O382="","",IF(COUNTIF(O$10:O381,O382)=0,P381+1,P381))</f>
        <v/>
      </c>
      <c r="Q382" s="88" t="str">
        <f t="shared" si="322"/>
        <v/>
      </c>
      <c r="R382" s="89" t="str" cm="1">
        <f t="array" ref="R382">IF(S382="","",INDEX(natjecanjeStaze_naziv,MATCH(S382,natjecanjeStaze_stazaId,0)))</f>
        <v/>
      </c>
      <c r="S382" s="53" t="str">
        <f>IF(BW382="","",INDEX(natjecanjeStaze_stazaId,MATCH(O382,natjecanjeStaze_kategorija,0)))</f>
        <v/>
      </c>
      <c r="T382" s="47" t="s">
        <v>0</v>
      </c>
      <c r="U382" s="259" t="str">
        <f>IF(O382="","",INDEX(kategorija_oznaka,MATCH(Q382,kategorija_id,0)))</f>
        <v/>
      </c>
      <c r="V382" s="260" t="str">
        <f t="shared" si="323"/>
        <v/>
      </c>
      <c r="W382" s="47" t="s">
        <v>0</v>
      </c>
      <c r="X382" s="52" t="str">
        <f t="shared" si="324"/>
        <v/>
      </c>
      <c r="Y382" s="73" t="str">
        <f t="shared" si="325"/>
        <v/>
      </c>
      <c r="Z382" s="31" t="str">
        <f t="shared" si="326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27"/>
        <v/>
      </c>
      <c r="AF382" s="47" t="s">
        <v>0</v>
      </c>
      <c r="AG382" s="151" t="str">
        <f t="shared" si="328"/>
        <v/>
      </c>
      <c r="AH382" s="47" t="s">
        <v>0</v>
      </c>
      <c r="AI382" s="52" t="str">
        <f t="shared" si="329"/>
        <v/>
      </c>
      <c r="AJ382" s="31" t="str">
        <f t="shared" si="330"/>
        <v/>
      </c>
      <c r="AK382" s="73" t="str">
        <f t="shared" si="331"/>
        <v/>
      </c>
      <c r="AL382" s="73" t="str">
        <f t="shared" si="332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IFERROR(""&amp;INDEX(registarNatjecatelji,DL382,4),"")</f>
        <v/>
      </c>
      <c r="AO382" s="90" t="str">
        <f t="shared" si="333"/>
        <v/>
      </c>
      <c r="AP382" s="66" t="str">
        <f t="shared" si="334"/>
        <v/>
      </c>
      <c r="AQ382" s="47" t="s">
        <v>0</v>
      </c>
      <c r="AR382" s="52" t="str">
        <f>IF(V382&lt;&gt;"NEMA","",IF(IFERROR(MATCH(U382,U$10:U381,0),0)&lt;&gt;0,"",U382))</f>
        <v/>
      </c>
      <c r="AS382" s="73" t="str">
        <f>IF(AR382="","",IFERROR(INDEX(klubAlias_id,MATCH(AR382,klubAlias_alias,0)),"NEMA"))</f>
        <v/>
      </c>
      <c r="AT382" s="31" t="str">
        <f>IF(OR(AS382="",AS382&lt;&gt;"NEMA"),"",MAX(AT$10:AT381)+1)</f>
        <v/>
      </c>
      <c r="AU382" s="66" t="str">
        <f>IF(OR(AS382="",AS382&lt;&gt;"NEMA"),"",INDEX(klub_id,MATCH(AR382,klub_naziv,0)))</f>
        <v/>
      </c>
      <c r="AV382" s="47" t="s">
        <v>0</v>
      </c>
      <c r="AW382" s="19" t="str">
        <f t="shared" si="335"/>
        <v/>
      </c>
      <c r="AX382" s="47" t="s">
        <v>0</v>
      </c>
      <c r="AY382" s="82" t="str">
        <f>IF(AK382&lt;&gt;"NEMA","",IF(IFERROR(MATCH(AJ382,AJ$10:AJ381,0),0)&lt;&gt;0,"",AJ382))</f>
        <v/>
      </c>
      <c r="AZ382" s="47" t="s">
        <v>0</v>
      </c>
      <c r="BA382" s="130"/>
      <c r="BB382" s="47" t="s">
        <v>0</v>
      </c>
      <c r="BC382" s="58" t="str">
        <f t="shared" si="336"/>
        <v/>
      </c>
      <c r="BD382" s="31" t="str">
        <f t="shared" si="337"/>
        <v/>
      </c>
      <c r="BE382" s="31" t="str">
        <f>IF(BD382="","",MAX(BE$10:BE381)+1)</f>
        <v/>
      </c>
      <c r="BF382" s="31" t="str">
        <f t="shared" si="338"/>
        <v/>
      </c>
      <c r="BG382" s="31" t="str">
        <f t="shared" si="339"/>
        <v/>
      </c>
      <c r="BH382" s="31" t="str">
        <f>IF(BA382="","",MAX(BH$10:BH381)+1)</f>
        <v/>
      </c>
      <c r="BI382" s="31" t="str">
        <f t="shared" si="340"/>
        <v/>
      </c>
      <c r="BJ382" s="66" t="str">
        <f t="shared" si="341"/>
        <v/>
      </c>
      <c r="BK382" s="47" t="s">
        <v>0</v>
      </c>
      <c r="BL382" s="19" t="str">
        <f t="shared" si="342"/>
        <v/>
      </c>
      <c r="BM382" s="47" t="s">
        <v>0</v>
      </c>
      <c r="BN382" s="151" t="str">
        <f>IF(AP382="","",IF(BA382="",IF(IFERROR(MATCH(AP382,natjecanje_noviKluboviAliasi,0),0)&gt;0,INDEX(natjecanje_kluboviAliasi,MATCH(AP382,natjecanje_noviKluboviAliasi,0)),AP382),BA382))</f>
        <v/>
      </c>
      <c r="BO382" s="47" t="s">
        <v>0</v>
      </c>
      <c r="BP382" s="58" t="str">
        <f t="shared" si="343"/>
        <v/>
      </c>
      <c r="BQ382" s="73" t="str">
        <f t="shared" si="344"/>
        <v/>
      </c>
      <c r="BR382" s="267" t="str">
        <f t="shared" si="345"/>
        <v/>
      </c>
      <c r="BS382" s="268" t="str">
        <f t="shared" si="346"/>
        <v/>
      </c>
      <c r="BT382" s="191" t="str">
        <f t="shared" si="347"/>
        <v/>
      </c>
      <c r="BU382" s="47" t="s">
        <v>0</v>
      </c>
      <c r="BV382" s="52" t="str">
        <f t="shared" si="348"/>
        <v/>
      </c>
      <c r="BW382" s="31" t="str">
        <f t="shared" si="349"/>
        <v/>
      </c>
      <c r="BX382" s="73" t="str">
        <f>IF(BW382="","",IFERROR(INDEX(imePrezime_id,MATCH(BV382&amp;" – "&amp;BW382,imePrezime_imePrezime,0)),"NEMA"))</f>
        <v/>
      </c>
      <c r="BY382" s="73" t="str">
        <f>IF(BX382&lt;&gt;"NEMA","",IFERROR(INDEX(imePrezimeAlias_imePrezimeId,MATCH(BV382&amp;" "&amp;BW382,imePrezimeAlias_alias,0)),"NEMA"))</f>
        <v/>
      </c>
      <c r="BZ382" s="31" t="str">
        <f>IF(BW382="","",IF(OR(BY382="",BY382="NEMA"),BV382,INDEX(imePrezime_ime,MATCH(BY382,imePrezime_id,0))))</f>
        <v/>
      </c>
      <c r="CA382" s="66" t="str">
        <f>IF(BW382="","",IF(OR(BY382="",BY382="NEMA"),BW382,INDEX(imePrezime_prezime,MATCH(BY382,imePrezime_id,0))))</f>
        <v/>
      </c>
      <c r="CB382" s="47" t="s">
        <v>0</v>
      </c>
      <c r="CC382" s="82" t="str">
        <f t="shared" si="350"/>
        <v/>
      </c>
      <c r="CD382" s="47" t="s">
        <v>0</v>
      </c>
      <c r="CE382" s="19" t="str">
        <f t="shared" si="351"/>
        <v/>
      </c>
      <c r="CF382" s="47" t="s">
        <v>0</v>
      </c>
      <c r="CG382" s="130"/>
      <c r="CH382" s="47" t="s">
        <v>0</v>
      </c>
      <c r="CI382" s="52" t="str">
        <f t="shared" si="352"/>
        <v/>
      </c>
      <c r="CJ382" s="73" t="str">
        <f>IF(CG382="","",MAX(CJ$10:CJ381)+1)</f>
        <v/>
      </c>
      <c r="CK382" s="53" t="str">
        <f t="shared" si="353"/>
        <v/>
      </c>
      <c r="CL382" s="47" t="s">
        <v>0</v>
      </c>
      <c r="CM382" s="19" t="str">
        <f t="shared" si="354"/>
        <v/>
      </c>
      <c r="CN382" s="47" t="s">
        <v>0</v>
      </c>
      <c r="CO382" s="108"/>
      <c r="CP382" s="110"/>
      <c r="CQ382" s="47"/>
      <c r="CR382" s="58" t="str">
        <f>IF(AND(BX382="NEMA",BY382="NEMA",OR(CG382="",CK382="NEMA")),MAX(CR$10:CR381)+1,"")</f>
        <v/>
      </c>
      <c r="CS382" s="53" t="str">
        <f t="shared" si="355"/>
        <v/>
      </c>
      <c r="CT382" t="s">
        <v>0</v>
      </c>
      <c r="CU382" s="133" t="str">
        <f>IF(O382="","",LEFT(INDEX(kategorija_oznaka,MATCH(Q382,kategorija_id,0)),1))</f>
        <v/>
      </c>
      <c r="CV382" t="s">
        <v>0</v>
      </c>
      <c r="CW382" s="52" t="str">
        <f>IF(CR382="","",IF(M382&lt;&gt;"CRO","","INSERT INTO osoba (id,reg_broj,oib,spol_id,dat_rodjenja) VALUES ("&amp;CR382&amp;",(SELECT max(os.reg_broj)+1 FROM osoba AS os),Null,'"&amp;CU382&amp;"',Null); INSERT INTO osoba_log (id,reg_broj,oib,spol_id,dat_rodjenja,dnevnik_id) SELECT id,reg_broj,oib,spol_id,dat_rodjenja,"&amp;dnevnik_id&amp;" FROM osoba WHERE id = "&amp;CR382&amp;";"))</f>
        <v/>
      </c>
      <c r="CX382" s="66" t="str">
        <f t="shared" si="356"/>
        <v/>
      </c>
      <c r="CY382" t="s">
        <v>0</v>
      </c>
      <c r="CZ382" s="19" t="str">
        <f t="shared" si="357"/>
        <v/>
      </c>
      <c r="DA382" s="47" t="s">
        <v>0</v>
      </c>
      <c r="DB382" s="52" t="str">
        <f t="shared" si="358"/>
        <v/>
      </c>
      <c r="DC382" s="66" t="str">
        <f t="shared" si="359"/>
        <v/>
      </c>
      <c r="DD382" s="47" t="s">
        <v>0</v>
      </c>
      <c r="DE382" s="52" t="str">
        <f t="shared" si="360"/>
        <v/>
      </c>
      <c r="DF382" s="53" t="str">
        <f>IF(DE382="","",IFERROR(MATCH(DE382,registar,0),"NEMA"))</f>
        <v/>
      </c>
      <c r="DG382" s="47" t="s">
        <v>0</v>
      </c>
      <c r="DH382" s="52" t="str">
        <f t="shared" si="361"/>
        <v/>
      </c>
      <c r="DI382" s="53" t="str">
        <f>IF(DH382="","",IFERROR(MATCH(DH382,imePrezime_imePrezimeKlub,0),"NEMA"))</f>
        <v/>
      </c>
      <c r="DJ382" s="47" t="s">
        <v>0</v>
      </c>
      <c r="DK382" s="52" t="str">
        <f t="shared" si="362"/>
        <v/>
      </c>
      <c r="DL382" s="53" t="str">
        <f>IF(DK382="","",IFERROR(MATCH(DK382,imePrezime_imePrezime,0),"NEMA"))</f>
        <v/>
      </c>
      <c r="DM382" s="47" t="s">
        <v>0</v>
      </c>
      <c r="DN382" s="58" t="str">
        <f t="shared" si="363"/>
        <v/>
      </c>
      <c r="DO382" s="53" t="str" cm="1">
        <f t="array" ref="DO382">IF(DN382&lt;&gt;"",INDEX(imePrezime_id,DN382,0),IF(CR382&lt;&gt;"",CR382,""))</f>
        <v/>
      </c>
      <c r="DP382" s="47" t="s">
        <v>0</v>
      </c>
      <c r="DQ382" s="58" t="str">
        <f t="shared" si="364"/>
        <v/>
      </c>
      <c r="DR382" s="73" t="str">
        <f>IF(BW382="","",IF(AJ382="",IF(IFERROR(INDEX(imePrezime_klub,MATCH(DO382,imePrezime_id,0)),"NEMA")="","klu",""),IF(OR(AND(AK382&lt;&gt;"",AK382&lt;&gt;"NEMA"),BI382&lt;&gt;""),"klu(ali)",IF(AND(AN382&lt;&gt;"",AN382&lt;&gt;AM382),"(raz-klu)","klu"))))</f>
        <v/>
      </c>
      <c r="DS382" s="73" t="str">
        <f t="shared" si="365"/>
        <v/>
      </c>
      <c r="DT382" s="73" t="str">
        <f t="shared" si="366"/>
        <v/>
      </c>
      <c r="DU382" s="66" t="str">
        <f t="shared" si="367"/>
        <v/>
      </c>
      <c r="DV382" s="47" t="s">
        <v>0</v>
      </c>
      <c r="DW382" s="58" t="str">
        <f>IF(BW382="","",MAX(DW$10:DW381)+1)</f>
        <v/>
      </c>
      <c r="DX382" s="73" t="str">
        <f t="shared" si="368"/>
        <v/>
      </c>
      <c r="DY382" s="73" t="str">
        <f t="shared" si="369"/>
        <v/>
      </c>
      <c r="DZ382" s="73" t="str">
        <f t="shared" si="370"/>
        <v/>
      </c>
      <c r="EA382" s="73" t="str">
        <f t="shared" si="371"/>
        <v/>
      </c>
      <c r="EB382" s="73" t="str">
        <f t="shared" si="372"/>
        <v/>
      </c>
      <c r="EC382" s="73" t="str">
        <f t="shared" si="373"/>
        <v/>
      </c>
      <c r="ED382" s="73" t="str">
        <f t="shared" si="374"/>
        <v/>
      </c>
      <c r="EE382" s="73" t="str">
        <f t="shared" si="375"/>
        <v/>
      </c>
      <c r="EF382" s="73" t="str">
        <f t="shared" si="376"/>
        <v/>
      </c>
      <c r="EG382" s="53" t="str">
        <f>IF(INDEX(natjecanjeKategorije_katAliasId,MATCH(Q382,natjecanjeKategorije_katRegId,0))="","",INDEX(natjecanjeKategorije_katAliasId,MATCH(Q382,natjecanjeKategorije_katRegId,0)))</f>
        <v/>
      </c>
      <c r="EH382" s="47" t="s">
        <v>0</v>
      </c>
      <c r="EI382" s="19" t="str">
        <f t="shared" si="377"/>
        <v/>
      </c>
      <c r="EJ382" s="47" t="s">
        <v>0</v>
      </c>
      <c r="EK382" s="19" t="str">
        <f t="shared" si="378"/>
        <v/>
      </c>
      <c r="EL382" s="47" t="s">
        <v>0</v>
      </c>
      <c r="EM382" s="208" t="str">
        <f t="shared" si="379"/>
        <v/>
      </c>
      <c r="EN382" s="47" t="s">
        <v>0</v>
      </c>
    </row>
    <row r="383" spans="1:144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21"/>
        <v/>
      </c>
      <c r="P383" s="73" t="str">
        <f>IF(O383="","",IF(COUNTIF(O$10:O382,O383)=0,P382+1,P382))</f>
        <v/>
      </c>
      <c r="Q383" s="88" t="str">
        <f t="shared" si="322"/>
        <v/>
      </c>
      <c r="R383" s="89" t="str" cm="1">
        <f t="array" ref="R383">IF(S383="","",INDEX(natjecanjeStaze_naziv,MATCH(S383,natjecanjeStaze_stazaId,0)))</f>
        <v/>
      </c>
      <c r="S383" s="53" t="str">
        <f>IF(BW383="","",INDEX(natjecanjeStaze_stazaId,MATCH(O383,natjecanjeStaze_kategorija,0)))</f>
        <v/>
      </c>
      <c r="T383" s="47" t="s">
        <v>0</v>
      </c>
      <c r="U383" s="259" t="str">
        <f>IF(O383="","",INDEX(kategorija_oznaka,MATCH(Q383,kategorija_id,0)))</f>
        <v/>
      </c>
      <c r="V383" s="260" t="str">
        <f t="shared" si="323"/>
        <v/>
      </c>
      <c r="W383" s="47" t="s">
        <v>0</v>
      </c>
      <c r="X383" s="52" t="str">
        <f t="shared" si="324"/>
        <v/>
      </c>
      <c r="Y383" s="73" t="str">
        <f t="shared" si="325"/>
        <v/>
      </c>
      <c r="Z383" s="31" t="str">
        <f t="shared" si="326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27"/>
        <v/>
      </c>
      <c r="AF383" s="47" t="s">
        <v>0</v>
      </c>
      <c r="AG383" s="151" t="str">
        <f t="shared" si="328"/>
        <v/>
      </c>
      <c r="AH383" s="47" t="s">
        <v>0</v>
      </c>
      <c r="AI383" s="52" t="str">
        <f t="shared" si="329"/>
        <v/>
      </c>
      <c r="AJ383" s="31" t="str">
        <f t="shared" si="330"/>
        <v/>
      </c>
      <c r="AK383" s="73" t="str">
        <f t="shared" si="331"/>
        <v/>
      </c>
      <c r="AL383" s="73" t="str">
        <f t="shared" si="332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IFERROR(""&amp;INDEX(registarNatjecatelji,DL383,4),"")</f>
        <v/>
      </c>
      <c r="AO383" s="90" t="str">
        <f t="shared" si="333"/>
        <v/>
      </c>
      <c r="AP383" s="66" t="str">
        <f t="shared" si="334"/>
        <v/>
      </c>
      <c r="AQ383" s="47" t="s">
        <v>0</v>
      </c>
      <c r="AR383" s="52" t="str">
        <f>IF(V383&lt;&gt;"NEMA","",IF(IFERROR(MATCH(U383,U$10:U382,0),0)&lt;&gt;0,"",U383))</f>
        <v/>
      </c>
      <c r="AS383" s="73" t="str">
        <f>IF(AR383="","",IFERROR(INDEX(klubAlias_id,MATCH(AR383,klubAlias_alias,0)),"NEMA"))</f>
        <v/>
      </c>
      <c r="AT383" s="31" t="str">
        <f>IF(OR(AS383="",AS383&lt;&gt;"NEMA"),"",MAX(AT$10:AT382)+1)</f>
        <v/>
      </c>
      <c r="AU383" s="66" t="str">
        <f>IF(OR(AS383="",AS383&lt;&gt;"NEMA"),"",INDEX(klub_id,MATCH(AR383,klub_naziv,0)))</f>
        <v/>
      </c>
      <c r="AV383" s="47" t="s">
        <v>0</v>
      </c>
      <c r="AW383" s="19" t="str">
        <f t="shared" si="335"/>
        <v/>
      </c>
      <c r="AX383" s="47" t="s">
        <v>0</v>
      </c>
      <c r="AY383" s="82" t="str">
        <f>IF(AK383&lt;&gt;"NEMA","",IF(IFERROR(MATCH(AJ383,AJ$10:AJ382,0),0)&lt;&gt;0,"",AJ383))</f>
        <v/>
      </c>
      <c r="AZ383" s="47" t="s">
        <v>0</v>
      </c>
      <c r="BA383" s="130"/>
      <c r="BB383" s="47" t="s">
        <v>0</v>
      </c>
      <c r="BC383" s="58" t="str">
        <f t="shared" si="336"/>
        <v/>
      </c>
      <c r="BD383" s="31" t="str">
        <f t="shared" si="337"/>
        <v/>
      </c>
      <c r="BE383" s="31" t="str">
        <f>IF(BD383="","",MAX(BE$10:BE382)+1)</f>
        <v/>
      </c>
      <c r="BF383" s="31" t="str">
        <f t="shared" si="338"/>
        <v/>
      </c>
      <c r="BG383" s="31" t="str">
        <f t="shared" si="339"/>
        <v/>
      </c>
      <c r="BH383" s="31" t="str">
        <f>IF(BA383="","",MAX(BH$10:BH382)+1)</f>
        <v/>
      </c>
      <c r="BI383" s="31" t="str">
        <f t="shared" si="340"/>
        <v/>
      </c>
      <c r="BJ383" s="66" t="str">
        <f t="shared" si="341"/>
        <v/>
      </c>
      <c r="BK383" s="47" t="s">
        <v>0</v>
      </c>
      <c r="BL383" s="19" t="str">
        <f t="shared" si="342"/>
        <v/>
      </c>
      <c r="BM383" s="47" t="s">
        <v>0</v>
      </c>
      <c r="BN383" s="151" t="str">
        <f>IF(AP383="","",IF(BA383="",IF(IFERROR(MATCH(AP383,natjecanje_noviKluboviAliasi,0),0)&gt;0,INDEX(natjecanje_kluboviAliasi,MATCH(AP383,natjecanje_noviKluboviAliasi,0)),AP383),BA383))</f>
        <v/>
      </c>
      <c r="BO383" s="47" t="s">
        <v>0</v>
      </c>
      <c r="BP383" s="58" t="str">
        <f t="shared" si="343"/>
        <v/>
      </c>
      <c r="BQ383" s="73" t="str">
        <f t="shared" si="344"/>
        <v/>
      </c>
      <c r="BR383" s="267" t="str">
        <f t="shared" si="345"/>
        <v/>
      </c>
      <c r="BS383" s="268" t="str">
        <f t="shared" si="346"/>
        <v/>
      </c>
      <c r="BT383" s="191" t="str">
        <f t="shared" si="347"/>
        <v/>
      </c>
      <c r="BU383" s="47" t="s">
        <v>0</v>
      </c>
      <c r="BV383" s="52" t="str">
        <f t="shared" si="348"/>
        <v/>
      </c>
      <c r="BW383" s="31" t="str">
        <f t="shared" si="349"/>
        <v/>
      </c>
      <c r="BX383" s="73" t="str">
        <f>IF(BW383="","",IFERROR(INDEX(imePrezime_id,MATCH(BV383&amp;" – "&amp;BW383,imePrezime_imePrezime,0)),"NEMA"))</f>
        <v/>
      </c>
      <c r="BY383" s="73" t="str">
        <f>IF(BX383&lt;&gt;"NEMA","",IFERROR(INDEX(imePrezimeAlias_imePrezimeId,MATCH(BV383&amp;" "&amp;BW383,imePrezimeAlias_alias,0)),"NEMA"))</f>
        <v/>
      </c>
      <c r="BZ383" s="31" t="str">
        <f>IF(BW383="","",IF(OR(BY383="",BY383="NEMA"),BV383,INDEX(imePrezime_ime,MATCH(BY383,imePrezime_id,0))))</f>
        <v/>
      </c>
      <c r="CA383" s="66" t="str">
        <f>IF(BW383="","",IF(OR(BY383="",BY383="NEMA"),BW383,INDEX(imePrezime_prezime,MATCH(BY383,imePrezime_id,0))))</f>
        <v/>
      </c>
      <c r="CB383" s="47" t="s">
        <v>0</v>
      </c>
      <c r="CC383" s="82" t="str">
        <f t="shared" si="350"/>
        <v/>
      </c>
      <c r="CD383" s="47" t="s">
        <v>0</v>
      </c>
      <c r="CE383" s="19" t="str">
        <f t="shared" si="351"/>
        <v/>
      </c>
      <c r="CF383" s="47" t="s">
        <v>0</v>
      </c>
      <c r="CG383" s="130"/>
      <c r="CH383" s="47" t="s">
        <v>0</v>
      </c>
      <c r="CI383" s="52" t="str">
        <f t="shared" si="352"/>
        <v/>
      </c>
      <c r="CJ383" s="73" t="str">
        <f>IF(CG383="","",MAX(CJ$10:CJ382)+1)</f>
        <v/>
      </c>
      <c r="CK383" s="53" t="str">
        <f t="shared" si="353"/>
        <v/>
      </c>
      <c r="CL383" s="47" t="s">
        <v>0</v>
      </c>
      <c r="CM383" s="19" t="str">
        <f t="shared" si="354"/>
        <v/>
      </c>
      <c r="CN383" s="47" t="s">
        <v>0</v>
      </c>
      <c r="CO383" s="108"/>
      <c r="CP383" s="110"/>
      <c r="CQ383" s="47"/>
      <c r="CR383" s="58" t="str">
        <f>IF(AND(BX383="NEMA",BY383="NEMA",OR(CG383="",CK383="NEMA")),MAX(CR$10:CR382)+1,"")</f>
        <v/>
      </c>
      <c r="CS383" s="53" t="str">
        <f t="shared" si="355"/>
        <v/>
      </c>
      <c r="CT383" t="s">
        <v>0</v>
      </c>
      <c r="CU383" s="133" t="str">
        <f>IF(O383="","",LEFT(INDEX(kategorija_oznaka,MATCH(Q383,kategorija_id,0)),1))</f>
        <v/>
      </c>
      <c r="CV383" t="s">
        <v>0</v>
      </c>
      <c r="CW383" s="52" t="str">
        <f>IF(CR383="","",IF(M383&lt;&gt;"CRO","","INSERT INTO osoba (id,reg_broj,oib,spol_id,dat_rodjenja) VALUES ("&amp;CR383&amp;",(SELECT max(os.reg_broj)+1 FROM osoba AS os),Null,'"&amp;CU383&amp;"',Null); INSERT INTO osoba_log (id,reg_broj,oib,spol_id,dat_rodjenja,dnevnik_id) SELECT id,reg_broj,oib,spol_id,dat_rodjenja,"&amp;dnevnik_id&amp;" FROM osoba WHERE id = "&amp;CR383&amp;";"))</f>
        <v/>
      </c>
      <c r="CX383" s="66" t="str">
        <f t="shared" si="356"/>
        <v/>
      </c>
      <c r="CY383" t="s">
        <v>0</v>
      </c>
      <c r="CZ383" s="19" t="str">
        <f t="shared" si="357"/>
        <v/>
      </c>
      <c r="DA383" s="47" t="s">
        <v>0</v>
      </c>
      <c r="DB383" s="52" t="str">
        <f t="shared" si="358"/>
        <v/>
      </c>
      <c r="DC383" s="66" t="str">
        <f t="shared" si="359"/>
        <v/>
      </c>
      <c r="DD383" s="47" t="s">
        <v>0</v>
      </c>
      <c r="DE383" s="52" t="str">
        <f t="shared" si="360"/>
        <v/>
      </c>
      <c r="DF383" s="53" t="str">
        <f>IF(DE383="","",IFERROR(MATCH(DE383,registar,0),"NEMA"))</f>
        <v/>
      </c>
      <c r="DG383" s="47" t="s">
        <v>0</v>
      </c>
      <c r="DH383" s="52" t="str">
        <f t="shared" si="361"/>
        <v/>
      </c>
      <c r="DI383" s="53" t="str">
        <f>IF(DH383="","",IFERROR(MATCH(DH383,imePrezime_imePrezimeKlub,0),"NEMA"))</f>
        <v/>
      </c>
      <c r="DJ383" s="47" t="s">
        <v>0</v>
      </c>
      <c r="DK383" s="52" t="str">
        <f t="shared" si="362"/>
        <v/>
      </c>
      <c r="DL383" s="53" t="str">
        <f>IF(DK383="","",IFERROR(MATCH(DK383,imePrezime_imePrezime,0),"NEMA"))</f>
        <v/>
      </c>
      <c r="DM383" s="47" t="s">
        <v>0</v>
      </c>
      <c r="DN383" s="58" t="str">
        <f t="shared" si="363"/>
        <v/>
      </c>
      <c r="DO383" s="53" t="str" cm="1">
        <f t="array" ref="DO383">IF(DN383&lt;&gt;"",INDEX(imePrezime_id,DN383,0),IF(CR383&lt;&gt;"",CR383,""))</f>
        <v/>
      </c>
      <c r="DP383" s="47" t="s">
        <v>0</v>
      </c>
      <c r="DQ383" s="58" t="str">
        <f t="shared" si="364"/>
        <v/>
      </c>
      <c r="DR383" s="73" t="str">
        <f>IF(BW383="","",IF(AJ383="",IF(IFERROR(INDEX(imePrezime_klub,MATCH(DO383,imePrezime_id,0)),"NEMA")="","klu",""),IF(OR(AND(AK383&lt;&gt;"",AK383&lt;&gt;"NEMA"),BI383&lt;&gt;""),"klu(ali)",IF(AND(AN383&lt;&gt;"",AN383&lt;&gt;AM383),"(raz-klu)","klu"))))</f>
        <v/>
      </c>
      <c r="DS383" s="73" t="str">
        <f t="shared" si="365"/>
        <v/>
      </c>
      <c r="DT383" s="73" t="str">
        <f t="shared" si="366"/>
        <v/>
      </c>
      <c r="DU383" s="66" t="str">
        <f t="shared" si="367"/>
        <v/>
      </c>
      <c r="DV383" s="47" t="s">
        <v>0</v>
      </c>
      <c r="DW383" s="58" t="str">
        <f>IF(BW383="","",MAX(DW$10:DW382)+1)</f>
        <v/>
      </c>
      <c r="DX383" s="73" t="str">
        <f t="shared" si="368"/>
        <v/>
      </c>
      <c r="DY383" s="73" t="str">
        <f t="shared" si="369"/>
        <v/>
      </c>
      <c r="DZ383" s="73" t="str">
        <f t="shared" si="370"/>
        <v/>
      </c>
      <c r="EA383" s="73" t="str">
        <f t="shared" si="371"/>
        <v/>
      </c>
      <c r="EB383" s="73" t="str">
        <f t="shared" si="372"/>
        <v/>
      </c>
      <c r="EC383" s="73" t="str">
        <f t="shared" si="373"/>
        <v/>
      </c>
      <c r="ED383" s="73" t="str">
        <f t="shared" si="374"/>
        <v/>
      </c>
      <c r="EE383" s="73" t="str">
        <f t="shared" si="375"/>
        <v/>
      </c>
      <c r="EF383" s="73" t="str">
        <f t="shared" si="376"/>
        <v/>
      </c>
      <c r="EG383" s="53" t="str">
        <f>IF(INDEX(natjecanjeKategorije_katAliasId,MATCH(Q383,natjecanjeKategorije_katRegId,0))="","",INDEX(natjecanjeKategorije_katAliasId,MATCH(Q383,natjecanjeKategorije_katRegId,0)))</f>
        <v/>
      </c>
      <c r="EH383" s="47" t="s">
        <v>0</v>
      </c>
      <c r="EI383" s="19" t="str">
        <f t="shared" si="377"/>
        <v/>
      </c>
      <c r="EJ383" s="47" t="s">
        <v>0</v>
      </c>
      <c r="EK383" s="19" t="str">
        <f t="shared" si="378"/>
        <v/>
      </c>
      <c r="EL383" s="47" t="s">
        <v>0</v>
      </c>
      <c r="EM383" s="208" t="str">
        <f t="shared" si="379"/>
        <v/>
      </c>
      <c r="EN383" s="47" t="s">
        <v>0</v>
      </c>
    </row>
    <row r="384" spans="1:144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21"/>
        <v/>
      </c>
      <c r="P384" s="73" t="str">
        <f>IF(O384="","",IF(COUNTIF(O$10:O383,O384)=0,P383+1,P383))</f>
        <v/>
      </c>
      <c r="Q384" s="88" t="str">
        <f t="shared" si="322"/>
        <v/>
      </c>
      <c r="R384" s="89" t="str" cm="1">
        <f t="array" ref="R384">IF(S384="","",INDEX(natjecanjeStaze_naziv,MATCH(S384,natjecanjeStaze_stazaId,0)))</f>
        <v/>
      </c>
      <c r="S384" s="53" t="str">
        <f>IF(BW384="","",INDEX(natjecanjeStaze_stazaId,MATCH(O384,natjecanjeStaze_kategorija,0)))</f>
        <v/>
      </c>
      <c r="T384" s="47" t="s">
        <v>0</v>
      </c>
      <c r="U384" s="259" t="str">
        <f>IF(O384="","",INDEX(kategorija_oznaka,MATCH(Q384,kategorija_id,0)))</f>
        <v/>
      </c>
      <c r="V384" s="260" t="str">
        <f t="shared" si="323"/>
        <v/>
      </c>
      <c r="W384" s="47" t="s">
        <v>0</v>
      </c>
      <c r="X384" s="52" t="str">
        <f t="shared" si="324"/>
        <v/>
      </c>
      <c r="Y384" s="73" t="str">
        <f t="shared" si="325"/>
        <v/>
      </c>
      <c r="Z384" s="31" t="str">
        <f t="shared" si="326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27"/>
        <v/>
      </c>
      <c r="AF384" s="47" t="s">
        <v>0</v>
      </c>
      <c r="AG384" s="151" t="str">
        <f t="shared" si="328"/>
        <v/>
      </c>
      <c r="AH384" s="47" t="s">
        <v>0</v>
      </c>
      <c r="AI384" s="52" t="str">
        <f t="shared" si="329"/>
        <v/>
      </c>
      <c r="AJ384" s="31" t="str">
        <f t="shared" si="330"/>
        <v/>
      </c>
      <c r="AK384" s="73" t="str">
        <f t="shared" si="331"/>
        <v/>
      </c>
      <c r="AL384" s="73" t="str">
        <f t="shared" si="332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IFERROR(""&amp;INDEX(registarNatjecatelji,DL384,4),"")</f>
        <v/>
      </c>
      <c r="AO384" s="90" t="str">
        <f t="shared" si="333"/>
        <v/>
      </c>
      <c r="AP384" s="66" t="str">
        <f t="shared" si="334"/>
        <v/>
      </c>
      <c r="AQ384" s="47" t="s">
        <v>0</v>
      </c>
      <c r="AR384" s="52" t="str">
        <f>IF(V384&lt;&gt;"NEMA","",IF(IFERROR(MATCH(U384,U$10:U383,0),0)&lt;&gt;0,"",U384))</f>
        <v/>
      </c>
      <c r="AS384" s="73" t="str">
        <f>IF(AR384="","",IFERROR(INDEX(klubAlias_id,MATCH(AR384,klubAlias_alias,0)),"NEMA"))</f>
        <v/>
      </c>
      <c r="AT384" s="31" t="str">
        <f>IF(OR(AS384="",AS384&lt;&gt;"NEMA"),"",MAX(AT$10:AT383)+1)</f>
        <v/>
      </c>
      <c r="AU384" s="66" t="str">
        <f>IF(OR(AS384="",AS384&lt;&gt;"NEMA"),"",INDEX(klub_id,MATCH(AR384,klub_naziv,0)))</f>
        <v/>
      </c>
      <c r="AV384" s="47" t="s">
        <v>0</v>
      </c>
      <c r="AW384" s="19" t="str">
        <f t="shared" si="335"/>
        <v/>
      </c>
      <c r="AX384" s="47" t="s">
        <v>0</v>
      </c>
      <c r="AY384" s="82" t="str">
        <f>IF(AK384&lt;&gt;"NEMA","",IF(IFERROR(MATCH(AJ384,AJ$10:AJ383,0),0)&lt;&gt;0,"",AJ384))</f>
        <v/>
      </c>
      <c r="AZ384" s="47" t="s">
        <v>0</v>
      </c>
      <c r="BA384" s="130"/>
      <c r="BB384" s="47" t="s">
        <v>0</v>
      </c>
      <c r="BC384" s="58" t="str">
        <f t="shared" si="336"/>
        <v/>
      </c>
      <c r="BD384" s="31" t="str">
        <f t="shared" si="337"/>
        <v/>
      </c>
      <c r="BE384" s="31" t="str">
        <f>IF(BD384="","",MAX(BE$10:BE383)+1)</f>
        <v/>
      </c>
      <c r="BF384" s="31" t="str">
        <f t="shared" si="338"/>
        <v/>
      </c>
      <c r="BG384" s="31" t="str">
        <f t="shared" si="339"/>
        <v/>
      </c>
      <c r="BH384" s="31" t="str">
        <f>IF(BA384="","",MAX(BH$10:BH383)+1)</f>
        <v/>
      </c>
      <c r="BI384" s="31" t="str">
        <f t="shared" si="340"/>
        <v/>
      </c>
      <c r="BJ384" s="66" t="str">
        <f t="shared" si="341"/>
        <v/>
      </c>
      <c r="BK384" s="47" t="s">
        <v>0</v>
      </c>
      <c r="BL384" s="19" t="str">
        <f t="shared" si="342"/>
        <v/>
      </c>
      <c r="BM384" s="47" t="s">
        <v>0</v>
      </c>
      <c r="BN384" s="151" t="str">
        <f>IF(AP384="","",IF(BA384="",IF(IFERROR(MATCH(AP384,natjecanje_noviKluboviAliasi,0),0)&gt;0,INDEX(natjecanje_kluboviAliasi,MATCH(AP384,natjecanje_noviKluboviAliasi,0)),AP384),BA384))</f>
        <v/>
      </c>
      <c r="BO384" s="47" t="s">
        <v>0</v>
      </c>
      <c r="BP384" s="58" t="str">
        <f t="shared" si="343"/>
        <v/>
      </c>
      <c r="BQ384" s="73" t="str">
        <f t="shared" si="344"/>
        <v/>
      </c>
      <c r="BR384" s="267" t="str">
        <f t="shared" si="345"/>
        <v/>
      </c>
      <c r="BS384" s="268" t="str">
        <f t="shared" si="346"/>
        <v/>
      </c>
      <c r="BT384" s="191" t="str">
        <f t="shared" si="347"/>
        <v/>
      </c>
      <c r="BU384" s="47" t="s">
        <v>0</v>
      </c>
      <c r="BV384" s="52" t="str">
        <f t="shared" si="348"/>
        <v/>
      </c>
      <c r="BW384" s="31" t="str">
        <f t="shared" si="349"/>
        <v/>
      </c>
      <c r="BX384" s="73" t="str">
        <f>IF(BW384="","",IFERROR(INDEX(imePrezime_id,MATCH(BV384&amp;" – "&amp;BW384,imePrezime_imePrezime,0)),"NEMA"))</f>
        <v/>
      </c>
      <c r="BY384" s="73" t="str">
        <f>IF(BX384&lt;&gt;"NEMA","",IFERROR(INDEX(imePrezimeAlias_imePrezimeId,MATCH(BV384&amp;" "&amp;BW384,imePrezimeAlias_alias,0)),"NEMA"))</f>
        <v/>
      </c>
      <c r="BZ384" s="31" t="str">
        <f>IF(BW384="","",IF(OR(BY384="",BY384="NEMA"),BV384,INDEX(imePrezime_ime,MATCH(BY384,imePrezime_id,0))))</f>
        <v/>
      </c>
      <c r="CA384" s="66" t="str">
        <f>IF(BW384="","",IF(OR(BY384="",BY384="NEMA"),BW384,INDEX(imePrezime_prezime,MATCH(BY384,imePrezime_id,0))))</f>
        <v/>
      </c>
      <c r="CB384" s="47" t="s">
        <v>0</v>
      </c>
      <c r="CC384" s="82" t="str">
        <f t="shared" si="350"/>
        <v/>
      </c>
      <c r="CD384" s="47" t="s">
        <v>0</v>
      </c>
      <c r="CE384" s="19" t="str">
        <f t="shared" si="351"/>
        <v/>
      </c>
      <c r="CF384" s="47" t="s">
        <v>0</v>
      </c>
      <c r="CG384" s="130"/>
      <c r="CH384" s="47" t="s">
        <v>0</v>
      </c>
      <c r="CI384" s="52" t="str">
        <f t="shared" si="352"/>
        <v/>
      </c>
      <c r="CJ384" s="73" t="str">
        <f>IF(CG384="","",MAX(CJ$10:CJ383)+1)</f>
        <v/>
      </c>
      <c r="CK384" s="53" t="str">
        <f t="shared" si="353"/>
        <v/>
      </c>
      <c r="CL384" s="47" t="s">
        <v>0</v>
      </c>
      <c r="CM384" s="19" t="str">
        <f t="shared" si="354"/>
        <v/>
      </c>
      <c r="CN384" s="47" t="s">
        <v>0</v>
      </c>
      <c r="CO384" s="108"/>
      <c r="CP384" s="110"/>
      <c r="CQ384" s="47"/>
      <c r="CR384" s="58" t="str">
        <f>IF(AND(BX384="NEMA",BY384="NEMA",OR(CG384="",CK384="NEMA")),MAX(CR$10:CR383)+1,"")</f>
        <v/>
      </c>
      <c r="CS384" s="53" t="str">
        <f t="shared" si="355"/>
        <v/>
      </c>
      <c r="CT384" t="s">
        <v>0</v>
      </c>
      <c r="CU384" s="133" t="str">
        <f>IF(O384="","",LEFT(INDEX(kategorija_oznaka,MATCH(Q384,kategorija_id,0)),1))</f>
        <v/>
      </c>
      <c r="CV384" t="s">
        <v>0</v>
      </c>
      <c r="CW384" s="52" t="str">
        <f>IF(CR384="","",IF(M384&lt;&gt;"CRO","","INSERT INTO osoba (id,reg_broj,oib,spol_id,dat_rodjenja) VALUES ("&amp;CR384&amp;",(SELECT max(os.reg_broj)+1 FROM osoba AS os),Null,'"&amp;CU384&amp;"',Null); INSERT INTO osoba_log (id,reg_broj,oib,spol_id,dat_rodjenja,dnevnik_id) SELECT id,reg_broj,oib,spol_id,dat_rodjenja,"&amp;dnevnik_id&amp;" FROM osoba WHERE id = "&amp;CR384&amp;";"))</f>
        <v/>
      </c>
      <c r="CX384" s="66" t="str">
        <f t="shared" si="356"/>
        <v/>
      </c>
      <c r="CY384" t="s">
        <v>0</v>
      </c>
      <c r="CZ384" s="19" t="str">
        <f t="shared" si="357"/>
        <v/>
      </c>
      <c r="DA384" s="47" t="s">
        <v>0</v>
      </c>
      <c r="DB384" s="52" t="str">
        <f t="shared" si="358"/>
        <v/>
      </c>
      <c r="DC384" s="66" t="str">
        <f t="shared" si="359"/>
        <v/>
      </c>
      <c r="DD384" s="47" t="s">
        <v>0</v>
      </c>
      <c r="DE384" s="52" t="str">
        <f t="shared" si="360"/>
        <v/>
      </c>
      <c r="DF384" s="53" t="str">
        <f>IF(DE384="","",IFERROR(MATCH(DE384,registar,0),"NEMA"))</f>
        <v/>
      </c>
      <c r="DG384" s="47" t="s">
        <v>0</v>
      </c>
      <c r="DH384" s="52" t="str">
        <f t="shared" si="361"/>
        <v/>
      </c>
      <c r="DI384" s="53" t="str">
        <f>IF(DH384="","",IFERROR(MATCH(DH384,imePrezime_imePrezimeKlub,0),"NEMA"))</f>
        <v/>
      </c>
      <c r="DJ384" s="47" t="s">
        <v>0</v>
      </c>
      <c r="DK384" s="52" t="str">
        <f t="shared" si="362"/>
        <v/>
      </c>
      <c r="DL384" s="53" t="str">
        <f>IF(DK384="","",IFERROR(MATCH(DK384,imePrezime_imePrezime,0),"NEMA"))</f>
        <v/>
      </c>
      <c r="DM384" s="47" t="s">
        <v>0</v>
      </c>
      <c r="DN384" s="58" t="str">
        <f t="shared" si="363"/>
        <v/>
      </c>
      <c r="DO384" s="53" t="str" cm="1">
        <f t="array" ref="DO384">IF(DN384&lt;&gt;"",INDEX(imePrezime_id,DN384,0),IF(CR384&lt;&gt;"",CR384,""))</f>
        <v/>
      </c>
      <c r="DP384" s="47" t="s">
        <v>0</v>
      </c>
      <c r="DQ384" s="58" t="str">
        <f t="shared" si="364"/>
        <v/>
      </c>
      <c r="DR384" s="73" t="str">
        <f>IF(BW384="","",IF(AJ384="",IF(IFERROR(INDEX(imePrezime_klub,MATCH(DO384,imePrezime_id,0)),"NEMA")="","klu",""),IF(OR(AND(AK384&lt;&gt;"",AK384&lt;&gt;"NEMA"),BI384&lt;&gt;""),"klu(ali)",IF(AND(AN384&lt;&gt;"",AN384&lt;&gt;AM384),"(raz-klu)","klu"))))</f>
        <v/>
      </c>
      <c r="DS384" s="73" t="str">
        <f t="shared" si="365"/>
        <v/>
      </c>
      <c r="DT384" s="73" t="str">
        <f t="shared" si="366"/>
        <v/>
      </c>
      <c r="DU384" s="66" t="str">
        <f t="shared" si="367"/>
        <v/>
      </c>
      <c r="DV384" s="47" t="s">
        <v>0</v>
      </c>
      <c r="DW384" s="58" t="str">
        <f>IF(BW384="","",MAX(DW$10:DW383)+1)</f>
        <v/>
      </c>
      <c r="DX384" s="73" t="str">
        <f t="shared" si="368"/>
        <v/>
      </c>
      <c r="DY384" s="73" t="str">
        <f t="shared" si="369"/>
        <v/>
      </c>
      <c r="DZ384" s="73" t="str">
        <f t="shared" si="370"/>
        <v/>
      </c>
      <c r="EA384" s="73" t="str">
        <f t="shared" si="371"/>
        <v/>
      </c>
      <c r="EB384" s="73" t="str">
        <f t="shared" si="372"/>
        <v/>
      </c>
      <c r="EC384" s="73" t="str">
        <f t="shared" si="373"/>
        <v/>
      </c>
      <c r="ED384" s="73" t="str">
        <f t="shared" si="374"/>
        <v/>
      </c>
      <c r="EE384" s="73" t="str">
        <f t="shared" si="375"/>
        <v/>
      </c>
      <c r="EF384" s="73" t="str">
        <f t="shared" si="376"/>
        <v/>
      </c>
      <c r="EG384" s="53" t="str">
        <f>IF(INDEX(natjecanjeKategorije_katAliasId,MATCH(Q384,natjecanjeKategorije_katRegId,0))="","",INDEX(natjecanjeKategorije_katAliasId,MATCH(Q384,natjecanjeKategorije_katRegId,0)))</f>
        <v/>
      </c>
      <c r="EH384" s="47" t="s">
        <v>0</v>
      </c>
      <c r="EI384" s="19" t="str">
        <f t="shared" si="377"/>
        <v/>
      </c>
      <c r="EJ384" s="47" t="s">
        <v>0</v>
      </c>
      <c r="EK384" s="19" t="str">
        <f t="shared" si="378"/>
        <v/>
      </c>
      <c r="EL384" s="47" t="s">
        <v>0</v>
      </c>
      <c r="EM384" s="208" t="str">
        <f t="shared" si="379"/>
        <v/>
      </c>
      <c r="EN384" s="47" t="s">
        <v>0</v>
      </c>
    </row>
    <row r="385" spans="1:144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21"/>
        <v/>
      </c>
      <c r="P385" s="73" t="str">
        <f>IF(O385="","",IF(COUNTIF(O$10:O384,O385)=0,P384+1,P384))</f>
        <v/>
      </c>
      <c r="Q385" s="88" t="str">
        <f t="shared" si="322"/>
        <v/>
      </c>
      <c r="R385" s="89" t="str" cm="1">
        <f t="array" ref="R385">IF(S385="","",INDEX(natjecanjeStaze_naziv,MATCH(S385,natjecanjeStaze_stazaId,0)))</f>
        <v/>
      </c>
      <c r="S385" s="53" t="str">
        <f>IF(BW385="","",INDEX(natjecanjeStaze_stazaId,MATCH(O385,natjecanjeStaze_kategorija,0)))</f>
        <v/>
      </c>
      <c r="T385" s="47" t="s">
        <v>0</v>
      </c>
      <c r="U385" s="259" t="str">
        <f>IF(O385="","",INDEX(kategorija_oznaka,MATCH(Q385,kategorija_id,0)))</f>
        <v/>
      </c>
      <c r="V385" s="260" t="str">
        <f t="shared" si="323"/>
        <v/>
      </c>
      <c r="W385" s="47" t="s">
        <v>0</v>
      </c>
      <c r="X385" s="52" t="str">
        <f t="shared" si="324"/>
        <v/>
      </c>
      <c r="Y385" s="73" t="str">
        <f t="shared" si="325"/>
        <v/>
      </c>
      <c r="Z385" s="31" t="str">
        <f t="shared" si="326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27"/>
        <v/>
      </c>
      <c r="AF385" s="47" t="s">
        <v>0</v>
      </c>
      <c r="AG385" s="151" t="str">
        <f t="shared" si="328"/>
        <v/>
      </c>
      <c r="AH385" s="47" t="s">
        <v>0</v>
      </c>
      <c r="AI385" s="52" t="str">
        <f t="shared" si="329"/>
        <v/>
      </c>
      <c r="AJ385" s="31" t="str">
        <f t="shared" si="330"/>
        <v/>
      </c>
      <c r="AK385" s="73" t="str">
        <f t="shared" si="331"/>
        <v/>
      </c>
      <c r="AL385" s="73" t="str">
        <f t="shared" si="332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IFERROR(""&amp;INDEX(registarNatjecatelji,DL385,4),"")</f>
        <v/>
      </c>
      <c r="AO385" s="90" t="str">
        <f t="shared" si="333"/>
        <v/>
      </c>
      <c r="AP385" s="66" t="str">
        <f t="shared" si="334"/>
        <v/>
      </c>
      <c r="AQ385" s="47" t="s">
        <v>0</v>
      </c>
      <c r="AR385" s="52" t="str">
        <f>IF(V385&lt;&gt;"NEMA","",IF(IFERROR(MATCH(U385,U$10:U384,0),0)&lt;&gt;0,"",U385))</f>
        <v/>
      </c>
      <c r="AS385" s="73" t="str">
        <f>IF(AR385="","",IFERROR(INDEX(klubAlias_id,MATCH(AR385,klubAlias_alias,0)),"NEMA"))</f>
        <v/>
      </c>
      <c r="AT385" s="31" t="str">
        <f>IF(OR(AS385="",AS385&lt;&gt;"NEMA"),"",MAX(AT$10:AT384)+1)</f>
        <v/>
      </c>
      <c r="AU385" s="66" t="str">
        <f>IF(OR(AS385="",AS385&lt;&gt;"NEMA"),"",INDEX(klub_id,MATCH(AR385,klub_naziv,0)))</f>
        <v/>
      </c>
      <c r="AV385" s="47" t="s">
        <v>0</v>
      </c>
      <c r="AW385" s="19" t="str">
        <f t="shared" si="335"/>
        <v/>
      </c>
      <c r="AX385" s="47" t="s">
        <v>0</v>
      </c>
      <c r="AY385" s="82" t="str">
        <f>IF(AK385&lt;&gt;"NEMA","",IF(IFERROR(MATCH(AJ385,AJ$10:AJ384,0),0)&lt;&gt;0,"",AJ385))</f>
        <v/>
      </c>
      <c r="AZ385" s="47" t="s">
        <v>0</v>
      </c>
      <c r="BA385" s="130"/>
      <c r="BB385" s="47" t="s">
        <v>0</v>
      </c>
      <c r="BC385" s="58" t="str">
        <f t="shared" si="336"/>
        <v/>
      </c>
      <c r="BD385" s="31" t="str">
        <f t="shared" si="337"/>
        <v/>
      </c>
      <c r="BE385" s="31" t="str">
        <f>IF(BD385="","",MAX(BE$10:BE384)+1)</f>
        <v/>
      </c>
      <c r="BF385" s="31" t="str">
        <f t="shared" si="338"/>
        <v/>
      </c>
      <c r="BG385" s="31" t="str">
        <f t="shared" si="339"/>
        <v/>
      </c>
      <c r="BH385" s="31" t="str">
        <f>IF(BA385="","",MAX(BH$10:BH384)+1)</f>
        <v/>
      </c>
      <c r="BI385" s="31" t="str">
        <f t="shared" si="340"/>
        <v/>
      </c>
      <c r="BJ385" s="66" t="str">
        <f t="shared" si="341"/>
        <v/>
      </c>
      <c r="BK385" s="47" t="s">
        <v>0</v>
      </c>
      <c r="BL385" s="19" t="str">
        <f t="shared" si="342"/>
        <v/>
      </c>
      <c r="BM385" s="47" t="s">
        <v>0</v>
      </c>
      <c r="BN385" s="151" t="str">
        <f>IF(AP385="","",IF(BA385="",IF(IFERROR(MATCH(AP385,natjecanje_noviKluboviAliasi,0),0)&gt;0,INDEX(natjecanje_kluboviAliasi,MATCH(AP385,natjecanje_noviKluboviAliasi,0)),AP385),BA385))</f>
        <v/>
      </c>
      <c r="BO385" s="47" t="s">
        <v>0</v>
      </c>
      <c r="BP385" s="58" t="str">
        <f t="shared" si="343"/>
        <v/>
      </c>
      <c r="BQ385" s="73" t="str">
        <f t="shared" si="344"/>
        <v/>
      </c>
      <c r="BR385" s="267" t="str">
        <f t="shared" si="345"/>
        <v/>
      </c>
      <c r="BS385" s="268" t="str">
        <f t="shared" si="346"/>
        <v/>
      </c>
      <c r="BT385" s="191" t="str">
        <f t="shared" si="347"/>
        <v/>
      </c>
      <c r="BU385" s="47" t="s">
        <v>0</v>
      </c>
      <c r="BV385" s="52" t="str">
        <f t="shared" si="348"/>
        <v/>
      </c>
      <c r="BW385" s="31" t="str">
        <f t="shared" si="349"/>
        <v/>
      </c>
      <c r="BX385" s="73" t="str">
        <f>IF(BW385="","",IFERROR(INDEX(imePrezime_id,MATCH(BV385&amp;" – "&amp;BW385,imePrezime_imePrezime,0)),"NEMA"))</f>
        <v/>
      </c>
      <c r="BY385" s="73" t="str">
        <f>IF(BX385&lt;&gt;"NEMA","",IFERROR(INDEX(imePrezimeAlias_imePrezimeId,MATCH(BV385&amp;" "&amp;BW385,imePrezimeAlias_alias,0)),"NEMA"))</f>
        <v/>
      </c>
      <c r="BZ385" s="31" t="str">
        <f>IF(BW385="","",IF(OR(BY385="",BY385="NEMA"),BV385,INDEX(imePrezime_ime,MATCH(BY385,imePrezime_id,0))))</f>
        <v/>
      </c>
      <c r="CA385" s="66" t="str">
        <f>IF(BW385="","",IF(OR(BY385="",BY385="NEMA"),BW385,INDEX(imePrezime_prezime,MATCH(BY385,imePrezime_id,0))))</f>
        <v/>
      </c>
      <c r="CB385" s="47" t="s">
        <v>0</v>
      </c>
      <c r="CC385" s="82" t="str">
        <f t="shared" si="350"/>
        <v/>
      </c>
      <c r="CD385" s="47" t="s">
        <v>0</v>
      </c>
      <c r="CE385" s="19" t="str">
        <f t="shared" si="351"/>
        <v/>
      </c>
      <c r="CF385" s="47" t="s">
        <v>0</v>
      </c>
      <c r="CG385" s="130"/>
      <c r="CH385" s="47" t="s">
        <v>0</v>
      </c>
      <c r="CI385" s="52" t="str">
        <f t="shared" si="352"/>
        <v/>
      </c>
      <c r="CJ385" s="73" t="str">
        <f>IF(CG385="","",MAX(CJ$10:CJ384)+1)</f>
        <v/>
      </c>
      <c r="CK385" s="53" t="str">
        <f t="shared" si="353"/>
        <v/>
      </c>
      <c r="CL385" s="47" t="s">
        <v>0</v>
      </c>
      <c r="CM385" s="19" t="str">
        <f t="shared" si="354"/>
        <v/>
      </c>
      <c r="CN385" s="47" t="s">
        <v>0</v>
      </c>
      <c r="CO385" s="108"/>
      <c r="CP385" s="110"/>
      <c r="CQ385" s="47"/>
      <c r="CR385" s="58" t="str">
        <f>IF(AND(BX385="NEMA",BY385="NEMA",OR(CG385="",CK385="NEMA")),MAX(CR$10:CR384)+1,"")</f>
        <v/>
      </c>
      <c r="CS385" s="53" t="str">
        <f t="shared" si="355"/>
        <v/>
      </c>
      <c r="CT385" t="s">
        <v>0</v>
      </c>
      <c r="CU385" s="133" t="str">
        <f>IF(O385="","",LEFT(INDEX(kategorija_oznaka,MATCH(Q385,kategorija_id,0)),1))</f>
        <v/>
      </c>
      <c r="CV385" t="s">
        <v>0</v>
      </c>
      <c r="CW385" s="52" t="str">
        <f>IF(CR385="","",IF(M385&lt;&gt;"CRO","","INSERT INTO osoba (id,reg_broj,oib,spol_id,dat_rodjenja) VALUES ("&amp;CR385&amp;",(SELECT max(os.reg_broj)+1 FROM osoba AS os),Null,'"&amp;CU385&amp;"',Null); INSERT INTO osoba_log (id,reg_broj,oib,spol_id,dat_rodjenja,dnevnik_id) SELECT id,reg_broj,oib,spol_id,dat_rodjenja,"&amp;dnevnik_id&amp;" FROM osoba WHERE id = "&amp;CR385&amp;";"))</f>
        <v/>
      </c>
      <c r="CX385" s="66" t="str">
        <f t="shared" si="356"/>
        <v/>
      </c>
      <c r="CY385" t="s">
        <v>0</v>
      </c>
      <c r="CZ385" s="19" t="str">
        <f t="shared" si="357"/>
        <v/>
      </c>
      <c r="DA385" s="47" t="s">
        <v>0</v>
      </c>
      <c r="DB385" s="52" t="str">
        <f t="shared" si="358"/>
        <v/>
      </c>
      <c r="DC385" s="66" t="str">
        <f t="shared" si="359"/>
        <v/>
      </c>
      <c r="DD385" s="47" t="s">
        <v>0</v>
      </c>
      <c r="DE385" s="52" t="str">
        <f t="shared" si="360"/>
        <v/>
      </c>
      <c r="DF385" s="53" t="str">
        <f>IF(DE385="","",IFERROR(MATCH(DE385,registar,0),"NEMA"))</f>
        <v/>
      </c>
      <c r="DG385" s="47" t="s">
        <v>0</v>
      </c>
      <c r="DH385" s="52" t="str">
        <f t="shared" si="361"/>
        <v/>
      </c>
      <c r="DI385" s="53" t="str">
        <f>IF(DH385="","",IFERROR(MATCH(DH385,imePrezime_imePrezimeKlub,0),"NEMA"))</f>
        <v/>
      </c>
      <c r="DJ385" s="47" t="s">
        <v>0</v>
      </c>
      <c r="DK385" s="52" t="str">
        <f t="shared" si="362"/>
        <v/>
      </c>
      <c r="DL385" s="53" t="str">
        <f>IF(DK385="","",IFERROR(MATCH(DK385,imePrezime_imePrezime,0),"NEMA"))</f>
        <v/>
      </c>
      <c r="DM385" s="47" t="s">
        <v>0</v>
      </c>
      <c r="DN385" s="58" t="str">
        <f t="shared" si="363"/>
        <v/>
      </c>
      <c r="DO385" s="53" t="str" cm="1">
        <f t="array" ref="DO385">IF(DN385&lt;&gt;"",INDEX(imePrezime_id,DN385,0),IF(CR385&lt;&gt;"",CR385,""))</f>
        <v/>
      </c>
      <c r="DP385" s="47" t="s">
        <v>0</v>
      </c>
      <c r="DQ385" s="58" t="str">
        <f t="shared" si="364"/>
        <v/>
      </c>
      <c r="DR385" s="73" t="str">
        <f>IF(BW385="","",IF(AJ385="",IF(IFERROR(INDEX(imePrezime_klub,MATCH(DO385,imePrezime_id,0)),"NEMA")="","klu",""),IF(OR(AND(AK385&lt;&gt;"",AK385&lt;&gt;"NEMA"),BI385&lt;&gt;""),"klu(ali)",IF(AND(AN385&lt;&gt;"",AN385&lt;&gt;AM385),"(raz-klu)","klu"))))</f>
        <v/>
      </c>
      <c r="DS385" s="73" t="str">
        <f t="shared" si="365"/>
        <v/>
      </c>
      <c r="DT385" s="73" t="str">
        <f t="shared" si="366"/>
        <v/>
      </c>
      <c r="DU385" s="66" t="str">
        <f t="shared" si="367"/>
        <v/>
      </c>
      <c r="DV385" s="47" t="s">
        <v>0</v>
      </c>
      <c r="DW385" s="58" t="str">
        <f>IF(BW385="","",MAX(DW$10:DW384)+1)</f>
        <v/>
      </c>
      <c r="DX385" s="73" t="str">
        <f t="shared" si="368"/>
        <v/>
      </c>
      <c r="DY385" s="73" t="str">
        <f t="shared" si="369"/>
        <v/>
      </c>
      <c r="DZ385" s="73" t="str">
        <f t="shared" si="370"/>
        <v/>
      </c>
      <c r="EA385" s="73" t="str">
        <f t="shared" si="371"/>
        <v/>
      </c>
      <c r="EB385" s="73" t="str">
        <f t="shared" si="372"/>
        <v/>
      </c>
      <c r="EC385" s="73" t="str">
        <f t="shared" si="373"/>
        <v/>
      </c>
      <c r="ED385" s="73" t="str">
        <f t="shared" si="374"/>
        <v/>
      </c>
      <c r="EE385" s="73" t="str">
        <f t="shared" si="375"/>
        <v/>
      </c>
      <c r="EF385" s="73" t="str">
        <f t="shared" si="376"/>
        <v/>
      </c>
      <c r="EG385" s="53" t="str">
        <f>IF(INDEX(natjecanjeKategorije_katAliasId,MATCH(Q385,natjecanjeKategorije_katRegId,0))="","",INDEX(natjecanjeKategorije_katAliasId,MATCH(Q385,natjecanjeKategorije_katRegId,0)))</f>
        <v/>
      </c>
      <c r="EH385" s="47" t="s">
        <v>0</v>
      </c>
      <c r="EI385" s="19" t="str">
        <f t="shared" si="377"/>
        <v/>
      </c>
      <c r="EJ385" s="47" t="s">
        <v>0</v>
      </c>
      <c r="EK385" s="19" t="str">
        <f t="shared" si="378"/>
        <v/>
      </c>
      <c r="EL385" s="47" t="s">
        <v>0</v>
      </c>
      <c r="EM385" s="208" t="str">
        <f t="shared" si="379"/>
        <v/>
      </c>
      <c r="EN385" s="47" t="s">
        <v>0</v>
      </c>
    </row>
    <row r="386" spans="1:144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21"/>
        <v/>
      </c>
      <c r="P386" s="73" t="str">
        <f>IF(O386="","",IF(COUNTIF(O$10:O385,O386)=0,P385+1,P385))</f>
        <v/>
      </c>
      <c r="Q386" s="88" t="str">
        <f t="shared" si="322"/>
        <v/>
      </c>
      <c r="R386" s="89" t="str" cm="1">
        <f t="array" ref="R386">IF(S386="","",INDEX(natjecanjeStaze_naziv,MATCH(S386,natjecanjeStaze_stazaId,0)))</f>
        <v/>
      </c>
      <c r="S386" s="53" t="str">
        <f>IF(BW386="","",INDEX(natjecanjeStaze_stazaId,MATCH(O386,natjecanjeStaze_kategorija,0)))</f>
        <v/>
      </c>
      <c r="T386" s="47" t="s">
        <v>0</v>
      </c>
      <c r="U386" s="259" t="str">
        <f>IF(O386="","",INDEX(kategorija_oznaka,MATCH(Q386,kategorija_id,0)))</f>
        <v/>
      </c>
      <c r="V386" s="260" t="str">
        <f t="shared" si="323"/>
        <v/>
      </c>
      <c r="W386" s="47" t="s">
        <v>0</v>
      </c>
      <c r="X386" s="52" t="str">
        <f t="shared" si="324"/>
        <v/>
      </c>
      <c r="Y386" s="73" t="str">
        <f t="shared" si="325"/>
        <v/>
      </c>
      <c r="Z386" s="31" t="str">
        <f t="shared" si="326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27"/>
        <v/>
      </c>
      <c r="AF386" s="47" t="s">
        <v>0</v>
      </c>
      <c r="AG386" s="151" t="str">
        <f t="shared" si="328"/>
        <v/>
      </c>
      <c r="AH386" s="47" t="s">
        <v>0</v>
      </c>
      <c r="AI386" s="52" t="str">
        <f t="shared" si="329"/>
        <v/>
      </c>
      <c r="AJ386" s="31" t="str">
        <f t="shared" si="330"/>
        <v/>
      </c>
      <c r="AK386" s="73" t="str">
        <f t="shared" si="331"/>
        <v/>
      </c>
      <c r="AL386" s="73" t="str">
        <f t="shared" si="332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IFERROR(""&amp;INDEX(registarNatjecatelji,DL386,4),"")</f>
        <v/>
      </c>
      <c r="AO386" s="90" t="str">
        <f t="shared" si="333"/>
        <v/>
      </c>
      <c r="AP386" s="66" t="str">
        <f t="shared" si="334"/>
        <v/>
      </c>
      <c r="AQ386" s="47" t="s">
        <v>0</v>
      </c>
      <c r="AR386" s="52" t="str">
        <f>IF(V386&lt;&gt;"NEMA","",IF(IFERROR(MATCH(U386,U$10:U385,0),0)&lt;&gt;0,"",U386))</f>
        <v/>
      </c>
      <c r="AS386" s="73" t="str">
        <f>IF(AR386="","",IFERROR(INDEX(klubAlias_id,MATCH(AR386,klubAlias_alias,0)),"NEMA"))</f>
        <v/>
      </c>
      <c r="AT386" s="31" t="str">
        <f>IF(OR(AS386="",AS386&lt;&gt;"NEMA"),"",MAX(AT$10:AT385)+1)</f>
        <v/>
      </c>
      <c r="AU386" s="66" t="str">
        <f>IF(OR(AS386="",AS386&lt;&gt;"NEMA"),"",INDEX(klub_id,MATCH(AR386,klub_naziv,0)))</f>
        <v/>
      </c>
      <c r="AV386" s="47" t="s">
        <v>0</v>
      </c>
      <c r="AW386" s="19" t="str">
        <f t="shared" si="335"/>
        <v/>
      </c>
      <c r="AX386" s="47" t="s">
        <v>0</v>
      </c>
      <c r="AY386" s="82" t="str">
        <f>IF(AK386&lt;&gt;"NEMA","",IF(IFERROR(MATCH(AJ386,AJ$10:AJ385,0),0)&lt;&gt;0,"",AJ386))</f>
        <v/>
      </c>
      <c r="AZ386" s="47" t="s">
        <v>0</v>
      </c>
      <c r="BA386" s="130"/>
      <c r="BB386" s="47" t="s">
        <v>0</v>
      </c>
      <c r="BC386" s="58" t="str">
        <f t="shared" si="336"/>
        <v/>
      </c>
      <c r="BD386" s="31" t="str">
        <f t="shared" si="337"/>
        <v/>
      </c>
      <c r="BE386" s="31" t="str">
        <f>IF(BD386="","",MAX(BE$10:BE385)+1)</f>
        <v/>
      </c>
      <c r="BF386" s="31" t="str">
        <f t="shared" si="338"/>
        <v/>
      </c>
      <c r="BG386" s="31" t="str">
        <f t="shared" si="339"/>
        <v/>
      </c>
      <c r="BH386" s="31" t="str">
        <f>IF(BA386="","",MAX(BH$10:BH385)+1)</f>
        <v/>
      </c>
      <c r="BI386" s="31" t="str">
        <f t="shared" si="340"/>
        <v/>
      </c>
      <c r="BJ386" s="66" t="str">
        <f t="shared" si="341"/>
        <v/>
      </c>
      <c r="BK386" s="47" t="s">
        <v>0</v>
      </c>
      <c r="BL386" s="19" t="str">
        <f t="shared" si="342"/>
        <v/>
      </c>
      <c r="BM386" s="47" t="s">
        <v>0</v>
      </c>
      <c r="BN386" s="151" t="str">
        <f>IF(AP386="","",IF(BA386="",IF(IFERROR(MATCH(AP386,natjecanje_noviKluboviAliasi,0),0)&gt;0,INDEX(natjecanje_kluboviAliasi,MATCH(AP386,natjecanje_noviKluboviAliasi,0)),AP386),BA386))</f>
        <v/>
      </c>
      <c r="BO386" s="47" t="s">
        <v>0</v>
      </c>
      <c r="BP386" s="58" t="str">
        <f t="shared" si="343"/>
        <v/>
      </c>
      <c r="BQ386" s="73" t="str">
        <f t="shared" si="344"/>
        <v/>
      </c>
      <c r="BR386" s="267" t="str">
        <f t="shared" si="345"/>
        <v/>
      </c>
      <c r="BS386" s="268" t="str">
        <f t="shared" si="346"/>
        <v/>
      </c>
      <c r="BT386" s="191" t="str">
        <f t="shared" si="347"/>
        <v/>
      </c>
      <c r="BU386" s="47" t="s">
        <v>0</v>
      </c>
      <c r="BV386" s="52" t="str">
        <f t="shared" si="348"/>
        <v/>
      </c>
      <c r="BW386" s="31" t="str">
        <f t="shared" si="349"/>
        <v/>
      </c>
      <c r="BX386" s="73" t="str">
        <f>IF(BW386="","",IFERROR(INDEX(imePrezime_id,MATCH(BV386&amp;" – "&amp;BW386,imePrezime_imePrezime,0)),"NEMA"))</f>
        <v/>
      </c>
      <c r="BY386" s="73" t="str">
        <f>IF(BX386&lt;&gt;"NEMA","",IFERROR(INDEX(imePrezimeAlias_imePrezimeId,MATCH(BV386&amp;" "&amp;BW386,imePrezimeAlias_alias,0)),"NEMA"))</f>
        <v/>
      </c>
      <c r="BZ386" s="31" t="str">
        <f>IF(BW386="","",IF(OR(BY386="",BY386="NEMA"),BV386,INDEX(imePrezime_ime,MATCH(BY386,imePrezime_id,0))))</f>
        <v/>
      </c>
      <c r="CA386" s="66" t="str">
        <f>IF(BW386="","",IF(OR(BY386="",BY386="NEMA"),BW386,INDEX(imePrezime_prezime,MATCH(BY386,imePrezime_id,0))))</f>
        <v/>
      </c>
      <c r="CB386" s="47" t="s">
        <v>0</v>
      </c>
      <c r="CC386" s="82" t="str">
        <f t="shared" si="350"/>
        <v/>
      </c>
      <c r="CD386" s="47" t="s">
        <v>0</v>
      </c>
      <c r="CE386" s="19" t="str">
        <f t="shared" si="351"/>
        <v/>
      </c>
      <c r="CF386" s="47" t="s">
        <v>0</v>
      </c>
      <c r="CG386" s="130"/>
      <c r="CH386" s="47" t="s">
        <v>0</v>
      </c>
      <c r="CI386" s="52" t="str">
        <f t="shared" si="352"/>
        <v/>
      </c>
      <c r="CJ386" s="73" t="str">
        <f>IF(CG386="","",MAX(CJ$10:CJ385)+1)</f>
        <v/>
      </c>
      <c r="CK386" s="53" t="str">
        <f t="shared" si="353"/>
        <v/>
      </c>
      <c r="CL386" s="47" t="s">
        <v>0</v>
      </c>
      <c r="CM386" s="19" t="str">
        <f t="shared" si="354"/>
        <v/>
      </c>
      <c r="CN386" s="47" t="s">
        <v>0</v>
      </c>
      <c r="CO386" s="108"/>
      <c r="CP386" s="110"/>
      <c r="CQ386" s="47"/>
      <c r="CR386" s="58" t="str">
        <f>IF(AND(BX386="NEMA",BY386="NEMA",OR(CG386="",CK386="NEMA")),MAX(CR$10:CR385)+1,"")</f>
        <v/>
      </c>
      <c r="CS386" s="53" t="str">
        <f t="shared" si="355"/>
        <v/>
      </c>
      <c r="CT386" t="s">
        <v>0</v>
      </c>
      <c r="CU386" s="133" t="str">
        <f>IF(O386="","",LEFT(INDEX(kategorija_oznaka,MATCH(Q386,kategorija_id,0)),1))</f>
        <v/>
      </c>
      <c r="CV386" t="s">
        <v>0</v>
      </c>
      <c r="CW386" s="52" t="str">
        <f>IF(CR386="","",IF(M386&lt;&gt;"CRO","","INSERT INTO osoba (id,reg_broj,oib,spol_id,dat_rodjenja) VALUES ("&amp;CR386&amp;",(SELECT max(os.reg_broj)+1 FROM osoba AS os),Null,'"&amp;CU386&amp;"',Null); INSERT INTO osoba_log (id,reg_broj,oib,spol_id,dat_rodjenja,dnevnik_id) SELECT id,reg_broj,oib,spol_id,dat_rodjenja,"&amp;dnevnik_id&amp;" FROM osoba WHERE id = "&amp;CR386&amp;";"))</f>
        <v/>
      </c>
      <c r="CX386" s="66" t="str">
        <f t="shared" si="356"/>
        <v/>
      </c>
      <c r="CY386" t="s">
        <v>0</v>
      </c>
      <c r="CZ386" s="19" t="str">
        <f t="shared" si="357"/>
        <v/>
      </c>
      <c r="DA386" s="47" t="s">
        <v>0</v>
      </c>
      <c r="DB386" s="52" t="str">
        <f t="shared" si="358"/>
        <v/>
      </c>
      <c r="DC386" s="66" t="str">
        <f t="shared" si="359"/>
        <v/>
      </c>
      <c r="DD386" s="47" t="s">
        <v>0</v>
      </c>
      <c r="DE386" s="52" t="str">
        <f t="shared" si="360"/>
        <v/>
      </c>
      <c r="DF386" s="53" t="str">
        <f>IF(DE386="","",IFERROR(MATCH(DE386,registar,0),"NEMA"))</f>
        <v/>
      </c>
      <c r="DG386" s="47" t="s">
        <v>0</v>
      </c>
      <c r="DH386" s="52" t="str">
        <f t="shared" si="361"/>
        <v/>
      </c>
      <c r="DI386" s="53" t="str">
        <f>IF(DH386="","",IFERROR(MATCH(DH386,imePrezime_imePrezimeKlub,0),"NEMA"))</f>
        <v/>
      </c>
      <c r="DJ386" s="47" t="s">
        <v>0</v>
      </c>
      <c r="DK386" s="52" t="str">
        <f t="shared" si="362"/>
        <v/>
      </c>
      <c r="DL386" s="53" t="str">
        <f>IF(DK386="","",IFERROR(MATCH(DK386,imePrezime_imePrezime,0),"NEMA"))</f>
        <v/>
      </c>
      <c r="DM386" s="47" t="s">
        <v>0</v>
      </c>
      <c r="DN386" s="58" t="str">
        <f t="shared" si="363"/>
        <v/>
      </c>
      <c r="DO386" s="53" t="str" cm="1">
        <f t="array" ref="DO386">IF(DN386&lt;&gt;"",INDEX(imePrezime_id,DN386,0),IF(CR386&lt;&gt;"",CR386,""))</f>
        <v/>
      </c>
      <c r="DP386" s="47" t="s">
        <v>0</v>
      </c>
      <c r="DQ386" s="58" t="str">
        <f t="shared" si="364"/>
        <v/>
      </c>
      <c r="DR386" s="73" t="str">
        <f>IF(BW386="","",IF(AJ386="",IF(IFERROR(INDEX(imePrezime_klub,MATCH(DO386,imePrezime_id,0)),"NEMA")="","klu",""),IF(OR(AND(AK386&lt;&gt;"",AK386&lt;&gt;"NEMA"),BI386&lt;&gt;""),"klu(ali)",IF(AND(AN386&lt;&gt;"",AN386&lt;&gt;AM386),"(raz-klu)","klu"))))</f>
        <v/>
      </c>
      <c r="DS386" s="73" t="str">
        <f t="shared" si="365"/>
        <v/>
      </c>
      <c r="DT386" s="73" t="str">
        <f t="shared" si="366"/>
        <v/>
      </c>
      <c r="DU386" s="66" t="str">
        <f t="shared" si="367"/>
        <v/>
      </c>
      <c r="DV386" s="47" t="s">
        <v>0</v>
      </c>
      <c r="DW386" s="58" t="str">
        <f>IF(BW386="","",MAX(DW$10:DW385)+1)</f>
        <v/>
      </c>
      <c r="DX386" s="73" t="str">
        <f t="shared" si="368"/>
        <v/>
      </c>
      <c r="DY386" s="73" t="str">
        <f t="shared" si="369"/>
        <v/>
      </c>
      <c r="DZ386" s="73" t="str">
        <f t="shared" si="370"/>
        <v/>
      </c>
      <c r="EA386" s="73" t="str">
        <f t="shared" si="371"/>
        <v/>
      </c>
      <c r="EB386" s="73" t="str">
        <f t="shared" si="372"/>
        <v/>
      </c>
      <c r="EC386" s="73" t="str">
        <f t="shared" si="373"/>
        <v/>
      </c>
      <c r="ED386" s="73" t="str">
        <f t="shared" si="374"/>
        <v/>
      </c>
      <c r="EE386" s="73" t="str">
        <f t="shared" si="375"/>
        <v/>
      </c>
      <c r="EF386" s="73" t="str">
        <f t="shared" si="376"/>
        <v/>
      </c>
      <c r="EG386" s="53" t="str">
        <f>IF(INDEX(natjecanjeKategorije_katAliasId,MATCH(Q386,natjecanjeKategorije_katRegId,0))="","",INDEX(natjecanjeKategorije_katAliasId,MATCH(Q386,natjecanjeKategorije_katRegId,0)))</f>
        <v/>
      </c>
      <c r="EH386" s="47" t="s">
        <v>0</v>
      </c>
      <c r="EI386" s="19" t="str">
        <f t="shared" si="377"/>
        <v/>
      </c>
      <c r="EJ386" s="47" t="s">
        <v>0</v>
      </c>
      <c r="EK386" s="19" t="str">
        <f t="shared" si="378"/>
        <v/>
      </c>
      <c r="EL386" s="47" t="s">
        <v>0</v>
      </c>
      <c r="EM386" s="208" t="str">
        <f t="shared" si="379"/>
        <v/>
      </c>
      <c r="EN386" s="47" t="s">
        <v>0</v>
      </c>
    </row>
    <row r="387" spans="1:144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21"/>
        <v/>
      </c>
      <c r="P387" s="73" t="str">
        <f>IF(O387="","",IF(COUNTIF(O$10:O386,O387)=0,P386+1,P386))</f>
        <v/>
      </c>
      <c r="Q387" s="88" t="str">
        <f t="shared" si="322"/>
        <v/>
      </c>
      <c r="R387" s="89" t="str" cm="1">
        <f t="array" ref="R387">IF(S387="","",INDEX(natjecanjeStaze_naziv,MATCH(S387,natjecanjeStaze_stazaId,0)))</f>
        <v/>
      </c>
      <c r="S387" s="53" t="str">
        <f>IF(BW387="","",INDEX(natjecanjeStaze_stazaId,MATCH(O387,natjecanjeStaze_kategorija,0)))</f>
        <v/>
      </c>
      <c r="T387" s="47" t="s">
        <v>0</v>
      </c>
      <c r="U387" s="259" t="str">
        <f>IF(O387="","",INDEX(kategorija_oznaka,MATCH(Q387,kategorija_id,0)))</f>
        <v/>
      </c>
      <c r="V387" s="260" t="str">
        <f t="shared" si="323"/>
        <v/>
      </c>
      <c r="W387" s="47" t="s">
        <v>0</v>
      </c>
      <c r="X387" s="52" t="str">
        <f t="shared" si="324"/>
        <v/>
      </c>
      <c r="Y387" s="73" t="str">
        <f t="shared" si="325"/>
        <v/>
      </c>
      <c r="Z387" s="31" t="str">
        <f t="shared" si="326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27"/>
        <v/>
      </c>
      <c r="AF387" s="47" t="s">
        <v>0</v>
      </c>
      <c r="AG387" s="151" t="str">
        <f t="shared" si="328"/>
        <v/>
      </c>
      <c r="AH387" s="47" t="s">
        <v>0</v>
      </c>
      <c r="AI387" s="52" t="str">
        <f t="shared" si="329"/>
        <v/>
      </c>
      <c r="AJ387" s="31" t="str">
        <f t="shared" si="330"/>
        <v/>
      </c>
      <c r="AK387" s="73" t="str">
        <f t="shared" si="331"/>
        <v/>
      </c>
      <c r="AL387" s="73" t="str">
        <f t="shared" si="332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IFERROR(""&amp;INDEX(registarNatjecatelji,DL387,4),"")</f>
        <v/>
      </c>
      <c r="AO387" s="90" t="str">
        <f t="shared" si="333"/>
        <v/>
      </c>
      <c r="AP387" s="66" t="str">
        <f t="shared" si="334"/>
        <v/>
      </c>
      <c r="AQ387" s="47" t="s">
        <v>0</v>
      </c>
      <c r="AR387" s="52" t="str">
        <f>IF(V387&lt;&gt;"NEMA","",IF(IFERROR(MATCH(U387,U$10:U386,0),0)&lt;&gt;0,"",U387))</f>
        <v/>
      </c>
      <c r="AS387" s="73" t="str">
        <f>IF(AR387="","",IFERROR(INDEX(klubAlias_id,MATCH(AR387,klubAlias_alias,0)),"NEMA"))</f>
        <v/>
      </c>
      <c r="AT387" s="31" t="str">
        <f>IF(OR(AS387="",AS387&lt;&gt;"NEMA"),"",MAX(AT$10:AT386)+1)</f>
        <v/>
      </c>
      <c r="AU387" s="66" t="str">
        <f>IF(OR(AS387="",AS387&lt;&gt;"NEMA"),"",INDEX(klub_id,MATCH(AR387,klub_naziv,0)))</f>
        <v/>
      </c>
      <c r="AV387" s="47" t="s">
        <v>0</v>
      </c>
      <c r="AW387" s="19" t="str">
        <f t="shared" si="335"/>
        <v/>
      </c>
      <c r="AX387" s="47" t="s">
        <v>0</v>
      </c>
      <c r="AY387" s="82" t="str">
        <f>IF(AK387&lt;&gt;"NEMA","",IF(IFERROR(MATCH(AJ387,AJ$10:AJ386,0),0)&lt;&gt;0,"",AJ387))</f>
        <v/>
      </c>
      <c r="AZ387" s="47" t="s">
        <v>0</v>
      </c>
      <c r="BA387" s="130"/>
      <c r="BB387" s="47" t="s">
        <v>0</v>
      </c>
      <c r="BC387" s="58" t="str">
        <f t="shared" si="336"/>
        <v/>
      </c>
      <c r="BD387" s="31" t="str">
        <f t="shared" si="337"/>
        <v/>
      </c>
      <c r="BE387" s="31" t="str">
        <f>IF(BD387="","",MAX(BE$10:BE386)+1)</f>
        <v/>
      </c>
      <c r="BF387" s="31" t="str">
        <f t="shared" si="338"/>
        <v/>
      </c>
      <c r="BG387" s="31" t="str">
        <f t="shared" si="339"/>
        <v/>
      </c>
      <c r="BH387" s="31" t="str">
        <f>IF(BA387="","",MAX(BH$10:BH386)+1)</f>
        <v/>
      </c>
      <c r="BI387" s="31" t="str">
        <f t="shared" si="340"/>
        <v/>
      </c>
      <c r="BJ387" s="66" t="str">
        <f t="shared" si="341"/>
        <v/>
      </c>
      <c r="BK387" s="47" t="s">
        <v>0</v>
      </c>
      <c r="BL387" s="19" t="str">
        <f t="shared" si="342"/>
        <v/>
      </c>
      <c r="BM387" s="47" t="s">
        <v>0</v>
      </c>
      <c r="BN387" s="151" t="str">
        <f>IF(AP387="","",IF(BA387="",IF(IFERROR(MATCH(AP387,natjecanje_noviKluboviAliasi,0),0)&gt;0,INDEX(natjecanje_kluboviAliasi,MATCH(AP387,natjecanje_noviKluboviAliasi,0)),AP387),BA387))</f>
        <v/>
      </c>
      <c r="BO387" s="47" t="s">
        <v>0</v>
      </c>
      <c r="BP387" s="58" t="str">
        <f t="shared" si="343"/>
        <v/>
      </c>
      <c r="BQ387" s="73" t="str">
        <f t="shared" si="344"/>
        <v/>
      </c>
      <c r="BR387" s="267" t="str">
        <f t="shared" si="345"/>
        <v/>
      </c>
      <c r="BS387" s="268" t="str">
        <f t="shared" si="346"/>
        <v/>
      </c>
      <c r="BT387" s="191" t="str">
        <f t="shared" si="347"/>
        <v/>
      </c>
      <c r="BU387" s="47" t="s">
        <v>0</v>
      </c>
      <c r="BV387" s="52" t="str">
        <f t="shared" si="348"/>
        <v/>
      </c>
      <c r="BW387" s="31" t="str">
        <f t="shared" si="349"/>
        <v/>
      </c>
      <c r="BX387" s="73" t="str">
        <f>IF(BW387="","",IFERROR(INDEX(imePrezime_id,MATCH(BV387&amp;" – "&amp;BW387,imePrezime_imePrezime,0)),"NEMA"))</f>
        <v/>
      </c>
      <c r="BY387" s="73" t="str">
        <f>IF(BX387&lt;&gt;"NEMA","",IFERROR(INDEX(imePrezimeAlias_imePrezimeId,MATCH(BV387&amp;" "&amp;BW387,imePrezimeAlias_alias,0)),"NEMA"))</f>
        <v/>
      </c>
      <c r="BZ387" s="31" t="str">
        <f>IF(BW387="","",IF(OR(BY387="",BY387="NEMA"),BV387,INDEX(imePrezime_ime,MATCH(BY387,imePrezime_id,0))))</f>
        <v/>
      </c>
      <c r="CA387" s="66" t="str">
        <f>IF(BW387="","",IF(OR(BY387="",BY387="NEMA"),BW387,INDEX(imePrezime_prezime,MATCH(BY387,imePrezime_id,0))))</f>
        <v/>
      </c>
      <c r="CB387" s="47" t="s">
        <v>0</v>
      </c>
      <c r="CC387" s="82" t="str">
        <f t="shared" si="350"/>
        <v/>
      </c>
      <c r="CD387" s="47" t="s">
        <v>0</v>
      </c>
      <c r="CE387" s="19" t="str">
        <f t="shared" si="351"/>
        <v/>
      </c>
      <c r="CF387" s="47" t="s">
        <v>0</v>
      </c>
      <c r="CG387" s="130"/>
      <c r="CH387" s="47" t="s">
        <v>0</v>
      </c>
      <c r="CI387" s="52" t="str">
        <f t="shared" si="352"/>
        <v/>
      </c>
      <c r="CJ387" s="73" t="str">
        <f>IF(CG387="","",MAX(CJ$10:CJ386)+1)</f>
        <v/>
      </c>
      <c r="CK387" s="53" t="str">
        <f t="shared" si="353"/>
        <v/>
      </c>
      <c r="CL387" s="47" t="s">
        <v>0</v>
      </c>
      <c r="CM387" s="19" t="str">
        <f t="shared" si="354"/>
        <v/>
      </c>
      <c r="CN387" s="47" t="s">
        <v>0</v>
      </c>
      <c r="CO387" s="108"/>
      <c r="CP387" s="110"/>
      <c r="CQ387" s="47"/>
      <c r="CR387" s="58" t="str">
        <f>IF(AND(BX387="NEMA",BY387="NEMA",OR(CG387="",CK387="NEMA")),MAX(CR$10:CR386)+1,"")</f>
        <v/>
      </c>
      <c r="CS387" s="53" t="str">
        <f t="shared" si="355"/>
        <v/>
      </c>
      <c r="CT387" t="s">
        <v>0</v>
      </c>
      <c r="CU387" s="133" t="str">
        <f>IF(O387="","",LEFT(INDEX(kategorija_oznaka,MATCH(Q387,kategorija_id,0)),1))</f>
        <v/>
      </c>
      <c r="CV387" t="s">
        <v>0</v>
      </c>
      <c r="CW387" s="52" t="str">
        <f>IF(CR387="","",IF(M387&lt;&gt;"CRO","","INSERT INTO osoba (id,reg_broj,oib,spol_id,dat_rodjenja) VALUES ("&amp;CR387&amp;",(SELECT max(os.reg_broj)+1 FROM osoba AS os),Null,'"&amp;CU387&amp;"',Null); INSERT INTO osoba_log (id,reg_broj,oib,spol_id,dat_rodjenja,dnevnik_id) SELECT id,reg_broj,oib,spol_id,dat_rodjenja,"&amp;dnevnik_id&amp;" FROM osoba WHERE id = "&amp;CR387&amp;";"))</f>
        <v/>
      </c>
      <c r="CX387" s="66" t="str">
        <f t="shared" si="356"/>
        <v/>
      </c>
      <c r="CY387" t="s">
        <v>0</v>
      </c>
      <c r="CZ387" s="19" t="str">
        <f t="shared" si="357"/>
        <v/>
      </c>
      <c r="DA387" s="47" t="s">
        <v>0</v>
      </c>
      <c r="DB387" s="52" t="str">
        <f t="shared" si="358"/>
        <v/>
      </c>
      <c r="DC387" s="66" t="str">
        <f t="shared" si="359"/>
        <v/>
      </c>
      <c r="DD387" s="47" t="s">
        <v>0</v>
      </c>
      <c r="DE387" s="52" t="str">
        <f t="shared" si="360"/>
        <v/>
      </c>
      <c r="DF387" s="53" t="str">
        <f>IF(DE387="","",IFERROR(MATCH(DE387,registar,0),"NEMA"))</f>
        <v/>
      </c>
      <c r="DG387" s="47" t="s">
        <v>0</v>
      </c>
      <c r="DH387" s="52" t="str">
        <f t="shared" si="361"/>
        <v/>
      </c>
      <c r="DI387" s="53" t="str">
        <f>IF(DH387="","",IFERROR(MATCH(DH387,imePrezime_imePrezimeKlub,0),"NEMA"))</f>
        <v/>
      </c>
      <c r="DJ387" s="47" t="s">
        <v>0</v>
      </c>
      <c r="DK387" s="52" t="str">
        <f t="shared" si="362"/>
        <v/>
      </c>
      <c r="DL387" s="53" t="str">
        <f>IF(DK387="","",IFERROR(MATCH(DK387,imePrezime_imePrezime,0),"NEMA"))</f>
        <v/>
      </c>
      <c r="DM387" s="47" t="s">
        <v>0</v>
      </c>
      <c r="DN387" s="58" t="str">
        <f t="shared" si="363"/>
        <v/>
      </c>
      <c r="DO387" s="53" t="str" cm="1">
        <f t="array" ref="DO387">IF(DN387&lt;&gt;"",INDEX(imePrezime_id,DN387,0),IF(CR387&lt;&gt;"",CR387,""))</f>
        <v/>
      </c>
      <c r="DP387" s="47" t="s">
        <v>0</v>
      </c>
      <c r="DQ387" s="58" t="str">
        <f t="shared" si="364"/>
        <v/>
      </c>
      <c r="DR387" s="73" t="str">
        <f>IF(BW387="","",IF(AJ387="",IF(IFERROR(INDEX(imePrezime_klub,MATCH(DO387,imePrezime_id,0)),"NEMA")="","klu",""),IF(OR(AND(AK387&lt;&gt;"",AK387&lt;&gt;"NEMA"),BI387&lt;&gt;""),"klu(ali)",IF(AND(AN387&lt;&gt;"",AN387&lt;&gt;AM387),"(raz-klu)","klu"))))</f>
        <v/>
      </c>
      <c r="DS387" s="73" t="str">
        <f t="shared" si="365"/>
        <v/>
      </c>
      <c r="DT387" s="73" t="str">
        <f t="shared" si="366"/>
        <v/>
      </c>
      <c r="DU387" s="66" t="str">
        <f t="shared" si="367"/>
        <v/>
      </c>
      <c r="DV387" s="47" t="s">
        <v>0</v>
      </c>
      <c r="DW387" s="58" t="str">
        <f>IF(BW387="","",MAX(DW$10:DW386)+1)</f>
        <v/>
      </c>
      <c r="DX387" s="73" t="str">
        <f t="shared" si="368"/>
        <v/>
      </c>
      <c r="DY387" s="73" t="str">
        <f t="shared" si="369"/>
        <v/>
      </c>
      <c r="DZ387" s="73" t="str">
        <f t="shared" si="370"/>
        <v/>
      </c>
      <c r="EA387" s="73" t="str">
        <f t="shared" si="371"/>
        <v/>
      </c>
      <c r="EB387" s="73" t="str">
        <f t="shared" si="372"/>
        <v/>
      </c>
      <c r="EC387" s="73" t="str">
        <f t="shared" si="373"/>
        <v/>
      </c>
      <c r="ED387" s="73" t="str">
        <f t="shared" si="374"/>
        <v/>
      </c>
      <c r="EE387" s="73" t="str">
        <f t="shared" si="375"/>
        <v/>
      </c>
      <c r="EF387" s="73" t="str">
        <f t="shared" si="376"/>
        <v/>
      </c>
      <c r="EG387" s="53" t="str">
        <f>IF(INDEX(natjecanjeKategorije_katAliasId,MATCH(Q387,natjecanjeKategorije_katRegId,0))="","",INDEX(natjecanjeKategorije_katAliasId,MATCH(Q387,natjecanjeKategorije_katRegId,0)))</f>
        <v/>
      </c>
      <c r="EH387" s="47" t="s">
        <v>0</v>
      </c>
      <c r="EI387" s="19" t="str">
        <f t="shared" si="377"/>
        <v/>
      </c>
      <c r="EJ387" s="47" t="s">
        <v>0</v>
      </c>
      <c r="EK387" s="19" t="str">
        <f t="shared" si="378"/>
        <v/>
      </c>
      <c r="EL387" s="47" t="s">
        <v>0</v>
      </c>
      <c r="EM387" s="208" t="str">
        <f t="shared" si="379"/>
        <v/>
      </c>
      <c r="EN387" s="47" t="s">
        <v>0</v>
      </c>
    </row>
    <row r="388" spans="1:144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21"/>
        <v/>
      </c>
      <c r="P388" s="73" t="str">
        <f>IF(O388="","",IF(COUNTIF(O$10:O387,O388)=0,P387+1,P387))</f>
        <v/>
      </c>
      <c r="Q388" s="88" t="str">
        <f t="shared" si="322"/>
        <v/>
      </c>
      <c r="R388" s="89" t="str" cm="1">
        <f t="array" ref="R388">IF(S388="","",INDEX(natjecanjeStaze_naziv,MATCH(S388,natjecanjeStaze_stazaId,0)))</f>
        <v/>
      </c>
      <c r="S388" s="53" t="str">
        <f>IF(BW388="","",INDEX(natjecanjeStaze_stazaId,MATCH(O388,natjecanjeStaze_kategorija,0)))</f>
        <v/>
      </c>
      <c r="T388" s="47" t="s">
        <v>0</v>
      </c>
      <c r="U388" s="259" t="str">
        <f>IF(O388="","",INDEX(kategorija_oznaka,MATCH(Q388,kategorija_id,0)))</f>
        <v/>
      </c>
      <c r="V388" s="260" t="str">
        <f t="shared" si="323"/>
        <v/>
      </c>
      <c r="W388" s="47" t="s">
        <v>0</v>
      </c>
      <c r="X388" s="52" t="str">
        <f t="shared" si="324"/>
        <v/>
      </c>
      <c r="Y388" s="73" t="str">
        <f t="shared" si="325"/>
        <v/>
      </c>
      <c r="Z388" s="31" t="str">
        <f t="shared" si="326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27"/>
        <v/>
      </c>
      <c r="AF388" s="47" t="s">
        <v>0</v>
      </c>
      <c r="AG388" s="151" t="str">
        <f t="shared" si="328"/>
        <v/>
      </c>
      <c r="AH388" s="47" t="s">
        <v>0</v>
      </c>
      <c r="AI388" s="52" t="str">
        <f t="shared" si="329"/>
        <v/>
      </c>
      <c r="AJ388" s="31" t="str">
        <f t="shared" si="330"/>
        <v/>
      </c>
      <c r="AK388" s="73" t="str">
        <f t="shared" si="331"/>
        <v/>
      </c>
      <c r="AL388" s="73" t="str">
        <f t="shared" si="332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IFERROR(""&amp;INDEX(registarNatjecatelji,DL388,4),"")</f>
        <v/>
      </c>
      <c r="AO388" s="90" t="str">
        <f t="shared" si="333"/>
        <v/>
      </c>
      <c r="AP388" s="66" t="str">
        <f t="shared" si="334"/>
        <v/>
      </c>
      <c r="AQ388" s="47" t="s">
        <v>0</v>
      </c>
      <c r="AR388" s="52" t="str">
        <f>IF(V388&lt;&gt;"NEMA","",IF(IFERROR(MATCH(U388,U$10:U387,0),0)&lt;&gt;0,"",U388))</f>
        <v/>
      </c>
      <c r="AS388" s="73" t="str">
        <f>IF(AR388="","",IFERROR(INDEX(klubAlias_id,MATCH(AR388,klubAlias_alias,0)),"NEMA"))</f>
        <v/>
      </c>
      <c r="AT388" s="31" t="str">
        <f>IF(OR(AS388="",AS388&lt;&gt;"NEMA"),"",MAX(AT$10:AT387)+1)</f>
        <v/>
      </c>
      <c r="AU388" s="66" t="str">
        <f>IF(OR(AS388="",AS388&lt;&gt;"NEMA"),"",INDEX(klub_id,MATCH(AR388,klub_naziv,0)))</f>
        <v/>
      </c>
      <c r="AV388" s="47" t="s">
        <v>0</v>
      </c>
      <c r="AW388" s="19" t="str">
        <f t="shared" si="335"/>
        <v/>
      </c>
      <c r="AX388" s="47" t="s">
        <v>0</v>
      </c>
      <c r="AY388" s="82" t="str">
        <f>IF(AK388&lt;&gt;"NEMA","",IF(IFERROR(MATCH(AJ388,AJ$10:AJ387,0),0)&lt;&gt;0,"",AJ388))</f>
        <v/>
      </c>
      <c r="AZ388" s="47" t="s">
        <v>0</v>
      </c>
      <c r="BA388" s="130"/>
      <c r="BB388" s="47" t="s">
        <v>0</v>
      </c>
      <c r="BC388" s="58" t="str">
        <f t="shared" si="336"/>
        <v/>
      </c>
      <c r="BD388" s="31" t="str">
        <f t="shared" si="337"/>
        <v/>
      </c>
      <c r="BE388" s="31" t="str">
        <f>IF(BD388="","",MAX(BE$10:BE387)+1)</f>
        <v/>
      </c>
      <c r="BF388" s="31" t="str">
        <f t="shared" si="338"/>
        <v/>
      </c>
      <c r="BG388" s="31" t="str">
        <f t="shared" si="339"/>
        <v/>
      </c>
      <c r="BH388" s="31" t="str">
        <f>IF(BA388="","",MAX(BH$10:BH387)+1)</f>
        <v/>
      </c>
      <c r="BI388" s="31" t="str">
        <f t="shared" si="340"/>
        <v/>
      </c>
      <c r="BJ388" s="66" t="str">
        <f t="shared" si="341"/>
        <v/>
      </c>
      <c r="BK388" s="47" t="s">
        <v>0</v>
      </c>
      <c r="BL388" s="19" t="str">
        <f t="shared" si="342"/>
        <v/>
      </c>
      <c r="BM388" s="47" t="s">
        <v>0</v>
      </c>
      <c r="BN388" s="151" t="str">
        <f>IF(AP388="","",IF(BA388="",IF(IFERROR(MATCH(AP388,natjecanje_noviKluboviAliasi,0),0)&gt;0,INDEX(natjecanje_kluboviAliasi,MATCH(AP388,natjecanje_noviKluboviAliasi,0)),AP388),BA388))</f>
        <v/>
      </c>
      <c r="BO388" s="47" t="s">
        <v>0</v>
      </c>
      <c r="BP388" s="58" t="str">
        <f t="shared" si="343"/>
        <v/>
      </c>
      <c r="BQ388" s="73" t="str">
        <f t="shared" si="344"/>
        <v/>
      </c>
      <c r="BR388" s="267" t="str">
        <f t="shared" si="345"/>
        <v/>
      </c>
      <c r="BS388" s="268" t="str">
        <f t="shared" si="346"/>
        <v/>
      </c>
      <c r="BT388" s="191" t="str">
        <f t="shared" si="347"/>
        <v/>
      </c>
      <c r="BU388" s="47" t="s">
        <v>0</v>
      </c>
      <c r="BV388" s="52" t="str">
        <f t="shared" si="348"/>
        <v/>
      </c>
      <c r="BW388" s="31" t="str">
        <f t="shared" si="349"/>
        <v/>
      </c>
      <c r="BX388" s="73" t="str">
        <f>IF(BW388="","",IFERROR(INDEX(imePrezime_id,MATCH(BV388&amp;" – "&amp;BW388,imePrezime_imePrezime,0)),"NEMA"))</f>
        <v/>
      </c>
      <c r="BY388" s="73" t="str">
        <f>IF(BX388&lt;&gt;"NEMA","",IFERROR(INDEX(imePrezimeAlias_imePrezimeId,MATCH(BV388&amp;" "&amp;BW388,imePrezimeAlias_alias,0)),"NEMA"))</f>
        <v/>
      </c>
      <c r="BZ388" s="31" t="str">
        <f>IF(BW388="","",IF(OR(BY388="",BY388="NEMA"),BV388,INDEX(imePrezime_ime,MATCH(BY388,imePrezime_id,0))))</f>
        <v/>
      </c>
      <c r="CA388" s="66" t="str">
        <f>IF(BW388="","",IF(OR(BY388="",BY388="NEMA"),BW388,INDEX(imePrezime_prezime,MATCH(BY388,imePrezime_id,0))))</f>
        <v/>
      </c>
      <c r="CB388" s="47" t="s">
        <v>0</v>
      </c>
      <c r="CC388" s="82" t="str">
        <f t="shared" si="350"/>
        <v/>
      </c>
      <c r="CD388" s="47" t="s">
        <v>0</v>
      </c>
      <c r="CE388" s="19" t="str">
        <f t="shared" si="351"/>
        <v/>
      </c>
      <c r="CF388" s="47" t="s">
        <v>0</v>
      </c>
      <c r="CG388" s="130"/>
      <c r="CH388" s="47" t="s">
        <v>0</v>
      </c>
      <c r="CI388" s="52" t="str">
        <f t="shared" si="352"/>
        <v/>
      </c>
      <c r="CJ388" s="73" t="str">
        <f>IF(CG388="","",MAX(CJ$10:CJ387)+1)</f>
        <v/>
      </c>
      <c r="CK388" s="53" t="str">
        <f t="shared" si="353"/>
        <v/>
      </c>
      <c r="CL388" s="47" t="s">
        <v>0</v>
      </c>
      <c r="CM388" s="19" t="str">
        <f t="shared" si="354"/>
        <v/>
      </c>
      <c r="CN388" s="47" t="s">
        <v>0</v>
      </c>
      <c r="CO388" s="108"/>
      <c r="CP388" s="110"/>
      <c r="CQ388" s="47"/>
      <c r="CR388" s="58" t="str">
        <f>IF(AND(BX388="NEMA",BY388="NEMA",OR(CG388="",CK388="NEMA")),MAX(CR$10:CR387)+1,"")</f>
        <v/>
      </c>
      <c r="CS388" s="53" t="str">
        <f t="shared" si="355"/>
        <v/>
      </c>
      <c r="CT388" t="s">
        <v>0</v>
      </c>
      <c r="CU388" s="133" t="str">
        <f>IF(O388="","",LEFT(INDEX(kategorija_oznaka,MATCH(Q388,kategorija_id,0)),1))</f>
        <v/>
      </c>
      <c r="CV388" t="s">
        <v>0</v>
      </c>
      <c r="CW388" s="52" t="str">
        <f>IF(CR388="","",IF(M388&lt;&gt;"CRO","","INSERT INTO osoba (id,reg_broj,oib,spol_id,dat_rodjenja) VALUES ("&amp;CR388&amp;",(SELECT max(os.reg_broj)+1 FROM osoba AS os),Null,'"&amp;CU388&amp;"',Null); INSERT INTO osoba_log (id,reg_broj,oib,spol_id,dat_rodjenja,dnevnik_id) SELECT id,reg_broj,oib,spol_id,dat_rodjenja,"&amp;dnevnik_id&amp;" FROM osoba WHERE id = "&amp;CR388&amp;";"))</f>
        <v/>
      </c>
      <c r="CX388" s="66" t="str">
        <f t="shared" si="356"/>
        <v/>
      </c>
      <c r="CY388" t="s">
        <v>0</v>
      </c>
      <c r="CZ388" s="19" t="str">
        <f t="shared" si="357"/>
        <v/>
      </c>
      <c r="DA388" s="47" t="s">
        <v>0</v>
      </c>
      <c r="DB388" s="52" t="str">
        <f t="shared" si="358"/>
        <v/>
      </c>
      <c r="DC388" s="66" t="str">
        <f t="shared" si="359"/>
        <v/>
      </c>
      <c r="DD388" s="47" t="s">
        <v>0</v>
      </c>
      <c r="DE388" s="52" t="str">
        <f t="shared" si="360"/>
        <v/>
      </c>
      <c r="DF388" s="53" t="str">
        <f>IF(DE388="","",IFERROR(MATCH(DE388,registar,0),"NEMA"))</f>
        <v/>
      </c>
      <c r="DG388" s="47" t="s">
        <v>0</v>
      </c>
      <c r="DH388" s="52" t="str">
        <f t="shared" si="361"/>
        <v/>
      </c>
      <c r="DI388" s="53" t="str">
        <f>IF(DH388="","",IFERROR(MATCH(DH388,imePrezime_imePrezimeKlub,0),"NEMA"))</f>
        <v/>
      </c>
      <c r="DJ388" s="47" t="s">
        <v>0</v>
      </c>
      <c r="DK388" s="52" t="str">
        <f t="shared" si="362"/>
        <v/>
      </c>
      <c r="DL388" s="53" t="str">
        <f>IF(DK388="","",IFERROR(MATCH(DK388,imePrezime_imePrezime,0),"NEMA"))</f>
        <v/>
      </c>
      <c r="DM388" s="47" t="s">
        <v>0</v>
      </c>
      <c r="DN388" s="58" t="str">
        <f t="shared" si="363"/>
        <v/>
      </c>
      <c r="DO388" s="53" t="str" cm="1">
        <f t="array" ref="DO388">IF(DN388&lt;&gt;"",INDEX(imePrezime_id,DN388,0),IF(CR388&lt;&gt;"",CR388,""))</f>
        <v/>
      </c>
      <c r="DP388" s="47" t="s">
        <v>0</v>
      </c>
      <c r="DQ388" s="58" t="str">
        <f t="shared" si="364"/>
        <v/>
      </c>
      <c r="DR388" s="73" t="str">
        <f>IF(BW388="","",IF(AJ388="",IF(IFERROR(INDEX(imePrezime_klub,MATCH(DO388,imePrezime_id,0)),"NEMA")="","klu",""),IF(OR(AND(AK388&lt;&gt;"",AK388&lt;&gt;"NEMA"),BI388&lt;&gt;""),"klu(ali)",IF(AND(AN388&lt;&gt;"",AN388&lt;&gt;AM388),"(raz-klu)","klu"))))</f>
        <v/>
      </c>
      <c r="DS388" s="73" t="str">
        <f t="shared" si="365"/>
        <v/>
      </c>
      <c r="DT388" s="73" t="str">
        <f t="shared" si="366"/>
        <v/>
      </c>
      <c r="DU388" s="66" t="str">
        <f t="shared" si="367"/>
        <v/>
      </c>
      <c r="DV388" s="47" t="s">
        <v>0</v>
      </c>
      <c r="DW388" s="58" t="str">
        <f>IF(BW388="","",MAX(DW$10:DW387)+1)</f>
        <v/>
      </c>
      <c r="DX388" s="73" t="str">
        <f t="shared" si="368"/>
        <v/>
      </c>
      <c r="DY388" s="73" t="str">
        <f t="shared" si="369"/>
        <v/>
      </c>
      <c r="DZ388" s="73" t="str">
        <f t="shared" si="370"/>
        <v/>
      </c>
      <c r="EA388" s="73" t="str">
        <f t="shared" si="371"/>
        <v/>
      </c>
      <c r="EB388" s="73" t="str">
        <f t="shared" si="372"/>
        <v/>
      </c>
      <c r="EC388" s="73" t="str">
        <f t="shared" si="373"/>
        <v/>
      </c>
      <c r="ED388" s="73" t="str">
        <f t="shared" si="374"/>
        <v/>
      </c>
      <c r="EE388" s="73" t="str">
        <f t="shared" si="375"/>
        <v/>
      </c>
      <c r="EF388" s="73" t="str">
        <f t="shared" si="376"/>
        <v/>
      </c>
      <c r="EG388" s="53" t="str">
        <f>IF(INDEX(natjecanjeKategorije_katAliasId,MATCH(Q388,natjecanjeKategorije_katRegId,0))="","",INDEX(natjecanjeKategorije_katAliasId,MATCH(Q388,natjecanjeKategorije_katRegId,0)))</f>
        <v/>
      </c>
      <c r="EH388" s="47" t="s">
        <v>0</v>
      </c>
      <c r="EI388" s="19" t="str">
        <f t="shared" si="377"/>
        <v/>
      </c>
      <c r="EJ388" s="47" t="s">
        <v>0</v>
      </c>
      <c r="EK388" s="19" t="str">
        <f t="shared" si="378"/>
        <v/>
      </c>
      <c r="EL388" s="47" t="s">
        <v>0</v>
      </c>
      <c r="EM388" s="208" t="str">
        <f t="shared" si="379"/>
        <v/>
      </c>
      <c r="EN388" s="47" t="s">
        <v>0</v>
      </c>
    </row>
    <row r="389" spans="1:144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21"/>
        <v/>
      </c>
      <c r="P389" s="73" t="str">
        <f>IF(O389="","",IF(COUNTIF(O$10:O388,O389)=0,P388+1,P388))</f>
        <v/>
      </c>
      <c r="Q389" s="88" t="str">
        <f t="shared" si="322"/>
        <v/>
      </c>
      <c r="R389" s="89" t="str" cm="1">
        <f t="array" ref="R389">IF(S389="","",INDEX(natjecanjeStaze_naziv,MATCH(S389,natjecanjeStaze_stazaId,0)))</f>
        <v/>
      </c>
      <c r="S389" s="53" t="str">
        <f>IF(BW389="","",INDEX(natjecanjeStaze_stazaId,MATCH(O389,natjecanjeStaze_kategorija,0)))</f>
        <v/>
      </c>
      <c r="T389" s="47" t="s">
        <v>0</v>
      </c>
      <c r="U389" s="259" t="str">
        <f>IF(O389="","",INDEX(kategorija_oznaka,MATCH(Q389,kategorija_id,0)))</f>
        <v/>
      </c>
      <c r="V389" s="260" t="str">
        <f t="shared" si="323"/>
        <v/>
      </c>
      <c r="W389" s="47" t="s">
        <v>0</v>
      </c>
      <c r="X389" s="52" t="str">
        <f t="shared" si="324"/>
        <v/>
      </c>
      <c r="Y389" s="73" t="str">
        <f t="shared" si="325"/>
        <v/>
      </c>
      <c r="Z389" s="31" t="str">
        <f t="shared" si="326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27"/>
        <v/>
      </c>
      <c r="AF389" s="47" t="s">
        <v>0</v>
      </c>
      <c r="AG389" s="151" t="str">
        <f t="shared" si="328"/>
        <v/>
      </c>
      <c r="AH389" s="47" t="s">
        <v>0</v>
      </c>
      <c r="AI389" s="52" t="str">
        <f t="shared" si="329"/>
        <v/>
      </c>
      <c r="AJ389" s="31" t="str">
        <f t="shared" si="330"/>
        <v/>
      </c>
      <c r="AK389" s="73" t="str">
        <f t="shared" si="331"/>
        <v/>
      </c>
      <c r="AL389" s="73" t="str">
        <f t="shared" si="332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IFERROR(""&amp;INDEX(registarNatjecatelji,DL389,4),"")</f>
        <v/>
      </c>
      <c r="AO389" s="90" t="str">
        <f t="shared" si="333"/>
        <v/>
      </c>
      <c r="AP389" s="66" t="str">
        <f t="shared" si="334"/>
        <v/>
      </c>
      <c r="AQ389" s="47" t="s">
        <v>0</v>
      </c>
      <c r="AR389" s="52" t="str">
        <f>IF(V389&lt;&gt;"NEMA","",IF(IFERROR(MATCH(U389,U$10:U388,0),0)&lt;&gt;0,"",U389))</f>
        <v/>
      </c>
      <c r="AS389" s="73" t="str">
        <f>IF(AR389="","",IFERROR(INDEX(klubAlias_id,MATCH(AR389,klubAlias_alias,0)),"NEMA"))</f>
        <v/>
      </c>
      <c r="AT389" s="31" t="str">
        <f>IF(OR(AS389="",AS389&lt;&gt;"NEMA"),"",MAX(AT$10:AT388)+1)</f>
        <v/>
      </c>
      <c r="AU389" s="66" t="str">
        <f>IF(OR(AS389="",AS389&lt;&gt;"NEMA"),"",INDEX(klub_id,MATCH(AR389,klub_naziv,0)))</f>
        <v/>
      </c>
      <c r="AV389" s="47" t="s">
        <v>0</v>
      </c>
      <c r="AW389" s="19" t="str">
        <f t="shared" si="335"/>
        <v/>
      </c>
      <c r="AX389" s="47" t="s">
        <v>0</v>
      </c>
      <c r="AY389" s="82" t="str">
        <f>IF(AK389&lt;&gt;"NEMA","",IF(IFERROR(MATCH(AJ389,AJ$10:AJ388,0),0)&lt;&gt;0,"",AJ389))</f>
        <v/>
      </c>
      <c r="AZ389" s="47" t="s">
        <v>0</v>
      </c>
      <c r="BA389" s="130"/>
      <c r="BB389" s="47" t="s">
        <v>0</v>
      </c>
      <c r="BC389" s="58" t="str">
        <f t="shared" si="336"/>
        <v/>
      </c>
      <c r="BD389" s="31" t="str">
        <f t="shared" si="337"/>
        <v/>
      </c>
      <c r="BE389" s="31" t="str">
        <f>IF(BD389="","",MAX(BE$10:BE388)+1)</f>
        <v/>
      </c>
      <c r="BF389" s="31" t="str">
        <f t="shared" si="338"/>
        <v/>
      </c>
      <c r="BG389" s="31" t="str">
        <f t="shared" si="339"/>
        <v/>
      </c>
      <c r="BH389" s="31" t="str">
        <f>IF(BA389="","",MAX(BH$10:BH388)+1)</f>
        <v/>
      </c>
      <c r="BI389" s="31" t="str">
        <f t="shared" si="340"/>
        <v/>
      </c>
      <c r="BJ389" s="66" t="str">
        <f t="shared" si="341"/>
        <v/>
      </c>
      <c r="BK389" s="47" t="s">
        <v>0</v>
      </c>
      <c r="BL389" s="19" t="str">
        <f t="shared" si="342"/>
        <v/>
      </c>
      <c r="BM389" s="47" t="s">
        <v>0</v>
      </c>
      <c r="BN389" s="151" t="str">
        <f>IF(AP389="","",IF(BA389="",IF(IFERROR(MATCH(AP389,natjecanje_noviKluboviAliasi,0),0)&gt;0,INDEX(natjecanje_kluboviAliasi,MATCH(AP389,natjecanje_noviKluboviAliasi,0)),AP389),BA389))</f>
        <v/>
      </c>
      <c r="BO389" s="47" t="s">
        <v>0</v>
      </c>
      <c r="BP389" s="58" t="str">
        <f t="shared" si="343"/>
        <v/>
      </c>
      <c r="BQ389" s="73" t="str">
        <f t="shared" si="344"/>
        <v/>
      </c>
      <c r="BR389" s="267" t="str">
        <f t="shared" si="345"/>
        <v/>
      </c>
      <c r="BS389" s="268" t="str">
        <f t="shared" si="346"/>
        <v/>
      </c>
      <c r="BT389" s="191" t="str">
        <f t="shared" si="347"/>
        <v/>
      </c>
      <c r="BU389" s="47" t="s">
        <v>0</v>
      </c>
      <c r="BV389" s="52" t="str">
        <f t="shared" si="348"/>
        <v/>
      </c>
      <c r="BW389" s="31" t="str">
        <f t="shared" si="349"/>
        <v/>
      </c>
      <c r="BX389" s="73" t="str">
        <f>IF(BW389="","",IFERROR(INDEX(imePrezime_id,MATCH(BV389&amp;" – "&amp;BW389,imePrezime_imePrezime,0)),"NEMA"))</f>
        <v/>
      </c>
      <c r="BY389" s="73" t="str">
        <f>IF(BX389&lt;&gt;"NEMA","",IFERROR(INDEX(imePrezimeAlias_imePrezimeId,MATCH(BV389&amp;" "&amp;BW389,imePrezimeAlias_alias,0)),"NEMA"))</f>
        <v/>
      </c>
      <c r="BZ389" s="31" t="str">
        <f>IF(BW389="","",IF(OR(BY389="",BY389="NEMA"),BV389,INDEX(imePrezime_ime,MATCH(BY389,imePrezime_id,0))))</f>
        <v/>
      </c>
      <c r="CA389" s="66" t="str">
        <f>IF(BW389="","",IF(OR(BY389="",BY389="NEMA"),BW389,INDEX(imePrezime_prezime,MATCH(BY389,imePrezime_id,0))))</f>
        <v/>
      </c>
      <c r="CB389" s="47" t="s">
        <v>0</v>
      </c>
      <c r="CC389" s="82" t="str">
        <f t="shared" si="350"/>
        <v/>
      </c>
      <c r="CD389" s="47" t="s">
        <v>0</v>
      </c>
      <c r="CE389" s="19" t="str">
        <f t="shared" si="351"/>
        <v/>
      </c>
      <c r="CF389" s="47" t="s">
        <v>0</v>
      </c>
      <c r="CG389" s="130"/>
      <c r="CH389" s="47" t="s">
        <v>0</v>
      </c>
      <c r="CI389" s="52" t="str">
        <f t="shared" si="352"/>
        <v/>
      </c>
      <c r="CJ389" s="73" t="str">
        <f>IF(CG389="","",MAX(CJ$10:CJ388)+1)</f>
        <v/>
      </c>
      <c r="CK389" s="53" t="str">
        <f t="shared" si="353"/>
        <v/>
      </c>
      <c r="CL389" s="47" t="s">
        <v>0</v>
      </c>
      <c r="CM389" s="19" t="str">
        <f t="shared" si="354"/>
        <v/>
      </c>
      <c r="CN389" s="47" t="s">
        <v>0</v>
      </c>
      <c r="CO389" s="108"/>
      <c r="CP389" s="110"/>
      <c r="CQ389" s="47"/>
      <c r="CR389" s="58" t="str">
        <f>IF(AND(BX389="NEMA",BY389="NEMA",OR(CG389="",CK389="NEMA")),MAX(CR$10:CR388)+1,"")</f>
        <v/>
      </c>
      <c r="CS389" s="53" t="str">
        <f t="shared" si="355"/>
        <v/>
      </c>
      <c r="CT389" t="s">
        <v>0</v>
      </c>
      <c r="CU389" s="133" t="str">
        <f>IF(O389="","",LEFT(INDEX(kategorija_oznaka,MATCH(Q389,kategorija_id,0)),1))</f>
        <v/>
      </c>
      <c r="CV389" t="s">
        <v>0</v>
      </c>
      <c r="CW389" s="52" t="str">
        <f>IF(CR389="","",IF(M389&lt;&gt;"CRO","","INSERT INTO osoba (id,reg_broj,oib,spol_id,dat_rodjenja) VALUES ("&amp;CR389&amp;",(SELECT max(os.reg_broj)+1 FROM osoba AS os),Null,'"&amp;CU389&amp;"',Null); INSERT INTO osoba_log (id,reg_broj,oib,spol_id,dat_rodjenja,dnevnik_id) SELECT id,reg_broj,oib,spol_id,dat_rodjenja,"&amp;dnevnik_id&amp;" FROM osoba WHERE id = "&amp;CR389&amp;";"))</f>
        <v/>
      </c>
      <c r="CX389" s="66" t="str">
        <f t="shared" si="356"/>
        <v/>
      </c>
      <c r="CY389" t="s">
        <v>0</v>
      </c>
      <c r="CZ389" s="19" t="str">
        <f t="shared" si="357"/>
        <v/>
      </c>
      <c r="DA389" s="47" t="s">
        <v>0</v>
      </c>
      <c r="DB389" s="52" t="str">
        <f t="shared" si="358"/>
        <v/>
      </c>
      <c r="DC389" s="66" t="str">
        <f t="shared" si="359"/>
        <v/>
      </c>
      <c r="DD389" s="47" t="s">
        <v>0</v>
      </c>
      <c r="DE389" s="52" t="str">
        <f t="shared" si="360"/>
        <v/>
      </c>
      <c r="DF389" s="53" t="str">
        <f>IF(DE389="","",IFERROR(MATCH(DE389,registar,0),"NEMA"))</f>
        <v/>
      </c>
      <c r="DG389" s="47" t="s">
        <v>0</v>
      </c>
      <c r="DH389" s="52" t="str">
        <f t="shared" si="361"/>
        <v/>
      </c>
      <c r="DI389" s="53" t="str">
        <f>IF(DH389="","",IFERROR(MATCH(DH389,imePrezime_imePrezimeKlub,0),"NEMA"))</f>
        <v/>
      </c>
      <c r="DJ389" s="47" t="s">
        <v>0</v>
      </c>
      <c r="DK389" s="52" t="str">
        <f t="shared" si="362"/>
        <v/>
      </c>
      <c r="DL389" s="53" t="str">
        <f>IF(DK389="","",IFERROR(MATCH(DK389,imePrezime_imePrezime,0),"NEMA"))</f>
        <v/>
      </c>
      <c r="DM389" s="47" t="s">
        <v>0</v>
      </c>
      <c r="DN389" s="58" t="str">
        <f t="shared" si="363"/>
        <v/>
      </c>
      <c r="DO389" s="53" t="str" cm="1">
        <f t="array" ref="DO389">IF(DN389&lt;&gt;"",INDEX(imePrezime_id,DN389,0),IF(CR389&lt;&gt;"",CR389,""))</f>
        <v/>
      </c>
      <c r="DP389" s="47" t="s">
        <v>0</v>
      </c>
      <c r="DQ389" s="58" t="str">
        <f t="shared" si="364"/>
        <v/>
      </c>
      <c r="DR389" s="73" t="str">
        <f>IF(BW389="","",IF(AJ389="",IF(IFERROR(INDEX(imePrezime_klub,MATCH(DO389,imePrezime_id,0)),"NEMA")="","klu",""),IF(OR(AND(AK389&lt;&gt;"",AK389&lt;&gt;"NEMA"),BI389&lt;&gt;""),"klu(ali)",IF(AND(AN389&lt;&gt;"",AN389&lt;&gt;AM389),"(raz-klu)","klu"))))</f>
        <v/>
      </c>
      <c r="DS389" s="73" t="str">
        <f t="shared" si="365"/>
        <v/>
      </c>
      <c r="DT389" s="73" t="str">
        <f t="shared" si="366"/>
        <v/>
      </c>
      <c r="DU389" s="66" t="str">
        <f t="shared" si="367"/>
        <v/>
      </c>
      <c r="DV389" s="47" t="s">
        <v>0</v>
      </c>
      <c r="DW389" s="58" t="str">
        <f>IF(BW389="","",MAX(DW$10:DW388)+1)</f>
        <v/>
      </c>
      <c r="DX389" s="73" t="str">
        <f t="shared" si="368"/>
        <v/>
      </c>
      <c r="DY389" s="73" t="str">
        <f t="shared" si="369"/>
        <v/>
      </c>
      <c r="DZ389" s="73" t="str">
        <f t="shared" si="370"/>
        <v/>
      </c>
      <c r="EA389" s="73" t="str">
        <f t="shared" si="371"/>
        <v/>
      </c>
      <c r="EB389" s="73" t="str">
        <f t="shared" si="372"/>
        <v/>
      </c>
      <c r="EC389" s="73" t="str">
        <f t="shared" si="373"/>
        <v/>
      </c>
      <c r="ED389" s="73" t="str">
        <f t="shared" si="374"/>
        <v/>
      </c>
      <c r="EE389" s="73" t="str">
        <f t="shared" si="375"/>
        <v/>
      </c>
      <c r="EF389" s="73" t="str">
        <f t="shared" si="376"/>
        <v/>
      </c>
      <c r="EG389" s="53" t="str">
        <f>IF(INDEX(natjecanjeKategorije_katAliasId,MATCH(Q389,natjecanjeKategorije_katRegId,0))="","",INDEX(natjecanjeKategorije_katAliasId,MATCH(Q389,natjecanjeKategorije_katRegId,0)))</f>
        <v/>
      </c>
      <c r="EH389" s="47" t="s">
        <v>0</v>
      </c>
      <c r="EI389" s="19" t="str">
        <f t="shared" si="377"/>
        <v/>
      </c>
      <c r="EJ389" s="47" t="s">
        <v>0</v>
      </c>
      <c r="EK389" s="19" t="str">
        <f t="shared" si="378"/>
        <v/>
      </c>
      <c r="EL389" s="47" t="s">
        <v>0</v>
      </c>
      <c r="EM389" s="208" t="str">
        <f t="shared" si="379"/>
        <v/>
      </c>
      <c r="EN389" s="47" t="s">
        <v>0</v>
      </c>
    </row>
    <row r="390" spans="1:144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21"/>
        <v/>
      </c>
      <c r="P390" s="73" t="str">
        <f>IF(O390="","",IF(COUNTIF(O$10:O389,O390)=0,P389+1,P389))</f>
        <v/>
      </c>
      <c r="Q390" s="88" t="str">
        <f t="shared" si="322"/>
        <v/>
      </c>
      <c r="R390" s="89" t="str" cm="1">
        <f t="array" ref="R390">IF(S390="","",INDEX(natjecanjeStaze_naziv,MATCH(S390,natjecanjeStaze_stazaId,0)))</f>
        <v/>
      </c>
      <c r="S390" s="53" t="str">
        <f>IF(BW390="","",INDEX(natjecanjeStaze_stazaId,MATCH(O390,natjecanjeStaze_kategorija,0)))</f>
        <v/>
      </c>
      <c r="T390" s="47" t="s">
        <v>0</v>
      </c>
      <c r="U390" s="259" t="str">
        <f>IF(O390="","",INDEX(kategorija_oznaka,MATCH(Q390,kategorija_id,0)))</f>
        <v/>
      </c>
      <c r="V390" s="260" t="str">
        <f t="shared" si="323"/>
        <v/>
      </c>
      <c r="W390" s="47" t="s">
        <v>0</v>
      </c>
      <c r="X390" s="52" t="str">
        <f t="shared" si="324"/>
        <v/>
      </c>
      <c r="Y390" s="73" t="str">
        <f t="shared" si="325"/>
        <v/>
      </c>
      <c r="Z390" s="31" t="str">
        <f t="shared" si="326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27"/>
        <v/>
      </c>
      <c r="AF390" s="47" t="s">
        <v>0</v>
      </c>
      <c r="AG390" s="151" t="str">
        <f t="shared" si="328"/>
        <v/>
      </c>
      <c r="AH390" s="47" t="s">
        <v>0</v>
      </c>
      <c r="AI390" s="52" t="str">
        <f t="shared" si="329"/>
        <v/>
      </c>
      <c r="AJ390" s="31" t="str">
        <f t="shared" si="330"/>
        <v/>
      </c>
      <c r="AK390" s="73" t="str">
        <f t="shared" si="331"/>
        <v/>
      </c>
      <c r="AL390" s="73" t="str">
        <f t="shared" si="332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IFERROR(""&amp;INDEX(registarNatjecatelji,DL390,4),"")</f>
        <v/>
      </c>
      <c r="AO390" s="90" t="str">
        <f t="shared" si="333"/>
        <v/>
      </c>
      <c r="AP390" s="66" t="str">
        <f t="shared" si="334"/>
        <v/>
      </c>
      <c r="AQ390" s="47" t="s">
        <v>0</v>
      </c>
      <c r="AR390" s="52" t="str">
        <f>IF(V390&lt;&gt;"NEMA","",IF(IFERROR(MATCH(U390,U$10:U389,0),0)&lt;&gt;0,"",U390))</f>
        <v/>
      </c>
      <c r="AS390" s="73" t="str">
        <f>IF(AR390="","",IFERROR(INDEX(klubAlias_id,MATCH(AR390,klubAlias_alias,0)),"NEMA"))</f>
        <v/>
      </c>
      <c r="AT390" s="31" t="str">
        <f>IF(OR(AS390="",AS390&lt;&gt;"NEMA"),"",MAX(AT$10:AT389)+1)</f>
        <v/>
      </c>
      <c r="AU390" s="66" t="str">
        <f>IF(OR(AS390="",AS390&lt;&gt;"NEMA"),"",INDEX(klub_id,MATCH(AR390,klub_naziv,0)))</f>
        <v/>
      </c>
      <c r="AV390" s="47" t="s">
        <v>0</v>
      </c>
      <c r="AW390" s="19" t="str">
        <f t="shared" si="335"/>
        <v/>
      </c>
      <c r="AX390" s="47" t="s">
        <v>0</v>
      </c>
      <c r="AY390" s="82" t="str">
        <f>IF(AK390&lt;&gt;"NEMA","",IF(IFERROR(MATCH(AJ390,AJ$10:AJ389,0),0)&lt;&gt;0,"",AJ390))</f>
        <v/>
      </c>
      <c r="AZ390" s="47" t="s">
        <v>0</v>
      </c>
      <c r="BA390" s="130"/>
      <c r="BB390" s="47" t="s">
        <v>0</v>
      </c>
      <c r="BC390" s="58" t="str">
        <f t="shared" si="336"/>
        <v/>
      </c>
      <c r="BD390" s="31" t="str">
        <f t="shared" si="337"/>
        <v/>
      </c>
      <c r="BE390" s="31" t="str">
        <f>IF(BD390="","",MAX(BE$10:BE389)+1)</f>
        <v/>
      </c>
      <c r="BF390" s="31" t="str">
        <f t="shared" si="338"/>
        <v/>
      </c>
      <c r="BG390" s="31" t="str">
        <f t="shared" si="339"/>
        <v/>
      </c>
      <c r="BH390" s="31" t="str">
        <f>IF(BA390="","",MAX(BH$10:BH389)+1)</f>
        <v/>
      </c>
      <c r="BI390" s="31" t="str">
        <f t="shared" si="340"/>
        <v/>
      </c>
      <c r="BJ390" s="66" t="str">
        <f t="shared" si="341"/>
        <v/>
      </c>
      <c r="BK390" s="47" t="s">
        <v>0</v>
      </c>
      <c r="BL390" s="19" t="str">
        <f t="shared" si="342"/>
        <v/>
      </c>
      <c r="BM390" s="47" t="s">
        <v>0</v>
      </c>
      <c r="BN390" s="151" t="str">
        <f>IF(AP390="","",IF(BA390="",IF(IFERROR(MATCH(AP390,natjecanje_noviKluboviAliasi,0),0)&gt;0,INDEX(natjecanje_kluboviAliasi,MATCH(AP390,natjecanje_noviKluboviAliasi,0)),AP390),BA390))</f>
        <v/>
      </c>
      <c r="BO390" s="47" t="s">
        <v>0</v>
      </c>
      <c r="BP390" s="58" t="str">
        <f t="shared" si="343"/>
        <v/>
      </c>
      <c r="BQ390" s="73" t="str">
        <f t="shared" si="344"/>
        <v/>
      </c>
      <c r="BR390" s="267" t="str">
        <f t="shared" si="345"/>
        <v/>
      </c>
      <c r="BS390" s="268" t="str">
        <f t="shared" si="346"/>
        <v/>
      </c>
      <c r="BT390" s="191" t="str">
        <f t="shared" si="347"/>
        <v/>
      </c>
      <c r="BU390" s="47" t="s">
        <v>0</v>
      </c>
      <c r="BV390" s="52" t="str">
        <f t="shared" si="348"/>
        <v/>
      </c>
      <c r="BW390" s="31" t="str">
        <f t="shared" si="349"/>
        <v/>
      </c>
      <c r="BX390" s="73" t="str">
        <f>IF(BW390="","",IFERROR(INDEX(imePrezime_id,MATCH(BV390&amp;" – "&amp;BW390,imePrezime_imePrezime,0)),"NEMA"))</f>
        <v/>
      </c>
      <c r="BY390" s="73" t="str">
        <f>IF(BX390&lt;&gt;"NEMA","",IFERROR(INDEX(imePrezimeAlias_imePrezimeId,MATCH(BV390&amp;" "&amp;BW390,imePrezimeAlias_alias,0)),"NEMA"))</f>
        <v/>
      </c>
      <c r="BZ390" s="31" t="str">
        <f>IF(BW390="","",IF(OR(BY390="",BY390="NEMA"),BV390,INDEX(imePrezime_ime,MATCH(BY390,imePrezime_id,0))))</f>
        <v/>
      </c>
      <c r="CA390" s="66" t="str">
        <f>IF(BW390="","",IF(OR(BY390="",BY390="NEMA"),BW390,INDEX(imePrezime_prezime,MATCH(BY390,imePrezime_id,0))))</f>
        <v/>
      </c>
      <c r="CB390" s="47" t="s">
        <v>0</v>
      </c>
      <c r="CC390" s="82" t="str">
        <f t="shared" si="350"/>
        <v/>
      </c>
      <c r="CD390" s="47" t="s">
        <v>0</v>
      </c>
      <c r="CE390" s="19" t="str">
        <f t="shared" si="351"/>
        <v/>
      </c>
      <c r="CF390" s="47" t="s">
        <v>0</v>
      </c>
      <c r="CG390" s="130"/>
      <c r="CH390" s="47" t="s">
        <v>0</v>
      </c>
      <c r="CI390" s="52" t="str">
        <f t="shared" si="352"/>
        <v/>
      </c>
      <c r="CJ390" s="73" t="str">
        <f>IF(CG390="","",MAX(CJ$10:CJ389)+1)</f>
        <v/>
      </c>
      <c r="CK390" s="53" t="str">
        <f t="shared" si="353"/>
        <v/>
      </c>
      <c r="CL390" s="47" t="s">
        <v>0</v>
      </c>
      <c r="CM390" s="19" t="str">
        <f t="shared" si="354"/>
        <v/>
      </c>
      <c r="CN390" s="47" t="s">
        <v>0</v>
      </c>
      <c r="CO390" s="108"/>
      <c r="CP390" s="110"/>
      <c r="CQ390" s="47"/>
      <c r="CR390" s="58" t="str">
        <f>IF(AND(BX390="NEMA",BY390="NEMA",OR(CG390="",CK390="NEMA")),MAX(CR$10:CR389)+1,"")</f>
        <v/>
      </c>
      <c r="CS390" s="53" t="str">
        <f t="shared" si="355"/>
        <v/>
      </c>
      <c r="CT390" t="s">
        <v>0</v>
      </c>
      <c r="CU390" s="133" t="str">
        <f>IF(O390="","",LEFT(INDEX(kategorija_oznaka,MATCH(Q390,kategorija_id,0)),1))</f>
        <v/>
      </c>
      <c r="CV390" t="s">
        <v>0</v>
      </c>
      <c r="CW390" s="52" t="str">
        <f>IF(CR390="","",IF(M390&lt;&gt;"CRO","","INSERT INTO osoba (id,reg_broj,oib,spol_id,dat_rodjenja) VALUES ("&amp;CR390&amp;",(SELECT max(os.reg_broj)+1 FROM osoba AS os),Null,'"&amp;CU390&amp;"',Null); INSERT INTO osoba_log (id,reg_broj,oib,spol_id,dat_rodjenja,dnevnik_id) SELECT id,reg_broj,oib,spol_id,dat_rodjenja,"&amp;dnevnik_id&amp;" FROM osoba WHERE id = "&amp;CR390&amp;";"))</f>
        <v/>
      </c>
      <c r="CX390" s="66" t="str">
        <f t="shared" si="356"/>
        <v/>
      </c>
      <c r="CY390" t="s">
        <v>0</v>
      </c>
      <c r="CZ390" s="19" t="str">
        <f t="shared" si="357"/>
        <v/>
      </c>
      <c r="DA390" s="47" t="s">
        <v>0</v>
      </c>
      <c r="DB390" s="52" t="str">
        <f t="shared" si="358"/>
        <v/>
      </c>
      <c r="DC390" s="66" t="str">
        <f t="shared" si="359"/>
        <v/>
      </c>
      <c r="DD390" s="47" t="s">
        <v>0</v>
      </c>
      <c r="DE390" s="52" t="str">
        <f t="shared" si="360"/>
        <v/>
      </c>
      <c r="DF390" s="53" t="str">
        <f>IF(DE390="","",IFERROR(MATCH(DE390,registar,0),"NEMA"))</f>
        <v/>
      </c>
      <c r="DG390" s="47" t="s">
        <v>0</v>
      </c>
      <c r="DH390" s="52" t="str">
        <f t="shared" si="361"/>
        <v/>
      </c>
      <c r="DI390" s="53" t="str">
        <f>IF(DH390="","",IFERROR(MATCH(DH390,imePrezime_imePrezimeKlub,0),"NEMA"))</f>
        <v/>
      </c>
      <c r="DJ390" s="47" t="s">
        <v>0</v>
      </c>
      <c r="DK390" s="52" t="str">
        <f t="shared" si="362"/>
        <v/>
      </c>
      <c r="DL390" s="53" t="str">
        <f>IF(DK390="","",IFERROR(MATCH(DK390,imePrezime_imePrezime,0),"NEMA"))</f>
        <v/>
      </c>
      <c r="DM390" s="47" t="s">
        <v>0</v>
      </c>
      <c r="DN390" s="58" t="str">
        <f t="shared" si="363"/>
        <v/>
      </c>
      <c r="DO390" s="53" t="str" cm="1">
        <f t="array" ref="DO390">IF(DN390&lt;&gt;"",INDEX(imePrezime_id,DN390,0),IF(CR390&lt;&gt;"",CR390,""))</f>
        <v/>
      </c>
      <c r="DP390" s="47" t="s">
        <v>0</v>
      </c>
      <c r="DQ390" s="58" t="str">
        <f t="shared" si="364"/>
        <v/>
      </c>
      <c r="DR390" s="73" t="str">
        <f>IF(BW390="","",IF(AJ390="",IF(IFERROR(INDEX(imePrezime_klub,MATCH(DO390,imePrezime_id,0)),"NEMA")="","klu",""),IF(OR(AND(AK390&lt;&gt;"",AK390&lt;&gt;"NEMA"),BI390&lt;&gt;""),"klu(ali)",IF(AND(AN390&lt;&gt;"",AN390&lt;&gt;AM390),"(raz-klu)","klu"))))</f>
        <v/>
      </c>
      <c r="DS390" s="73" t="str">
        <f t="shared" si="365"/>
        <v/>
      </c>
      <c r="DT390" s="73" t="str">
        <f t="shared" si="366"/>
        <v/>
      </c>
      <c r="DU390" s="66" t="str">
        <f t="shared" si="367"/>
        <v/>
      </c>
      <c r="DV390" s="47" t="s">
        <v>0</v>
      </c>
      <c r="DW390" s="58" t="str">
        <f>IF(BW390="","",MAX(DW$10:DW389)+1)</f>
        <v/>
      </c>
      <c r="DX390" s="73" t="str">
        <f t="shared" si="368"/>
        <v/>
      </c>
      <c r="DY390" s="73" t="str">
        <f t="shared" si="369"/>
        <v/>
      </c>
      <c r="DZ390" s="73" t="str">
        <f t="shared" si="370"/>
        <v/>
      </c>
      <c r="EA390" s="73" t="str">
        <f t="shared" si="371"/>
        <v/>
      </c>
      <c r="EB390" s="73" t="str">
        <f t="shared" si="372"/>
        <v/>
      </c>
      <c r="EC390" s="73" t="str">
        <f t="shared" si="373"/>
        <v/>
      </c>
      <c r="ED390" s="73" t="str">
        <f t="shared" si="374"/>
        <v/>
      </c>
      <c r="EE390" s="73" t="str">
        <f t="shared" si="375"/>
        <v/>
      </c>
      <c r="EF390" s="73" t="str">
        <f t="shared" si="376"/>
        <v/>
      </c>
      <c r="EG390" s="53" t="str">
        <f>IF(INDEX(natjecanjeKategorije_katAliasId,MATCH(Q390,natjecanjeKategorije_katRegId,0))="","",INDEX(natjecanjeKategorije_katAliasId,MATCH(Q390,natjecanjeKategorije_katRegId,0)))</f>
        <v/>
      </c>
      <c r="EH390" s="47" t="s">
        <v>0</v>
      </c>
      <c r="EI390" s="19" t="str">
        <f t="shared" si="377"/>
        <v/>
      </c>
      <c r="EJ390" s="47" t="s">
        <v>0</v>
      </c>
      <c r="EK390" s="19" t="str">
        <f t="shared" si="378"/>
        <v/>
      </c>
      <c r="EL390" s="47" t="s">
        <v>0</v>
      </c>
      <c r="EM390" s="208" t="str">
        <f t="shared" si="379"/>
        <v/>
      </c>
      <c r="EN390" s="47" t="s">
        <v>0</v>
      </c>
    </row>
    <row r="391" spans="1:144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21"/>
        <v/>
      </c>
      <c r="P391" s="73" t="str">
        <f>IF(O391="","",IF(COUNTIF(O$10:O390,O391)=0,P390+1,P390))</f>
        <v/>
      </c>
      <c r="Q391" s="88" t="str">
        <f t="shared" si="322"/>
        <v/>
      </c>
      <c r="R391" s="89" t="str" cm="1">
        <f t="array" ref="R391">IF(S391="","",INDEX(natjecanjeStaze_naziv,MATCH(S391,natjecanjeStaze_stazaId,0)))</f>
        <v/>
      </c>
      <c r="S391" s="53" t="str">
        <f>IF(BW391="","",INDEX(natjecanjeStaze_stazaId,MATCH(O391,natjecanjeStaze_kategorija,0)))</f>
        <v/>
      </c>
      <c r="T391" s="47" t="s">
        <v>0</v>
      </c>
      <c r="U391" s="259" t="str">
        <f>IF(O391="","",INDEX(kategorija_oznaka,MATCH(Q391,kategorija_id,0)))</f>
        <v/>
      </c>
      <c r="V391" s="260" t="str">
        <f t="shared" si="323"/>
        <v/>
      </c>
      <c r="W391" s="47" t="s">
        <v>0</v>
      </c>
      <c r="X391" s="52" t="str">
        <f t="shared" si="324"/>
        <v/>
      </c>
      <c r="Y391" s="73" t="str">
        <f t="shared" si="325"/>
        <v/>
      </c>
      <c r="Z391" s="31" t="str">
        <f t="shared" si="326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27"/>
        <v/>
      </c>
      <c r="AF391" s="47" t="s">
        <v>0</v>
      </c>
      <c r="AG391" s="151" t="str">
        <f t="shared" si="328"/>
        <v/>
      </c>
      <c r="AH391" s="47" t="s">
        <v>0</v>
      </c>
      <c r="AI391" s="52" t="str">
        <f t="shared" si="329"/>
        <v/>
      </c>
      <c r="AJ391" s="31" t="str">
        <f t="shared" si="330"/>
        <v/>
      </c>
      <c r="AK391" s="73" t="str">
        <f t="shared" si="331"/>
        <v/>
      </c>
      <c r="AL391" s="73" t="str">
        <f t="shared" si="332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IFERROR(""&amp;INDEX(registarNatjecatelji,DL391,4),"")</f>
        <v/>
      </c>
      <c r="AO391" s="90" t="str">
        <f t="shared" si="333"/>
        <v/>
      </c>
      <c r="AP391" s="66" t="str">
        <f t="shared" si="334"/>
        <v/>
      </c>
      <c r="AQ391" s="47" t="s">
        <v>0</v>
      </c>
      <c r="AR391" s="52" t="str">
        <f>IF(V391&lt;&gt;"NEMA","",IF(IFERROR(MATCH(U391,U$10:U390,0),0)&lt;&gt;0,"",U391))</f>
        <v/>
      </c>
      <c r="AS391" s="73" t="str">
        <f>IF(AR391="","",IFERROR(INDEX(klubAlias_id,MATCH(AR391,klubAlias_alias,0)),"NEMA"))</f>
        <v/>
      </c>
      <c r="AT391" s="31" t="str">
        <f>IF(OR(AS391="",AS391&lt;&gt;"NEMA"),"",MAX(AT$10:AT390)+1)</f>
        <v/>
      </c>
      <c r="AU391" s="66" t="str">
        <f>IF(OR(AS391="",AS391&lt;&gt;"NEMA"),"",INDEX(klub_id,MATCH(AR391,klub_naziv,0)))</f>
        <v/>
      </c>
      <c r="AV391" s="47" t="s">
        <v>0</v>
      </c>
      <c r="AW391" s="19" t="str">
        <f t="shared" si="335"/>
        <v/>
      </c>
      <c r="AX391" s="47" t="s">
        <v>0</v>
      </c>
      <c r="AY391" s="82" t="str">
        <f>IF(AK391&lt;&gt;"NEMA","",IF(IFERROR(MATCH(AJ391,AJ$10:AJ390,0),0)&lt;&gt;0,"",AJ391))</f>
        <v/>
      </c>
      <c r="AZ391" s="47" t="s">
        <v>0</v>
      </c>
      <c r="BA391" s="130"/>
      <c r="BB391" s="47" t="s">
        <v>0</v>
      </c>
      <c r="BC391" s="58" t="str">
        <f t="shared" si="336"/>
        <v/>
      </c>
      <c r="BD391" s="31" t="str">
        <f t="shared" si="337"/>
        <v/>
      </c>
      <c r="BE391" s="31" t="str">
        <f>IF(BD391="","",MAX(BE$10:BE390)+1)</f>
        <v/>
      </c>
      <c r="BF391" s="31" t="str">
        <f t="shared" si="338"/>
        <v/>
      </c>
      <c r="BG391" s="31" t="str">
        <f t="shared" si="339"/>
        <v/>
      </c>
      <c r="BH391" s="31" t="str">
        <f>IF(BA391="","",MAX(BH$10:BH390)+1)</f>
        <v/>
      </c>
      <c r="BI391" s="31" t="str">
        <f t="shared" si="340"/>
        <v/>
      </c>
      <c r="BJ391" s="66" t="str">
        <f t="shared" si="341"/>
        <v/>
      </c>
      <c r="BK391" s="47" t="s">
        <v>0</v>
      </c>
      <c r="BL391" s="19" t="str">
        <f t="shared" si="342"/>
        <v/>
      </c>
      <c r="BM391" s="47" t="s">
        <v>0</v>
      </c>
      <c r="BN391" s="151" t="str">
        <f>IF(AP391="","",IF(BA391="",IF(IFERROR(MATCH(AP391,natjecanje_noviKluboviAliasi,0),0)&gt;0,INDEX(natjecanje_kluboviAliasi,MATCH(AP391,natjecanje_noviKluboviAliasi,0)),AP391),BA391))</f>
        <v/>
      </c>
      <c r="BO391" s="47" t="s">
        <v>0</v>
      </c>
      <c r="BP391" s="58" t="str">
        <f t="shared" si="343"/>
        <v/>
      </c>
      <c r="BQ391" s="73" t="str">
        <f t="shared" si="344"/>
        <v/>
      </c>
      <c r="BR391" s="267" t="str">
        <f t="shared" si="345"/>
        <v/>
      </c>
      <c r="BS391" s="268" t="str">
        <f t="shared" si="346"/>
        <v/>
      </c>
      <c r="BT391" s="191" t="str">
        <f t="shared" si="347"/>
        <v/>
      </c>
      <c r="BU391" s="47" t="s">
        <v>0</v>
      </c>
      <c r="BV391" s="52" t="str">
        <f t="shared" si="348"/>
        <v/>
      </c>
      <c r="BW391" s="31" t="str">
        <f t="shared" si="349"/>
        <v/>
      </c>
      <c r="BX391" s="73" t="str">
        <f>IF(BW391="","",IFERROR(INDEX(imePrezime_id,MATCH(BV391&amp;" – "&amp;BW391,imePrezime_imePrezime,0)),"NEMA"))</f>
        <v/>
      </c>
      <c r="BY391" s="73" t="str">
        <f>IF(BX391&lt;&gt;"NEMA","",IFERROR(INDEX(imePrezimeAlias_imePrezimeId,MATCH(BV391&amp;" "&amp;BW391,imePrezimeAlias_alias,0)),"NEMA"))</f>
        <v/>
      </c>
      <c r="BZ391" s="31" t="str">
        <f>IF(BW391="","",IF(OR(BY391="",BY391="NEMA"),BV391,INDEX(imePrezime_ime,MATCH(BY391,imePrezime_id,0))))</f>
        <v/>
      </c>
      <c r="CA391" s="66" t="str">
        <f>IF(BW391="","",IF(OR(BY391="",BY391="NEMA"),BW391,INDEX(imePrezime_prezime,MATCH(BY391,imePrezime_id,0))))</f>
        <v/>
      </c>
      <c r="CB391" s="47" t="s">
        <v>0</v>
      </c>
      <c r="CC391" s="82" t="str">
        <f t="shared" si="350"/>
        <v/>
      </c>
      <c r="CD391" s="47" t="s">
        <v>0</v>
      </c>
      <c r="CE391" s="19" t="str">
        <f t="shared" si="351"/>
        <v/>
      </c>
      <c r="CF391" s="47" t="s">
        <v>0</v>
      </c>
      <c r="CG391" s="130"/>
      <c r="CH391" s="47" t="s">
        <v>0</v>
      </c>
      <c r="CI391" s="52" t="str">
        <f t="shared" si="352"/>
        <v/>
      </c>
      <c r="CJ391" s="73" t="str">
        <f>IF(CG391="","",MAX(CJ$10:CJ390)+1)</f>
        <v/>
      </c>
      <c r="CK391" s="53" t="str">
        <f t="shared" si="353"/>
        <v/>
      </c>
      <c r="CL391" s="47" t="s">
        <v>0</v>
      </c>
      <c r="CM391" s="19" t="str">
        <f t="shared" si="354"/>
        <v/>
      </c>
      <c r="CN391" s="47" t="s">
        <v>0</v>
      </c>
      <c r="CO391" s="108"/>
      <c r="CP391" s="110"/>
      <c r="CQ391" s="47"/>
      <c r="CR391" s="58" t="str">
        <f>IF(AND(BX391="NEMA",BY391="NEMA",OR(CG391="",CK391="NEMA")),MAX(CR$10:CR390)+1,"")</f>
        <v/>
      </c>
      <c r="CS391" s="53" t="str">
        <f t="shared" si="355"/>
        <v/>
      </c>
      <c r="CT391" t="s">
        <v>0</v>
      </c>
      <c r="CU391" s="133" t="str">
        <f>IF(O391="","",LEFT(INDEX(kategorija_oznaka,MATCH(Q391,kategorija_id,0)),1))</f>
        <v/>
      </c>
      <c r="CV391" t="s">
        <v>0</v>
      </c>
      <c r="CW391" s="52" t="str">
        <f>IF(CR391="","",IF(M391&lt;&gt;"CRO","","INSERT INTO osoba (id,reg_broj,oib,spol_id,dat_rodjenja) VALUES ("&amp;CR391&amp;",(SELECT max(os.reg_broj)+1 FROM osoba AS os),Null,'"&amp;CU391&amp;"',Null); INSERT INTO osoba_log (id,reg_broj,oib,spol_id,dat_rodjenja,dnevnik_id) SELECT id,reg_broj,oib,spol_id,dat_rodjenja,"&amp;dnevnik_id&amp;" FROM osoba WHERE id = "&amp;CR391&amp;";"))</f>
        <v/>
      </c>
      <c r="CX391" s="66" t="str">
        <f t="shared" si="356"/>
        <v/>
      </c>
      <c r="CY391" t="s">
        <v>0</v>
      </c>
      <c r="CZ391" s="19" t="str">
        <f t="shared" si="357"/>
        <v/>
      </c>
      <c r="DA391" s="47" t="s">
        <v>0</v>
      </c>
      <c r="DB391" s="52" t="str">
        <f t="shared" si="358"/>
        <v/>
      </c>
      <c r="DC391" s="66" t="str">
        <f t="shared" si="359"/>
        <v/>
      </c>
      <c r="DD391" s="47" t="s">
        <v>0</v>
      </c>
      <c r="DE391" s="52" t="str">
        <f t="shared" si="360"/>
        <v/>
      </c>
      <c r="DF391" s="53" t="str">
        <f>IF(DE391="","",IFERROR(MATCH(DE391,registar,0),"NEMA"))</f>
        <v/>
      </c>
      <c r="DG391" s="47" t="s">
        <v>0</v>
      </c>
      <c r="DH391" s="52" t="str">
        <f t="shared" si="361"/>
        <v/>
      </c>
      <c r="DI391" s="53" t="str">
        <f>IF(DH391="","",IFERROR(MATCH(DH391,imePrezime_imePrezimeKlub,0),"NEMA"))</f>
        <v/>
      </c>
      <c r="DJ391" s="47" t="s">
        <v>0</v>
      </c>
      <c r="DK391" s="52" t="str">
        <f t="shared" si="362"/>
        <v/>
      </c>
      <c r="DL391" s="53" t="str">
        <f>IF(DK391="","",IFERROR(MATCH(DK391,imePrezime_imePrezime,0),"NEMA"))</f>
        <v/>
      </c>
      <c r="DM391" s="47" t="s">
        <v>0</v>
      </c>
      <c r="DN391" s="58" t="str">
        <f t="shared" si="363"/>
        <v/>
      </c>
      <c r="DO391" s="53" t="str" cm="1">
        <f t="array" ref="DO391">IF(DN391&lt;&gt;"",INDEX(imePrezime_id,DN391,0),IF(CR391&lt;&gt;"",CR391,""))</f>
        <v/>
      </c>
      <c r="DP391" s="47" t="s">
        <v>0</v>
      </c>
      <c r="DQ391" s="58" t="str">
        <f t="shared" si="364"/>
        <v/>
      </c>
      <c r="DR391" s="73" t="str">
        <f>IF(BW391="","",IF(AJ391="",IF(IFERROR(INDEX(imePrezime_klub,MATCH(DO391,imePrezime_id,0)),"NEMA")="","klu",""),IF(OR(AND(AK391&lt;&gt;"",AK391&lt;&gt;"NEMA"),BI391&lt;&gt;""),"klu(ali)",IF(AND(AN391&lt;&gt;"",AN391&lt;&gt;AM391),"(raz-klu)","klu"))))</f>
        <v/>
      </c>
      <c r="DS391" s="73" t="str">
        <f t="shared" si="365"/>
        <v/>
      </c>
      <c r="DT391" s="73" t="str">
        <f t="shared" si="366"/>
        <v/>
      </c>
      <c r="DU391" s="66" t="str">
        <f t="shared" si="367"/>
        <v/>
      </c>
      <c r="DV391" s="47" t="s">
        <v>0</v>
      </c>
      <c r="DW391" s="58" t="str">
        <f>IF(BW391="","",MAX(DW$10:DW390)+1)</f>
        <v/>
      </c>
      <c r="DX391" s="73" t="str">
        <f t="shared" si="368"/>
        <v/>
      </c>
      <c r="DY391" s="73" t="str">
        <f t="shared" si="369"/>
        <v/>
      </c>
      <c r="DZ391" s="73" t="str">
        <f t="shared" si="370"/>
        <v/>
      </c>
      <c r="EA391" s="73" t="str">
        <f t="shared" si="371"/>
        <v/>
      </c>
      <c r="EB391" s="73" t="str">
        <f t="shared" si="372"/>
        <v/>
      </c>
      <c r="EC391" s="73" t="str">
        <f t="shared" si="373"/>
        <v/>
      </c>
      <c r="ED391" s="73" t="str">
        <f t="shared" si="374"/>
        <v/>
      </c>
      <c r="EE391" s="73" t="str">
        <f t="shared" si="375"/>
        <v/>
      </c>
      <c r="EF391" s="73" t="str">
        <f t="shared" si="376"/>
        <v/>
      </c>
      <c r="EG391" s="53" t="str">
        <f>IF(INDEX(natjecanjeKategorije_katAliasId,MATCH(Q391,natjecanjeKategorije_katRegId,0))="","",INDEX(natjecanjeKategorije_katAliasId,MATCH(Q391,natjecanjeKategorije_katRegId,0)))</f>
        <v/>
      </c>
      <c r="EH391" s="47" t="s">
        <v>0</v>
      </c>
      <c r="EI391" s="19" t="str">
        <f t="shared" si="377"/>
        <v/>
      </c>
      <c r="EJ391" s="47" t="s">
        <v>0</v>
      </c>
      <c r="EK391" s="19" t="str">
        <f t="shared" si="378"/>
        <v/>
      </c>
      <c r="EL391" s="47" t="s">
        <v>0</v>
      </c>
      <c r="EM391" s="208" t="str">
        <f t="shared" si="379"/>
        <v/>
      </c>
      <c r="EN391" s="47" t="s">
        <v>0</v>
      </c>
    </row>
    <row r="392" spans="1:144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21"/>
        <v/>
      </c>
      <c r="P392" s="73" t="str">
        <f>IF(O392="","",IF(COUNTIF(O$10:O391,O392)=0,P391+1,P391))</f>
        <v/>
      </c>
      <c r="Q392" s="88" t="str">
        <f t="shared" si="322"/>
        <v/>
      </c>
      <c r="R392" s="89" t="str" cm="1">
        <f t="array" ref="R392">IF(S392="","",INDEX(natjecanjeStaze_naziv,MATCH(S392,natjecanjeStaze_stazaId,0)))</f>
        <v/>
      </c>
      <c r="S392" s="53" t="str">
        <f>IF(BW392="","",INDEX(natjecanjeStaze_stazaId,MATCH(O392,natjecanjeStaze_kategorija,0)))</f>
        <v/>
      </c>
      <c r="T392" s="47" t="s">
        <v>0</v>
      </c>
      <c r="U392" s="259" t="str">
        <f>IF(O392="","",INDEX(kategorija_oznaka,MATCH(Q392,kategorija_id,0)))</f>
        <v/>
      </c>
      <c r="V392" s="260" t="str">
        <f t="shared" si="323"/>
        <v/>
      </c>
      <c r="W392" s="47" t="s">
        <v>0</v>
      </c>
      <c r="X392" s="52" t="str">
        <f t="shared" si="324"/>
        <v/>
      </c>
      <c r="Y392" s="73" t="str">
        <f t="shared" si="325"/>
        <v/>
      </c>
      <c r="Z392" s="31" t="str">
        <f t="shared" si="326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27"/>
        <v/>
      </c>
      <c r="AF392" s="47" t="s">
        <v>0</v>
      </c>
      <c r="AG392" s="151" t="str">
        <f t="shared" si="328"/>
        <v/>
      </c>
      <c r="AH392" s="47" t="s">
        <v>0</v>
      </c>
      <c r="AI392" s="52" t="str">
        <f t="shared" si="329"/>
        <v/>
      </c>
      <c r="AJ392" s="31" t="str">
        <f t="shared" si="330"/>
        <v/>
      </c>
      <c r="AK392" s="73" t="str">
        <f t="shared" si="331"/>
        <v/>
      </c>
      <c r="AL392" s="73" t="str">
        <f t="shared" si="332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IFERROR(""&amp;INDEX(registarNatjecatelji,DL392,4),"")</f>
        <v/>
      </c>
      <c r="AO392" s="90" t="str">
        <f t="shared" si="333"/>
        <v/>
      </c>
      <c r="AP392" s="66" t="str">
        <f t="shared" si="334"/>
        <v/>
      </c>
      <c r="AQ392" s="47" t="s">
        <v>0</v>
      </c>
      <c r="AR392" s="52" t="str">
        <f>IF(V392&lt;&gt;"NEMA","",IF(IFERROR(MATCH(U392,U$10:U391,0),0)&lt;&gt;0,"",U392))</f>
        <v/>
      </c>
      <c r="AS392" s="73" t="str">
        <f>IF(AR392="","",IFERROR(INDEX(klubAlias_id,MATCH(AR392,klubAlias_alias,0)),"NEMA"))</f>
        <v/>
      </c>
      <c r="AT392" s="31" t="str">
        <f>IF(OR(AS392="",AS392&lt;&gt;"NEMA"),"",MAX(AT$10:AT391)+1)</f>
        <v/>
      </c>
      <c r="AU392" s="66" t="str">
        <f>IF(OR(AS392="",AS392&lt;&gt;"NEMA"),"",INDEX(klub_id,MATCH(AR392,klub_naziv,0)))</f>
        <v/>
      </c>
      <c r="AV392" s="47" t="s">
        <v>0</v>
      </c>
      <c r="AW392" s="19" t="str">
        <f t="shared" si="335"/>
        <v/>
      </c>
      <c r="AX392" s="47" t="s">
        <v>0</v>
      </c>
      <c r="AY392" s="82" t="str">
        <f>IF(AK392&lt;&gt;"NEMA","",IF(IFERROR(MATCH(AJ392,AJ$10:AJ391,0),0)&lt;&gt;0,"",AJ392))</f>
        <v/>
      </c>
      <c r="AZ392" s="47" t="s">
        <v>0</v>
      </c>
      <c r="BA392" s="130"/>
      <c r="BB392" s="47" t="s">
        <v>0</v>
      </c>
      <c r="BC392" s="58" t="str">
        <f t="shared" si="336"/>
        <v/>
      </c>
      <c r="BD392" s="31" t="str">
        <f t="shared" si="337"/>
        <v/>
      </c>
      <c r="BE392" s="31" t="str">
        <f>IF(BD392="","",MAX(BE$10:BE391)+1)</f>
        <v/>
      </c>
      <c r="BF392" s="31" t="str">
        <f t="shared" si="338"/>
        <v/>
      </c>
      <c r="BG392" s="31" t="str">
        <f t="shared" si="339"/>
        <v/>
      </c>
      <c r="BH392" s="31" t="str">
        <f>IF(BA392="","",MAX(BH$10:BH391)+1)</f>
        <v/>
      </c>
      <c r="BI392" s="31" t="str">
        <f t="shared" si="340"/>
        <v/>
      </c>
      <c r="BJ392" s="66" t="str">
        <f t="shared" si="341"/>
        <v/>
      </c>
      <c r="BK392" s="47" t="s">
        <v>0</v>
      </c>
      <c r="BL392" s="19" t="str">
        <f t="shared" si="342"/>
        <v/>
      </c>
      <c r="BM392" s="47" t="s">
        <v>0</v>
      </c>
      <c r="BN392" s="151" t="str">
        <f>IF(AP392="","",IF(BA392="",IF(IFERROR(MATCH(AP392,natjecanje_noviKluboviAliasi,0),0)&gt;0,INDEX(natjecanje_kluboviAliasi,MATCH(AP392,natjecanje_noviKluboviAliasi,0)),AP392),BA392))</f>
        <v/>
      </c>
      <c r="BO392" s="47" t="s">
        <v>0</v>
      </c>
      <c r="BP392" s="58" t="str">
        <f t="shared" si="343"/>
        <v/>
      </c>
      <c r="BQ392" s="73" t="str">
        <f t="shared" si="344"/>
        <v/>
      </c>
      <c r="BR392" s="267" t="str">
        <f t="shared" si="345"/>
        <v/>
      </c>
      <c r="BS392" s="268" t="str">
        <f t="shared" si="346"/>
        <v/>
      </c>
      <c r="BT392" s="191" t="str">
        <f t="shared" si="347"/>
        <v/>
      </c>
      <c r="BU392" s="47" t="s">
        <v>0</v>
      </c>
      <c r="BV392" s="52" t="str">
        <f t="shared" si="348"/>
        <v/>
      </c>
      <c r="BW392" s="31" t="str">
        <f t="shared" si="349"/>
        <v/>
      </c>
      <c r="BX392" s="73" t="str">
        <f>IF(BW392="","",IFERROR(INDEX(imePrezime_id,MATCH(BV392&amp;" – "&amp;BW392,imePrezime_imePrezime,0)),"NEMA"))</f>
        <v/>
      </c>
      <c r="BY392" s="73" t="str">
        <f>IF(BX392&lt;&gt;"NEMA","",IFERROR(INDEX(imePrezimeAlias_imePrezimeId,MATCH(BV392&amp;" "&amp;BW392,imePrezimeAlias_alias,0)),"NEMA"))</f>
        <v/>
      </c>
      <c r="BZ392" s="31" t="str">
        <f>IF(BW392="","",IF(OR(BY392="",BY392="NEMA"),BV392,INDEX(imePrezime_ime,MATCH(BY392,imePrezime_id,0))))</f>
        <v/>
      </c>
      <c r="CA392" s="66" t="str">
        <f>IF(BW392="","",IF(OR(BY392="",BY392="NEMA"),BW392,INDEX(imePrezime_prezime,MATCH(BY392,imePrezime_id,0))))</f>
        <v/>
      </c>
      <c r="CB392" s="47" t="s">
        <v>0</v>
      </c>
      <c r="CC392" s="82" t="str">
        <f t="shared" si="350"/>
        <v/>
      </c>
      <c r="CD392" s="47" t="s">
        <v>0</v>
      </c>
      <c r="CE392" s="19" t="str">
        <f t="shared" si="351"/>
        <v/>
      </c>
      <c r="CF392" s="47" t="s">
        <v>0</v>
      </c>
      <c r="CG392" s="130"/>
      <c r="CH392" s="47" t="s">
        <v>0</v>
      </c>
      <c r="CI392" s="52" t="str">
        <f t="shared" si="352"/>
        <v/>
      </c>
      <c r="CJ392" s="73" t="str">
        <f>IF(CG392="","",MAX(CJ$10:CJ391)+1)</f>
        <v/>
      </c>
      <c r="CK392" s="53" t="str">
        <f t="shared" si="353"/>
        <v/>
      </c>
      <c r="CL392" s="47" t="s">
        <v>0</v>
      </c>
      <c r="CM392" s="19" t="str">
        <f t="shared" si="354"/>
        <v/>
      </c>
      <c r="CN392" s="47" t="s">
        <v>0</v>
      </c>
      <c r="CO392" s="108"/>
      <c r="CP392" s="110"/>
      <c r="CQ392" s="47"/>
      <c r="CR392" s="58" t="str">
        <f>IF(AND(BX392="NEMA",BY392="NEMA",OR(CG392="",CK392="NEMA")),MAX(CR$10:CR391)+1,"")</f>
        <v/>
      </c>
      <c r="CS392" s="53" t="str">
        <f t="shared" si="355"/>
        <v/>
      </c>
      <c r="CT392" t="s">
        <v>0</v>
      </c>
      <c r="CU392" s="133" t="str">
        <f>IF(O392="","",LEFT(INDEX(kategorija_oznaka,MATCH(Q392,kategorija_id,0)),1))</f>
        <v/>
      </c>
      <c r="CV392" t="s">
        <v>0</v>
      </c>
      <c r="CW392" s="52" t="str">
        <f>IF(CR392="","",IF(M392&lt;&gt;"CRO","","INSERT INTO osoba (id,reg_broj,oib,spol_id,dat_rodjenja) VALUES ("&amp;CR392&amp;",(SELECT max(os.reg_broj)+1 FROM osoba AS os),Null,'"&amp;CU392&amp;"',Null); INSERT INTO osoba_log (id,reg_broj,oib,spol_id,dat_rodjenja,dnevnik_id) SELECT id,reg_broj,oib,spol_id,dat_rodjenja,"&amp;dnevnik_id&amp;" FROM osoba WHERE id = "&amp;CR392&amp;";"))</f>
        <v/>
      </c>
      <c r="CX392" s="66" t="str">
        <f t="shared" si="356"/>
        <v/>
      </c>
      <c r="CY392" t="s">
        <v>0</v>
      </c>
      <c r="CZ392" s="19" t="str">
        <f t="shared" si="357"/>
        <v/>
      </c>
      <c r="DA392" s="47" t="s">
        <v>0</v>
      </c>
      <c r="DB392" s="52" t="str">
        <f t="shared" si="358"/>
        <v/>
      </c>
      <c r="DC392" s="66" t="str">
        <f t="shared" si="359"/>
        <v/>
      </c>
      <c r="DD392" s="47" t="s">
        <v>0</v>
      </c>
      <c r="DE392" s="52" t="str">
        <f t="shared" si="360"/>
        <v/>
      </c>
      <c r="DF392" s="53" t="str">
        <f>IF(DE392="","",IFERROR(MATCH(DE392,registar,0),"NEMA"))</f>
        <v/>
      </c>
      <c r="DG392" s="47" t="s">
        <v>0</v>
      </c>
      <c r="DH392" s="52" t="str">
        <f t="shared" si="361"/>
        <v/>
      </c>
      <c r="DI392" s="53" t="str">
        <f>IF(DH392="","",IFERROR(MATCH(DH392,imePrezime_imePrezimeKlub,0),"NEMA"))</f>
        <v/>
      </c>
      <c r="DJ392" s="47" t="s">
        <v>0</v>
      </c>
      <c r="DK392" s="52" t="str">
        <f t="shared" si="362"/>
        <v/>
      </c>
      <c r="DL392" s="53" t="str">
        <f>IF(DK392="","",IFERROR(MATCH(DK392,imePrezime_imePrezime,0),"NEMA"))</f>
        <v/>
      </c>
      <c r="DM392" s="47" t="s">
        <v>0</v>
      </c>
      <c r="DN392" s="58" t="str">
        <f t="shared" si="363"/>
        <v/>
      </c>
      <c r="DO392" s="53" t="str" cm="1">
        <f t="array" ref="DO392">IF(DN392&lt;&gt;"",INDEX(imePrezime_id,DN392,0),IF(CR392&lt;&gt;"",CR392,""))</f>
        <v/>
      </c>
      <c r="DP392" s="47" t="s">
        <v>0</v>
      </c>
      <c r="DQ392" s="58" t="str">
        <f t="shared" si="364"/>
        <v/>
      </c>
      <c r="DR392" s="73" t="str">
        <f>IF(BW392="","",IF(AJ392="",IF(IFERROR(INDEX(imePrezime_klub,MATCH(DO392,imePrezime_id,0)),"NEMA")="","klu",""),IF(OR(AND(AK392&lt;&gt;"",AK392&lt;&gt;"NEMA"),BI392&lt;&gt;""),"klu(ali)",IF(AND(AN392&lt;&gt;"",AN392&lt;&gt;AM392),"(raz-klu)","klu"))))</f>
        <v/>
      </c>
      <c r="DS392" s="73" t="str">
        <f t="shared" si="365"/>
        <v/>
      </c>
      <c r="DT392" s="73" t="str">
        <f t="shared" si="366"/>
        <v/>
      </c>
      <c r="DU392" s="66" t="str">
        <f t="shared" si="367"/>
        <v/>
      </c>
      <c r="DV392" s="47" t="s">
        <v>0</v>
      </c>
      <c r="DW392" s="58" t="str">
        <f>IF(BW392="","",MAX(DW$10:DW391)+1)</f>
        <v/>
      </c>
      <c r="DX392" s="73" t="str">
        <f t="shared" si="368"/>
        <v/>
      </c>
      <c r="DY392" s="73" t="str">
        <f t="shared" si="369"/>
        <v/>
      </c>
      <c r="DZ392" s="73" t="str">
        <f t="shared" si="370"/>
        <v/>
      </c>
      <c r="EA392" s="73" t="str">
        <f t="shared" si="371"/>
        <v/>
      </c>
      <c r="EB392" s="73" t="str">
        <f t="shared" si="372"/>
        <v/>
      </c>
      <c r="EC392" s="73" t="str">
        <f t="shared" si="373"/>
        <v/>
      </c>
      <c r="ED392" s="73" t="str">
        <f t="shared" si="374"/>
        <v/>
      </c>
      <c r="EE392" s="73" t="str">
        <f t="shared" si="375"/>
        <v/>
      </c>
      <c r="EF392" s="73" t="str">
        <f t="shared" si="376"/>
        <v/>
      </c>
      <c r="EG392" s="53" t="str">
        <f>IF(INDEX(natjecanjeKategorije_katAliasId,MATCH(Q392,natjecanjeKategorije_katRegId,0))="","",INDEX(natjecanjeKategorije_katAliasId,MATCH(Q392,natjecanjeKategorije_katRegId,0)))</f>
        <v/>
      </c>
      <c r="EH392" s="47" t="s">
        <v>0</v>
      </c>
      <c r="EI392" s="19" t="str">
        <f t="shared" si="377"/>
        <v/>
      </c>
      <c r="EJ392" s="47" t="s">
        <v>0</v>
      </c>
      <c r="EK392" s="19" t="str">
        <f t="shared" si="378"/>
        <v/>
      </c>
      <c r="EL392" s="47" t="s">
        <v>0</v>
      </c>
      <c r="EM392" s="208" t="str">
        <f t="shared" si="379"/>
        <v/>
      </c>
      <c r="EN392" s="47" t="s">
        <v>0</v>
      </c>
    </row>
    <row r="393" spans="1:144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21"/>
        <v/>
      </c>
      <c r="P393" s="73" t="str">
        <f>IF(O393="","",IF(COUNTIF(O$10:O392,O393)=0,P392+1,P392))</f>
        <v/>
      </c>
      <c r="Q393" s="88" t="str">
        <f t="shared" si="322"/>
        <v/>
      </c>
      <c r="R393" s="89" t="str" cm="1">
        <f t="array" ref="R393">IF(S393="","",INDEX(natjecanjeStaze_naziv,MATCH(S393,natjecanjeStaze_stazaId,0)))</f>
        <v/>
      </c>
      <c r="S393" s="53" t="str">
        <f>IF(BW393="","",INDEX(natjecanjeStaze_stazaId,MATCH(O393,natjecanjeStaze_kategorija,0)))</f>
        <v/>
      </c>
      <c r="T393" s="47" t="s">
        <v>0</v>
      </c>
      <c r="U393" s="259" t="str">
        <f>IF(O393="","",INDEX(kategorija_oznaka,MATCH(Q393,kategorija_id,0)))</f>
        <v/>
      </c>
      <c r="V393" s="260" t="str">
        <f t="shared" si="323"/>
        <v/>
      </c>
      <c r="W393" s="47" t="s">
        <v>0</v>
      </c>
      <c r="X393" s="52" t="str">
        <f t="shared" si="324"/>
        <v/>
      </c>
      <c r="Y393" s="73" t="str">
        <f t="shared" si="325"/>
        <v/>
      </c>
      <c r="Z393" s="31" t="str">
        <f t="shared" si="326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27"/>
        <v/>
      </c>
      <c r="AF393" s="47" t="s">
        <v>0</v>
      </c>
      <c r="AG393" s="151" t="str">
        <f t="shared" si="328"/>
        <v/>
      </c>
      <c r="AH393" s="47" t="s">
        <v>0</v>
      </c>
      <c r="AI393" s="52" t="str">
        <f t="shared" si="329"/>
        <v/>
      </c>
      <c r="AJ393" s="31" t="str">
        <f t="shared" si="330"/>
        <v/>
      </c>
      <c r="AK393" s="73" t="str">
        <f t="shared" si="331"/>
        <v/>
      </c>
      <c r="AL393" s="73" t="str">
        <f t="shared" si="332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IFERROR(""&amp;INDEX(registarNatjecatelji,DL393,4),"")</f>
        <v/>
      </c>
      <c r="AO393" s="90" t="str">
        <f t="shared" si="333"/>
        <v/>
      </c>
      <c r="AP393" s="66" t="str">
        <f t="shared" si="334"/>
        <v/>
      </c>
      <c r="AQ393" s="47" t="s">
        <v>0</v>
      </c>
      <c r="AR393" s="52" t="str">
        <f>IF(V393&lt;&gt;"NEMA","",IF(IFERROR(MATCH(U393,U$10:U392,0),0)&lt;&gt;0,"",U393))</f>
        <v/>
      </c>
      <c r="AS393" s="73" t="str">
        <f>IF(AR393="","",IFERROR(INDEX(klubAlias_id,MATCH(AR393,klubAlias_alias,0)),"NEMA"))</f>
        <v/>
      </c>
      <c r="AT393" s="31" t="str">
        <f>IF(OR(AS393="",AS393&lt;&gt;"NEMA"),"",MAX(AT$10:AT392)+1)</f>
        <v/>
      </c>
      <c r="AU393" s="66" t="str">
        <f>IF(OR(AS393="",AS393&lt;&gt;"NEMA"),"",INDEX(klub_id,MATCH(AR393,klub_naziv,0)))</f>
        <v/>
      </c>
      <c r="AV393" s="47" t="s">
        <v>0</v>
      </c>
      <c r="AW393" s="19" t="str">
        <f t="shared" si="335"/>
        <v/>
      </c>
      <c r="AX393" s="47" t="s">
        <v>0</v>
      </c>
      <c r="AY393" s="82" t="str">
        <f>IF(AK393&lt;&gt;"NEMA","",IF(IFERROR(MATCH(AJ393,AJ$10:AJ392,0),0)&lt;&gt;0,"",AJ393))</f>
        <v/>
      </c>
      <c r="AZ393" s="47" t="s">
        <v>0</v>
      </c>
      <c r="BA393" s="130"/>
      <c r="BB393" s="47" t="s">
        <v>0</v>
      </c>
      <c r="BC393" s="58" t="str">
        <f t="shared" si="336"/>
        <v/>
      </c>
      <c r="BD393" s="31" t="str">
        <f t="shared" si="337"/>
        <v/>
      </c>
      <c r="BE393" s="31" t="str">
        <f>IF(BD393="","",MAX(BE$10:BE392)+1)</f>
        <v/>
      </c>
      <c r="BF393" s="31" t="str">
        <f t="shared" si="338"/>
        <v/>
      </c>
      <c r="BG393" s="31" t="str">
        <f t="shared" si="339"/>
        <v/>
      </c>
      <c r="BH393" s="31" t="str">
        <f>IF(BA393="","",MAX(BH$10:BH392)+1)</f>
        <v/>
      </c>
      <c r="BI393" s="31" t="str">
        <f t="shared" si="340"/>
        <v/>
      </c>
      <c r="BJ393" s="66" t="str">
        <f t="shared" si="341"/>
        <v/>
      </c>
      <c r="BK393" s="47" t="s">
        <v>0</v>
      </c>
      <c r="BL393" s="19" t="str">
        <f t="shared" si="342"/>
        <v/>
      </c>
      <c r="BM393" s="47" t="s">
        <v>0</v>
      </c>
      <c r="BN393" s="151" t="str">
        <f>IF(AP393="","",IF(BA393="",IF(IFERROR(MATCH(AP393,natjecanje_noviKluboviAliasi,0),0)&gt;0,INDEX(natjecanje_kluboviAliasi,MATCH(AP393,natjecanje_noviKluboviAliasi,0)),AP393),BA393))</f>
        <v/>
      </c>
      <c r="BO393" s="47" t="s">
        <v>0</v>
      </c>
      <c r="BP393" s="58" t="str">
        <f t="shared" si="343"/>
        <v/>
      </c>
      <c r="BQ393" s="73" t="str">
        <f t="shared" si="344"/>
        <v/>
      </c>
      <c r="BR393" s="267" t="str">
        <f t="shared" si="345"/>
        <v/>
      </c>
      <c r="BS393" s="268" t="str">
        <f t="shared" si="346"/>
        <v/>
      </c>
      <c r="BT393" s="191" t="str">
        <f t="shared" si="347"/>
        <v/>
      </c>
      <c r="BU393" s="47" t="s">
        <v>0</v>
      </c>
      <c r="BV393" s="52" t="str">
        <f t="shared" si="348"/>
        <v/>
      </c>
      <c r="BW393" s="31" t="str">
        <f t="shared" si="349"/>
        <v/>
      </c>
      <c r="BX393" s="73" t="str">
        <f>IF(BW393="","",IFERROR(INDEX(imePrezime_id,MATCH(BV393&amp;" – "&amp;BW393,imePrezime_imePrezime,0)),"NEMA"))</f>
        <v/>
      </c>
      <c r="BY393" s="73" t="str">
        <f>IF(BX393&lt;&gt;"NEMA","",IFERROR(INDEX(imePrezimeAlias_imePrezimeId,MATCH(BV393&amp;" "&amp;BW393,imePrezimeAlias_alias,0)),"NEMA"))</f>
        <v/>
      </c>
      <c r="BZ393" s="31" t="str">
        <f>IF(BW393="","",IF(OR(BY393="",BY393="NEMA"),BV393,INDEX(imePrezime_ime,MATCH(BY393,imePrezime_id,0))))</f>
        <v/>
      </c>
      <c r="CA393" s="66" t="str">
        <f>IF(BW393="","",IF(OR(BY393="",BY393="NEMA"),BW393,INDEX(imePrezime_prezime,MATCH(BY393,imePrezime_id,0))))</f>
        <v/>
      </c>
      <c r="CB393" s="47" t="s">
        <v>0</v>
      </c>
      <c r="CC393" s="82" t="str">
        <f t="shared" si="350"/>
        <v/>
      </c>
      <c r="CD393" s="47" t="s">
        <v>0</v>
      </c>
      <c r="CE393" s="19" t="str">
        <f t="shared" si="351"/>
        <v/>
      </c>
      <c r="CF393" s="47" t="s">
        <v>0</v>
      </c>
      <c r="CG393" s="130"/>
      <c r="CH393" s="47" t="s">
        <v>0</v>
      </c>
      <c r="CI393" s="52" t="str">
        <f t="shared" si="352"/>
        <v/>
      </c>
      <c r="CJ393" s="73" t="str">
        <f>IF(CG393="","",MAX(CJ$10:CJ392)+1)</f>
        <v/>
      </c>
      <c r="CK393" s="53" t="str">
        <f t="shared" si="353"/>
        <v/>
      </c>
      <c r="CL393" s="47" t="s">
        <v>0</v>
      </c>
      <c r="CM393" s="19" t="str">
        <f t="shared" si="354"/>
        <v/>
      </c>
      <c r="CN393" s="47" t="s">
        <v>0</v>
      </c>
      <c r="CO393" s="108"/>
      <c r="CP393" s="110"/>
      <c r="CQ393" s="47"/>
      <c r="CR393" s="58" t="str">
        <f>IF(AND(BX393="NEMA",BY393="NEMA",OR(CG393="",CK393="NEMA")),MAX(CR$10:CR392)+1,"")</f>
        <v/>
      </c>
      <c r="CS393" s="53" t="str">
        <f t="shared" si="355"/>
        <v/>
      </c>
      <c r="CT393" t="s">
        <v>0</v>
      </c>
      <c r="CU393" s="133" t="str">
        <f>IF(O393="","",LEFT(INDEX(kategorija_oznaka,MATCH(Q393,kategorija_id,0)),1))</f>
        <v/>
      </c>
      <c r="CV393" t="s">
        <v>0</v>
      </c>
      <c r="CW393" s="52" t="str">
        <f>IF(CR393="","",IF(M393&lt;&gt;"CRO","","INSERT INTO osoba (id,reg_broj,oib,spol_id,dat_rodjenja) VALUES ("&amp;CR393&amp;",(SELECT max(os.reg_broj)+1 FROM osoba AS os),Null,'"&amp;CU393&amp;"',Null); INSERT INTO osoba_log (id,reg_broj,oib,spol_id,dat_rodjenja,dnevnik_id) SELECT id,reg_broj,oib,spol_id,dat_rodjenja,"&amp;dnevnik_id&amp;" FROM osoba WHERE id = "&amp;CR393&amp;";"))</f>
        <v/>
      </c>
      <c r="CX393" s="66" t="str">
        <f t="shared" si="356"/>
        <v/>
      </c>
      <c r="CY393" t="s">
        <v>0</v>
      </c>
      <c r="CZ393" s="19" t="str">
        <f t="shared" si="357"/>
        <v/>
      </c>
      <c r="DA393" s="47" t="s">
        <v>0</v>
      </c>
      <c r="DB393" s="52" t="str">
        <f t="shared" si="358"/>
        <v/>
      </c>
      <c r="DC393" s="66" t="str">
        <f t="shared" si="359"/>
        <v/>
      </c>
      <c r="DD393" s="47" t="s">
        <v>0</v>
      </c>
      <c r="DE393" s="52" t="str">
        <f t="shared" si="360"/>
        <v/>
      </c>
      <c r="DF393" s="53" t="str">
        <f>IF(DE393="","",IFERROR(MATCH(DE393,registar,0),"NEMA"))</f>
        <v/>
      </c>
      <c r="DG393" s="47" t="s">
        <v>0</v>
      </c>
      <c r="DH393" s="52" t="str">
        <f t="shared" si="361"/>
        <v/>
      </c>
      <c r="DI393" s="53" t="str">
        <f>IF(DH393="","",IFERROR(MATCH(DH393,imePrezime_imePrezimeKlub,0),"NEMA"))</f>
        <v/>
      </c>
      <c r="DJ393" s="47" t="s">
        <v>0</v>
      </c>
      <c r="DK393" s="52" t="str">
        <f t="shared" si="362"/>
        <v/>
      </c>
      <c r="DL393" s="53" t="str">
        <f>IF(DK393="","",IFERROR(MATCH(DK393,imePrezime_imePrezime,0),"NEMA"))</f>
        <v/>
      </c>
      <c r="DM393" s="47" t="s">
        <v>0</v>
      </c>
      <c r="DN393" s="58" t="str">
        <f t="shared" si="363"/>
        <v/>
      </c>
      <c r="DO393" s="53" t="str" cm="1">
        <f t="array" ref="DO393">IF(DN393&lt;&gt;"",INDEX(imePrezime_id,DN393,0),IF(CR393&lt;&gt;"",CR393,""))</f>
        <v/>
      </c>
      <c r="DP393" s="47" t="s">
        <v>0</v>
      </c>
      <c r="DQ393" s="58" t="str">
        <f t="shared" si="364"/>
        <v/>
      </c>
      <c r="DR393" s="73" t="str">
        <f>IF(BW393="","",IF(AJ393="",IF(IFERROR(INDEX(imePrezime_klub,MATCH(DO393,imePrezime_id,0)),"NEMA")="","klu",""),IF(OR(AND(AK393&lt;&gt;"",AK393&lt;&gt;"NEMA"),BI393&lt;&gt;""),"klu(ali)",IF(AND(AN393&lt;&gt;"",AN393&lt;&gt;AM393),"(raz-klu)","klu"))))</f>
        <v/>
      </c>
      <c r="DS393" s="73" t="str">
        <f t="shared" si="365"/>
        <v/>
      </c>
      <c r="DT393" s="73" t="str">
        <f t="shared" si="366"/>
        <v/>
      </c>
      <c r="DU393" s="66" t="str">
        <f t="shared" si="367"/>
        <v/>
      </c>
      <c r="DV393" s="47" t="s">
        <v>0</v>
      </c>
      <c r="DW393" s="58" t="str">
        <f>IF(BW393="","",MAX(DW$10:DW392)+1)</f>
        <v/>
      </c>
      <c r="DX393" s="73" t="str">
        <f t="shared" si="368"/>
        <v/>
      </c>
      <c r="DY393" s="73" t="str">
        <f t="shared" si="369"/>
        <v/>
      </c>
      <c r="DZ393" s="73" t="str">
        <f t="shared" si="370"/>
        <v/>
      </c>
      <c r="EA393" s="73" t="str">
        <f t="shared" si="371"/>
        <v/>
      </c>
      <c r="EB393" s="73" t="str">
        <f t="shared" si="372"/>
        <v/>
      </c>
      <c r="EC393" s="73" t="str">
        <f t="shared" si="373"/>
        <v/>
      </c>
      <c r="ED393" s="73" t="str">
        <f t="shared" si="374"/>
        <v/>
      </c>
      <c r="EE393" s="73" t="str">
        <f t="shared" si="375"/>
        <v/>
      </c>
      <c r="EF393" s="73" t="str">
        <f t="shared" si="376"/>
        <v/>
      </c>
      <c r="EG393" s="53" t="str">
        <f>IF(INDEX(natjecanjeKategorije_katAliasId,MATCH(Q393,natjecanjeKategorije_katRegId,0))="","",INDEX(natjecanjeKategorije_katAliasId,MATCH(Q393,natjecanjeKategorije_katRegId,0)))</f>
        <v/>
      </c>
      <c r="EH393" s="47" t="s">
        <v>0</v>
      </c>
      <c r="EI393" s="19" t="str">
        <f t="shared" si="377"/>
        <v/>
      </c>
      <c r="EJ393" s="47" t="s">
        <v>0</v>
      </c>
      <c r="EK393" s="19" t="str">
        <f t="shared" si="378"/>
        <v/>
      </c>
      <c r="EL393" s="47" t="s">
        <v>0</v>
      </c>
      <c r="EM393" s="208" t="str">
        <f t="shared" si="379"/>
        <v/>
      </c>
      <c r="EN393" s="47" t="s">
        <v>0</v>
      </c>
    </row>
    <row r="394" spans="1:144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21"/>
        <v/>
      </c>
      <c r="P394" s="73" t="str">
        <f>IF(O394="","",IF(COUNTIF(O$10:O393,O394)=0,P393+1,P393))</f>
        <v/>
      </c>
      <c r="Q394" s="88" t="str">
        <f t="shared" si="322"/>
        <v/>
      </c>
      <c r="R394" s="89" t="str" cm="1">
        <f t="array" ref="R394">IF(S394="","",INDEX(natjecanjeStaze_naziv,MATCH(S394,natjecanjeStaze_stazaId,0)))</f>
        <v/>
      </c>
      <c r="S394" s="53" t="str">
        <f>IF(BW394="","",INDEX(natjecanjeStaze_stazaId,MATCH(O394,natjecanjeStaze_kategorija,0)))</f>
        <v/>
      </c>
      <c r="T394" s="47" t="s">
        <v>0</v>
      </c>
      <c r="U394" s="259" t="str">
        <f>IF(O394="","",INDEX(kategorija_oznaka,MATCH(Q394,kategorija_id,0)))</f>
        <v/>
      </c>
      <c r="V394" s="260" t="str">
        <f t="shared" si="323"/>
        <v/>
      </c>
      <c r="W394" s="47" t="s">
        <v>0</v>
      </c>
      <c r="X394" s="52" t="str">
        <f t="shared" si="324"/>
        <v/>
      </c>
      <c r="Y394" s="73" t="str">
        <f t="shared" si="325"/>
        <v/>
      </c>
      <c r="Z394" s="31" t="str">
        <f t="shared" si="326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27"/>
        <v/>
      </c>
      <c r="AF394" s="47" t="s">
        <v>0</v>
      </c>
      <c r="AG394" s="151" t="str">
        <f t="shared" si="328"/>
        <v/>
      </c>
      <c r="AH394" s="47" t="s">
        <v>0</v>
      </c>
      <c r="AI394" s="52" t="str">
        <f t="shared" si="329"/>
        <v/>
      </c>
      <c r="AJ394" s="31" t="str">
        <f t="shared" si="330"/>
        <v/>
      </c>
      <c r="AK394" s="73" t="str">
        <f t="shared" si="331"/>
        <v/>
      </c>
      <c r="AL394" s="73" t="str">
        <f t="shared" si="332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IFERROR(""&amp;INDEX(registarNatjecatelji,DL394,4),"")</f>
        <v/>
      </c>
      <c r="AO394" s="90" t="str">
        <f t="shared" si="333"/>
        <v/>
      </c>
      <c r="AP394" s="66" t="str">
        <f t="shared" si="334"/>
        <v/>
      </c>
      <c r="AQ394" s="47" t="s">
        <v>0</v>
      </c>
      <c r="AR394" s="52" t="str">
        <f>IF(V394&lt;&gt;"NEMA","",IF(IFERROR(MATCH(U394,U$10:U393,0),0)&lt;&gt;0,"",U394))</f>
        <v/>
      </c>
      <c r="AS394" s="73" t="str">
        <f>IF(AR394="","",IFERROR(INDEX(klubAlias_id,MATCH(AR394,klubAlias_alias,0)),"NEMA"))</f>
        <v/>
      </c>
      <c r="AT394" s="31" t="str">
        <f>IF(OR(AS394="",AS394&lt;&gt;"NEMA"),"",MAX(AT$10:AT393)+1)</f>
        <v/>
      </c>
      <c r="AU394" s="66" t="str">
        <f>IF(OR(AS394="",AS394&lt;&gt;"NEMA"),"",INDEX(klub_id,MATCH(AR394,klub_naziv,0)))</f>
        <v/>
      </c>
      <c r="AV394" s="47" t="s">
        <v>0</v>
      </c>
      <c r="AW394" s="19" t="str">
        <f t="shared" si="335"/>
        <v/>
      </c>
      <c r="AX394" s="47" t="s">
        <v>0</v>
      </c>
      <c r="AY394" s="82" t="str">
        <f>IF(AK394&lt;&gt;"NEMA","",IF(IFERROR(MATCH(AJ394,AJ$10:AJ393,0),0)&lt;&gt;0,"",AJ394))</f>
        <v/>
      </c>
      <c r="AZ394" s="47" t="s">
        <v>0</v>
      </c>
      <c r="BA394" s="130"/>
      <c r="BB394" s="47" t="s">
        <v>0</v>
      </c>
      <c r="BC394" s="58" t="str">
        <f t="shared" si="336"/>
        <v/>
      </c>
      <c r="BD394" s="31" t="str">
        <f t="shared" si="337"/>
        <v/>
      </c>
      <c r="BE394" s="31" t="str">
        <f>IF(BD394="","",MAX(BE$10:BE393)+1)</f>
        <v/>
      </c>
      <c r="BF394" s="31" t="str">
        <f t="shared" si="338"/>
        <v/>
      </c>
      <c r="BG394" s="31" t="str">
        <f t="shared" si="339"/>
        <v/>
      </c>
      <c r="BH394" s="31" t="str">
        <f>IF(BA394="","",MAX(BH$10:BH393)+1)</f>
        <v/>
      </c>
      <c r="BI394" s="31" t="str">
        <f t="shared" si="340"/>
        <v/>
      </c>
      <c r="BJ394" s="66" t="str">
        <f t="shared" si="341"/>
        <v/>
      </c>
      <c r="BK394" s="47" t="s">
        <v>0</v>
      </c>
      <c r="BL394" s="19" t="str">
        <f t="shared" si="342"/>
        <v/>
      </c>
      <c r="BM394" s="47" t="s">
        <v>0</v>
      </c>
      <c r="BN394" s="151" t="str">
        <f>IF(AP394="","",IF(BA394="",IF(IFERROR(MATCH(AP394,natjecanje_noviKluboviAliasi,0),0)&gt;0,INDEX(natjecanje_kluboviAliasi,MATCH(AP394,natjecanje_noviKluboviAliasi,0)),AP394),BA394))</f>
        <v/>
      </c>
      <c r="BO394" s="47" t="s">
        <v>0</v>
      </c>
      <c r="BP394" s="58" t="str">
        <f t="shared" si="343"/>
        <v/>
      </c>
      <c r="BQ394" s="73" t="str">
        <f t="shared" si="344"/>
        <v/>
      </c>
      <c r="BR394" s="267" t="str">
        <f t="shared" si="345"/>
        <v/>
      </c>
      <c r="BS394" s="268" t="str">
        <f t="shared" si="346"/>
        <v/>
      </c>
      <c r="BT394" s="191" t="str">
        <f t="shared" si="347"/>
        <v/>
      </c>
      <c r="BU394" s="47" t="s">
        <v>0</v>
      </c>
      <c r="BV394" s="52" t="str">
        <f t="shared" si="348"/>
        <v/>
      </c>
      <c r="BW394" s="31" t="str">
        <f t="shared" si="349"/>
        <v/>
      </c>
      <c r="BX394" s="73" t="str">
        <f>IF(BW394="","",IFERROR(INDEX(imePrezime_id,MATCH(BV394&amp;" – "&amp;BW394,imePrezime_imePrezime,0)),"NEMA"))</f>
        <v/>
      </c>
      <c r="BY394" s="73" t="str">
        <f>IF(BX394&lt;&gt;"NEMA","",IFERROR(INDEX(imePrezimeAlias_imePrezimeId,MATCH(BV394&amp;" "&amp;BW394,imePrezimeAlias_alias,0)),"NEMA"))</f>
        <v/>
      </c>
      <c r="BZ394" s="31" t="str">
        <f>IF(BW394="","",IF(OR(BY394="",BY394="NEMA"),BV394,INDEX(imePrezime_ime,MATCH(BY394,imePrezime_id,0))))</f>
        <v/>
      </c>
      <c r="CA394" s="66" t="str">
        <f>IF(BW394="","",IF(OR(BY394="",BY394="NEMA"),BW394,INDEX(imePrezime_prezime,MATCH(BY394,imePrezime_id,0))))</f>
        <v/>
      </c>
      <c r="CB394" s="47" t="s">
        <v>0</v>
      </c>
      <c r="CC394" s="82" t="str">
        <f t="shared" si="350"/>
        <v/>
      </c>
      <c r="CD394" s="47" t="s">
        <v>0</v>
      </c>
      <c r="CE394" s="19" t="str">
        <f t="shared" si="351"/>
        <v/>
      </c>
      <c r="CF394" s="47" t="s">
        <v>0</v>
      </c>
      <c r="CG394" s="130"/>
      <c r="CH394" s="47" t="s">
        <v>0</v>
      </c>
      <c r="CI394" s="52" t="str">
        <f t="shared" si="352"/>
        <v/>
      </c>
      <c r="CJ394" s="73" t="str">
        <f>IF(CG394="","",MAX(CJ$10:CJ393)+1)</f>
        <v/>
      </c>
      <c r="CK394" s="53" t="str">
        <f t="shared" si="353"/>
        <v/>
      </c>
      <c r="CL394" s="47" t="s">
        <v>0</v>
      </c>
      <c r="CM394" s="19" t="str">
        <f t="shared" si="354"/>
        <v/>
      </c>
      <c r="CN394" s="47" t="s">
        <v>0</v>
      </c>
      <c r="CO394" s="108"/>
      <c r="CP394" s="110"/>
      <c r="CQ394" s="47"/>
      <c r="CR394" s="58" t="str">
        <f>IF(AND(BX394="NEMA",BY394="NEMA",OR(CG394="",CK394="NEMA")),MAX(CR$10:CR393)+1,"")</f>
        <v/>
      </c>
      <c r="CS394" s="53" t="str">
        <f t="shared" si="355"/>
        <v/>
      </c>
      <c r="CT394" t="s">
        <v>0</v>
      </c>
      <c r="CU394" s="133" t="str">
        <f>IF(O394="","",LEFT(INDEX(kategorija_oznaka,MATCH(Q394,kategorija_id,0)),1))</f>
        <v/>
      </c>
      <c r="CV394" t="s">
        <v>0</v>
      </c>
      <c r="CW394" s="52" t="str">
        <f>IF(CR394="","",IF(M394&lt;&gt;"CRO","","INSERT INTO osoba (id,reg_broj,oib,spol_id,dat_rodjenja) VALUES ("&amp;CR394&amp;",(SELECT max(os.reg_broj)+1 FROM osoba AS os),Null,'"&amp;CU394&amp;"',Null); INSERT INTO osoba_log (id,reg_broj,oib,spol_id,dat_rodjenja,dnevnik_id) SELECT id,reg_broj,oib,spol_id,dat_rodjenja,"&amp;dnevnik_id&amp;" FROM osoba WHERE id = "&amp;CR394&amp;";"))</f>
        <v/>
      </c>
      <c r="CX394" s="66" t="str">
        <f t="shared" si="356"/>
        <v/>
      </c>
      <c r="CY394" t="s">
        <v>0</v>
      </c>
      <c r="CZ394" s="19" t="str">
        <f t="shared" si="357"/>
        <v/>
      </c>
      <c r="DA394" s="47" t="s">
        <v>0</v>
      </c>
      <c r="DB394" s="52" t="str">
        <f t="shared" si="358"/>
        <v/>
      </c>
      <c r="DC394" s="66" t="str">
        <f t="shared" si="359"/>
        <v/>
      </c>
      <c r="DD394" s="47" t="s">
        <v>0</v>
      </c>
      <c r="DE394" s="52" t="str">
        <f t="shared" si="360"/>
        <v/>
      </c>
      <c r="DF394" s="53" t="str">
        <f>IF(DE394="","",IFERROR(MATCH(DE394,registar,0),"NEMA"))</f>
        <v/>
      </c>
      <c r="DG394" s="47" t="s">
        <v>0</v>
      </c>
      <c r="DH394" s="52" t="str">
        <f t="shared" si="361"/>
        <v/>
      </c>
      <c r="DI394" s="53" t="str">
        <f>IF(DH394="","",IFERROR(MATCH(DH394,imePrezime_imePrezimeKlub,0),"NEMA"))</f>
        <v/>
      </c>
      <c r="DJ394" s="47" t="s">
        <v>0</v>
      </c>
      <c r="DK394" s="52" t="str">
        <f t="shared" si="362"/>
        <v/>
      </c>
      <c r="DL394" s="53" t="str">
        <f>IF(DK394="","",IFERROR(MATCH(DK394,imePrezime_imePrezime,0),"NEMA"))</f>
        <v/>
      </c>
      <c r="DM394" s="47" t="s">
        <v>0</v>
      </c>
      <c r="DN394" s="58" t="str">
        <f t="shared" si="363"/>
        <v/>
      </c>
      <c r="DO394" s="53" t="str" cm="1">
        <f t="array" ref="DO394">IF(DN394&lt;&gt;"",INDEX(imePrezime_id,DN394,0),IF(CR394&lt;&gt;"",CR394,""))</f>
        <v/>
      </c>
      <c r="DP394" s="47" t="s">
        <v>0</v>
      </c>
      <c r="DQ394" s="58" t="str">
        <f t="shared" si="364"/>
        <v/>
      </c>
      <c r="DR394" s="73" t="str">
        <f>IF(BW394="","",IF(AJ394="",IF(IFERROR(INDEX(imePrezime_klub,MATCH(DO394,imePrezime_id,0)),"NEMA")="","klu",""),IF(OR(AND(AK394&lt;&gt;"",AK394&lt;&gt;"NEMA"),BI394&lt;&gt;""),"klu(ali)",IF(AND(AN394&lt;&gt;"",AN394&lt;&gt;AM394),"(raz-klu)","klu"))))</f>
        <v/>
      </c>
      <c r="DS394" s="73" t="str">
        <f t="shared" si="365"/>
        <v/>
      </c>
      <c r="DT394" s="73" t="str">
        <f t="shared" si="366"/>
        <v/>
      </c>
      <c r="DU394" s="66" t="str">
        <f t="shared" si="367"/>
        <v/>
      </c>
      <c r="DV394" s="47" t="s">
        <v>0</v>
      </c>
      <c r="DW394" s="58" t="str">
        <f>IF(BW394="","",MAX(DW$10:DW393)+1)</f>
        <v/>
      </c>
      <c r="DX394" s="73" t="str">
        <f t="shared" si="368"/>
        <v/>
      </c>
      <c r="DY394" s="73" t="str">
        <f t="shared" si="369"/>
        <v/>
      </c>
      <c r="DZ394" s="73" t="str">
        <f t="shared" si="370"/>
        <v/>
      </c>
      <c r="EA394" s="73" t="str">
        <f t="shared" si="371"/>
        <v/>
      </c>
      <c r="EB394" s="73" t="str">
        <f t="shared" si="372"/>
        <v/>
      </c>
      <c r="EC394" s="73" t="str">
        <f t="shared" si="373"/>
        <v/>
      </c>
      <c r="ED394" s="73" t="str">
        <f t="shared" si="374"/>
        <v/>
      </c>
      <c r="EE394" s="73" t="str">
        <f t="shared" si="375"/>
        <v/>
      </c>
      <c r="EF394" s="73" t="str">
        <f t="shared" si="376"/>
        <v/>
      </c>
      <c r="EG394" s="53" t="str">
        <f>IF(INDEX(natjecanjeKategorije_katAliasId,MATCH(Q394,natjecanjeKategorije_katRegId,0))="","",INDEX(natjecanjeKategorije_katAliasId,MATCH(Q394,natjecanjeKategorije_katRegId,0)))</f>
        <v/>
      </c>
      <c r="EH394" s="47" t="s">
        <v>0</v>
      </c>
      <c r="EI394" s="19" t="str">
        <f t="shared" si="377"/>
        <v/>
      </c>
      <c r="EJ394" s="47" t="s">
        <v>0</v>
      </c>
      <c r="EK394" s="19" t="str">
        <f t="shared" si="378"/>
        <v/>
      </c>
      <c r="EL394" s="47" t="s">
        <v>0</v>
      </c>
      <c r="EM394" s="208" t="str">
        <f t="shared" si="379"/>
        <v/>
      </c>
      <c r="EN394" s="47" t="s">
        <v>0</v>
      </c>
    </row>
    <row r="395" spans="1:144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21"/>
        <v/>
      </c>
      <c r="P395" s="73" t="str">
        <f>IF(O395="","",IF(COUNTIF(O$10:O394,O395)=0,P394+1,P394))</f>
        <v/>
      </c>
      <c r="Q395" s="88" t="str">
        <f t="shared" si="322"/>
        <v/>
      </c>
      <c r="R395" s="89" t="str" cm="1">
        <f t="array" ref="R395">IF(S395="","",INDEX(natjecanjeStaze_naziv,MATCH(S395,natjecanjeStaze_stazaId,0)))</f>
        <v/>
      </c>
      <c r="S395" s="53" t="str">
        <f>IF(BW395="","",INDEX(natjecanjeStaze_stazaId,MATCH(O395,natjecanjeStaze_kategorija,0)))</f>
        <v/>
      </c>
      <c r="T395" s="47" t="s">
        <v>0</v>
      </c>
      <c r="U395" s="259" t="str">
        <f>IF(O395="","",INDEX(kategorija_oznaka,MATCH(Q395,kategorija_id,0)))</f>
        <v/>
      </c>
      <c r="V395" s="260" t="str">
        <f t="shared" si="323"/>
        <v/>
      </c>
      <c r="W395" s="47" t="s">
        <v>0</v>
      </c>
      <c r="X395" s="52" t="str">
        <f t="shared" si="324"/>
        <v/>
      </c>
      <c r="Y395" s="73" t="str">
        <f t="shared" si="325"/>
        <v/>
      </c>
      <c r="Z395" s="31" t="str">
        <f t="shared" si="326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27"/>
        <v/>
      </c>
      <c r="AF395" s="47" t="s">
        <v>0</v>
      </c>
      <c r="AG395" s="151" t="str">
        <f t="shared" si="328"/>
        <v/>
      </c>
      <c r="AH395" s="47" t="s">
        <v>0</v>
      </c>
      <c r="AI395" s="52" t="str">
        <f t="shared" si="329"/>
        <v/>
      </c>
      <c r="AJ395" s="31" t="str">
        <f t="shared" si="330"/>
        <v/>
      </c>
      <c r="AK395" s="73" t="str">
        <f t="shared" si="331"/>
        <v/>
      </c>
      <c r="AL395" s="73" t="str">
        <f t="shared" si="332"/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IFERROR(""&amp;INDEX(registarNatjecatelji,DL395,4),"")</f>
        <v/>
      </c>
      <c r="AO395" s="90" t="str">
        <f t="shared" si="333"/>
        <v/>
      </c>
      <c r="AP395" s="66" t="str">
        <f t="shared" si="334"/>
        <v/>
      </c>
      <c r="AQ395" s="47" t="s">
        <v>0</v>
      </c>
      <c r="AR395" s="52" t="str">
        <f>IF(V395&lt;&gt;"NEMA","",IF(IFERROR(MATCH(U395,U$10:U394,0),0)&lt;&gt;0,"",U395))</f>
        <v/>
      </c>
      <c r="AS395" s="73" t="str">
        <f>IF(AR395="","",IFERROR(INDEX(klubAlias_id,MATCH(AR395,klubAlias_alias,0)),"NEMA"))</f>
        <v/>
      </c>
      <c r="AT395" s="31" t="str">
        <f>IF(OR(AS395="",AS395&lt;&gt;"NEMA"),"",MAX(AT$10:AT394)+1)</f>
        <v/>
      </c>
      <c r="AU395" s="66" t="str">
        <f>IF(OR(AS395="",AS395&lt;&gt;"NEMA"),"",INDEX(klub_id,MATCH(AR395,klub_naziv,0)))</f>
        <v/>
      </c>
      <c r="AV395" s="47" t="s">
        <v>0</v>
      </c>
      <c r="AW395" s="19" t="str">
        <f t="shared" si="335"/>
        <v/>
      </c>
      <c r="AX395" s="47" t="s">
        <v>0</v>
      </c>
      <c r="AY395" s="82" t="str">
        <f>IF(AK395&lt;&gt;"NEMA","",IF(IFERROR(MATCH(AJ395,AJ$10:AJ394,0),0)&lt;&gt;0,"",AJ395))</f>
        <v/>
      </c>
      <c r="AZ395" s="47" t="s">
        <v>0</v>
      </c>
      <c r="BA395" s="130"/>
      <c r="BB395" s="47" t="s">
        <v>0</v>
      </c>
      <c r="BC395" s="58" t="str">
        <f t="shared" si="336"/>
        <v/>
      </c>
      <c r="BD395" s="31" t="str">
        <f t="shared" si="337"/>
        <v/>
      </c>
      <c r="BE395" s="31" t="str">
        <f>IF(BD395="","",MAX(BE$10:BE394)+1)</f>
        <v/>
      </c>
      <c r="BF395" s="31" t="str">
        <f t="shared" si="338"/>
        <v/>
      </c>
      <c r="BG395" s="31" t="str">
        <f t="shared" si="339"/>
        <v/>
      </c>
      <c r="BH395" s="31" t="str">
        <f>IF(BA395="","",MAX(BH$10:BH394)+1)</f>
        <v/>
      </c>
      <c r="BI395" s="31" t="str">
        <f t="shared" si="340"/>
        <v/>
      </c>
      <c r="BJ395" s="66" t="str">
        <f t="shared" si="341"/>
        <v/>
      </c>
      <c r="BK395" s="47" t="s">
        <v>0</v>
      </c>
      <c r="BL395" s="19" t="str">
        <f t="shared" si="342"/>
        <v/>
      </c>
      <c r="BM395" s="47" t="s">
        <v>0</v>
      </c>
      <c r="BN395" s="151" t="str">
        <f>IF(AP395="","",IF(BA395="",IF(IFERROR(MATCH(AP395,natjecanje_noviKluboviAliasi,0),0)&gt;0,INDEX(natjecanje_kluboviAliasi,MATCH(AP395,natjecanje_noviKluboviAliasi,0)),AP395),BA395))</f>
        <v/>
      </c>
      <c r="BO395" s="47" t="s">
        <v>0</v>
      </c>
      <c r="BP395" s="58" t="str">
        <f t="shared" si="343"/>
        <v/>
      </c>
      <c r="BQ395" s="73" t="str">
        <f t="shared" si="344"/>
        <v/>
      </c>
      <c r="BR395" s="267" t="str">
        <f t="shared" si="345"/>
        <v/>
      </c>
      <c r="BS395" s="268" t="str">
        <f t="shared" si="346"/>
        <v/>
      </c>
      <c r="BT395" s="191" t="str">
        <f t="shared" si="347"/>
        <v/>
      </c>
      <c r="BU395" s="47" t="s">
        <v>0</v>
      </c>
      <c r="BV395" s="52" t="str">
        <f t="shared" si="348"/>
        <v/>
      </c>
      <c r="BW395" s="31" t="str">
        <f t="shared" si="349"/>
        <v/>
      </c>
      <c r="BX395" s="73" t="str">
        <f>IF(BW395="","",IFERROR(INDEX(imePrezime_id,MATCH(BV395&amp;" – "&amp;BW395,imePrezime_imePrezime,0)),"NEMA"))</f>
        <v/>
      </c>
      <c r="BY395" s="73" t="str">
        <f>IF(BX395&lt;&gt;"NEMA","",IFERROR(INDEX(imePrezimeAlias_imePrezimeId,MATCH(BV395&amp;" "&amp;BW395,imePrezimeAlias_alias,0)),"NEMA"))</f>
        <v/>
      </c>
      <c r="BZ395" s="31" t="str">
        <f>IF(BW395="","",IF(OR(BY395="",BY395="NEMA"),BV395,INDEX(imePrezime_ime,MATCH(BY395,imePrezime_id,0))))</f>
        <v/>
      </c>
      <c r="CA395" s="66" t="str">
        <f>IF(BW395="","",IF(OR(BY395="",BY395="NEMA"),BW395,INDEX(imePrezime_prezime,MATCH(BY395,imePrezime_id,0))))</f>
        <v/>
      </c>
      <c r="CB395" s="47" t="s">
        <v>0</v>
      </c>
      <c r="CC395" s="82" t="str">
        <f t="shared" si="350"/>
        <v/>
      </c>
      <c r="CD395" s="47" t="s">
        <v>0</v>
      </c>
      <c r="CE395" s="19" t="str">
        <f t="shared" si="351"/>
        <v/>
      </c>
      <c r="CF395" s="47" t="s">
        <v>0</v>
      </c>
      <c r="CG395" s="130"/>
      <c r="CH395" s="47" t="s">
        <v>0</v>
      </c>
      <c r="CI395" s="52" t="str">
        <f t="shared" si="352"/>
        <v/>
      </c>
      <c r="CJ395" s="73" t="str">
        <f>IF(CG395="","",MAX(CJ$10:CJ394)+1)</f>
        <v/>
      </c>
      <c r="CK395" s="53" t="str">
        <f t="shared" si="353"/>
        <v/>
      </c>
      <c r="CL395" s="47" t="s">
        <v>0</v>
      </c>
      <c r="CM395" s="19" t="str">
        <f t="shared" si="354"/>
        <v/>
      </c>
      <c r="CN395" s="47" t="s">
        <v>0</v>
      </c>
      <c r="CO395" s="108"/>
      <c r="CP395" s="110"/>
      <c r="CQ395" s="47"/>
      <c r="CR395" s="58" t="str">
        <f>IF(AND(BX395="NEMA",BY395="NEMA",OR(CG395="",CK395="NEMA")),MAX(CR$10:CR394)+1,"")</f>
        <v/>
      </c>
      <c r="CS395" s="53" t="str">
        <f t="shared" si="355"/>
        <v/>
      </c>
      <c r="CT395" t="s">
        <v>0</v>
      </c>
      <c r="CU395" s="133" t="str">
        <f>IF(O395="","",LEFT(INDEX(kategorija_oznaka,MATCH(Q395,kategorija_id,0)),1))</f>
        <v/>
      </c>
      <c r="CV395" t="s">
        <v>0</v>
      </c>
      <c r="CW395" s="52" t="str">
        <f>IF(CR395="","",IF(M395&lt;&gt;"CRO","","INSERT INTO osoba (id,reg_broj,oib,spol_id,dat_rodjenja) VALUES ("&amp;CR395&amp;",(SELECT max(os.reg_broj)+1 FROM osoba AS os),Null,'"&amp;CU395&amp;"',Null); INSERT INTO osoba_log (id,reg_broj,oib,spol_id,dat_rodjenja,dnevnik_id) SELECT id,reg_broj,oib,spol_id,dat_rodjenja,"&amp;dnevnik_id&amp;" FROM osoba WHERE id = "&amp;CR395&amp;";"))</f>
        <v/>
      </c>
      <c r="CX395" s="66" t="str">
        <f t="shared" si="356"/>
        <v/>
      </c>
      <c r="CY395" t="s">
        <v>0</v>
      </c>
      <c r="CZ395" s="19" t="str">
        <f t="shared" si="357"/>
        <v/>
      </c>
      <c r="DA395" s="47" t="s">
        <v>0</v>
      </c>
      <c r="DB395" s="52" t="str">
        <f t="shared" si="358"/>
        <v/>
      </c>
      <c r="DC395" s="66" t="str">
        <f t="shared" si="359"/>
        <v/>
      </c>
      <c r="DD395" s="47" t="s">
        <v>0</v>
      </c>
      <c r="DE395" s="52" t="str">
        <f t="shared" si="360"/>
        <v/>
      </c>
      <c r="DF395" s="53" t="str">
        <f>IF(DE395="","",IFERROR(MATCH(DE395,registar,0),"NEMA"))</f>
        <v/>
      </c>
      <c r="DG395" s="47" t="s">
        <v>0</v>
      </c>
      <c r="DH395" s="52" t="str">
        <f t="shared" si="361"/>
        <v/>
      </c>
      <c r="DI395" s="53" t="str">
        <f>IF(DH395="","",IFERROR(MATCH(DH395,imePrezime_imePrezimeKlub,0),"NEMA"))</f>
        <v/>
      </c>
      <c r="DJ395" s="47" t="s">
        <v>0</v>
      </c>
      <c r="DK395" s="52" t="str">
        <f t="shared" si="362"/>
        <v/>
      </c>
      <c r="DL395" s="53" t="str">
        <f>IF(DK395="","",IFERROR(MATCH(DK395,imePrezime_imePrezime,0),"NEMA"))</f>
        <v/>
      </c>
      <c r="DM395" s="47" t="s">
        <v>0</v>
      </c>
      <c r="DN395" s="58" t="str">
        <f t="shared" si="363"/>
        <v/>
      </c>
      <c r="DO395" s="53" t="str" cm="1">
        <f t="array" ref="DO395">IF(DN395&lt;&gt;"",INDEX(imePrezime_id,DN395,0),IF(CR395&lt;&gt;"",CR395,""))</f>
        <v/>
      </c>
      <c r="DP395" s="47" t="s">
        <v>0</v>
      </c>
      <c r="DQ395" s="58" t="str">
        <f t="shared" si="364"/>
        <v/>
      </c>
      <c r="DR395" s="73" t="str">
        <f>IF(BW395="","",IF(AJ395="",IF(IFERROR(INDEX(imePrezime_klub,MATCH(DO395,imePrezime_id,0)),"NEMA")="","klu",""),IF(OR(AND(AK395&lt;&gt;"",AK395&lt;&gt;"NEMA"),BI395&lt;&gt;""),"klu(ali)",IF(AND(AN395&lt;&gt;"",AN395&lt;&gt;AM395),"(raz-klu)","klu"))))</f>
        <v/>
      </c>
      <c r="DS395" s="73" t="str">
        <f t="shared" si="365"/>
        <v/>
      </c>
      <c r="DT395" s="73" t="str">
        <f t="shared" si="366"/>
        <v/>
      </c>
      <c r="DU395" s="66" t="str">
        <f t="shared" si="367"/>
        <v/>
      </c>
      <c r="DV395" s="47" t="s">
        <v>0</v>
      </c>
      <c r="DW395" s="58" t="str">
        <f>IF(BW395="","",MAX(DW$10:DW394)+1)</f>
        <v/>
      </c>
      <c r="DX395" s="73" t="str">
        <f t="shared" si="368"/>
        <v/>
      </c>
      <c r="DY395" s="73" t="str">
        <f t="shared" si="369"/>
        <v/>
      </c>
      <c r="DZ395" s="73" t="str">
        <f t="shared" si="370"/>
        <v/>
      </c>
      <c r="EA395" s="73" t="str">
        <f t="shared" si="371"/>
        <v/>
      </c>
      <c r="EB395" s="73" t="str">
        <f t="shared" si="372"/>
        <v/>
      </c>
      <c r="EC395" s="73" t="str">
        <f t="shared" si="373"/>
        <v/>
      </c>
      <c r="ED395" s="73" t="str">
        <f t="shared" si="374"/>
        <v/>
      </c>
      <c r="EE395" s="73" t="str">
        <f t="shared" si="375"/>
        <v/>
      </c>
      <c r="EF395" s="73" t="str">
        <f t="shared" si="376"/>
        <v/>
      </c>
      <c r="EG395" s="53" t="str">
        <f>IF(INDEX(natjecanjeKategorije_katAliasId,MATCH(Q395,natjecanjeKategorije_katRegId,0))="","",INDEX(natjecanjeKategorije_katAliasId,MATCH(Q395,natjecanjeKategorije_katRegId,0)))</f>
        <v/>
      </c>
      <c r="EH395" s="47" t="s">
        <v>0</v>
      </c>
      <c r="EI395" s="19" t="str">
        <f t="shared" si="377"/>
        <v/>
      </c>
      <c r="EJ395" s="47" t="s">
        <v>0</v>
      </c>
      <c r="EK395" s="19" t="str">
        <f t="shared" si="378"/>
        <v/>
      </c>
      <c r="EL395" s="47" t="s">
        <v>0</v>
      </c>
      <c r="EM395" s="208" t="str">
        <f t="shared" si="379"/>
        <v/>
      </c>
      <c r="EN395" s="47" t="s">
        <v>0</v>
      </c>
    </row>
    <row r="396" spans="1:144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380">IF(B396="","",B396)</f>
        <v/>
      </c>
      <c r="P396" s="73" t="str">
        <f>IF(O396="","",IF(COUNTIF(O$10:O395,O396)=0,P395+1,P395))</f>
        <v/>
      </c>
      <c r="Q396" s="88" t="str">
        <f t="shared" ref="Q396:Q410" si="381">IF(O396="","",IFERROR(INDEX(kategorija_id,MATCH(O396,kategorija_oznaka,0)),IFERROR(INDEX(kategorijaAlias_id,MATCH(O396,kategorijaAlias_oznaka,0)),INDEX(natjecanjeKategorije_katRegId,MATCH(O396,natjecanjeKategorije_kategorija,0)))))</f>
        <v/>
      </c>
      <c r="R396" s="89" t="str" cm="1">
        <f t="array" ref="R396">IF(S396="","",INDEX(natjecanjeStaze_naziv,MATCH(S396,natjecanjeStaze_stazaId,0)))</f>
        <v/>
      </c>
      <c r="S396" s="53" t="str">
        <f>IF(BW396="","",INDEX(natjecanjeStaze_stazaId,MATCH(O396,natjecanjeStaze_kategorija,0)))</f>
        <v/>
      </c>
      <c r="T396" s="47" t="s">
        <v>0</v>
      </c>
      <c r="U396" s="259" t="str">
        <f>IF(O396="","",INDEX(kategorija_oznaka,MATCH(Q396,kategorija_id,0)))</f>
        <v/>
      </c>
      <c r="V396" s="260" t="str">
        <f t="shared" ref="V396:V410" si="382">IF(O396="","",INDEX(natjecanjeKategorija_stazaKatId,MATCH(Q396,natjecanjeKategorije_katRegId,0)))</f>
        <v/>
      </c>
      <c r="W396" s="47" t="s">
        <v>0</v>
      </c>
      <c r="X396" s="52" t="str">
        <f t="shared" ref="X396:X410" si="383">IF(M396="","",M396)</f>
        <v/>
      </c>
      <c r="Y396" s="73" t="str">
        <f t="shared" ref="Y396:Y410" si="384">IF(X396="","",IFERROR(INDEX(drzava_id,MATCH(X396,drzava_oznaka,0)),"NEMA"))</f>
        <v/>
      </c>
      <c r="Z396" s="31" t="str">
        <f t="shared" ref="Z396:Z410" si="385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386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387">IF(Y396="","",IF(Y396="NEMA",Z396,X396))</f>
        <v/>
      </c>
      <c r="AH396" s="47" t="s">
        <v>0</v>
      </c>
      <c r="AI396" s="52" t="str">
        <f t="shared" ref="AI396:AI410" si="388">IF(J396="","",J396)</f>
        <v/>
      </c>
      <c r="AJ396" s="31" t="str">
        <f t="shared" ref="AJ396:AJ410" si="389">IF(K396="","",K396)</f>
        <v/>
      </c>
      <c r="AK396" s="73" t="str">
        <f t="shared" ref="AK396:AK410" si="390">IF(AJ396="","",IF(IFERROR(MATCH(AJ396,klub_naziv,0),"")&lt;&gt;"","",IFERROR(MATCH(AJ396,klubAlias_alias,0),"NEMA")))</f>
        <v/>
      </c>
      <c r="AL396" s="73" t="str">
        <f t="shared" ref="AL396:AL410" si="391">IF(AK396="","",IF(AK396&lt;&gt;"NEMA","",IFERROR(INDEX(natjecanje_klubAliasId,MATCH(AJ396,natjecanje_noviKluboviAliasi,0)),"")))</f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IFERROR(""&amp;INDEX(registarNatjecatelji,DL396,4),"")</f>
        <v/>
      </c>
      <c r="AO396" s="90" t="str">
        <f t="shared" ref="AO396:AO410" si="392">IF(AM396=AN396,"",IF(AN396="","",1))</f>
        <v/>
      </c>
      <c r="AP396" s="66" t="str">
        <f t="shared" ref="AP396:AP410" si="393">IF(AND(AN396&lt;&gt;"",AN396&lt;&gt;AM396),AN396,""&amp;AM396)</f>
        <v/>
      </c>
      <c r="AQ396" s="47" t="s">
        <v>0</v>
      </c>
      <c r="AR396" s="52" t="str">
        <f>IF(V396&lt;&gt;"NEMA","",IF(IFERROR(MATCH(U396,U$10:U395,0),0)&lt;&gt;0,"",U396))</f>
        <v/>
      </c>
      <c r="AS396" s="73" t="str">
        <f>IF(AR396="","",IFERROR(INDEX(klubAlias_id,MATCH(AR396,klubAlias_alias,0)),"NEMA"))</f>
        <v/>
      </c>
      <c r="AT396" s="31" t="str">
        <f>IF(OR(AS396="",AS396&lt;&gt;"NEMA"),"",MAX(AT$10:AT395)+1)</f>
        <v/>
      </c>
      <c r="AU396" s="66" t="str">
        <f>IF(OR(AS396="",AS396&lt;&gt;"NEMA"),"",INDEX(klub_id,MATCH(AR396,klub_naziv,0)))</f>
        <v/>
      </c>
      <c r="AV396" s="47" t="s">
        <v>0</v>
      </c>
      <c r="AW396" s="19" t="str">
        <f t="shared" ref="AW396:AW410" si="394">IF(OR(AS396="",AS396&lt;&gt;"NEMA"),"","INSERT INTO klub_alias(id,alias,klub_id) VALUES ("&amp;AT396&amp;",'"&amp;AR396&amp;"',"&amp;AU396&amp;");")</f>
        <v/>
      </c>
      <c r="AX396" s="47" t="s">
        <v>0</v>
      </c>
      <c r="AY396" s="82" t="str">
        <f>IF(AK396&lt;&gt;"NEMA","",IF(IFERROR(MATCH(AJ396,AJ$10:AJ395,0),0)&lt;&gt;0,"",AJ396))</f>
        <v/>
      </c>
      <c r="AZ396" s="47" t="s">
        <v>0</v>
      </c>
      <c r="BA396" s="130"/>
      <c r="BB396" s="47" t="s">
        <v>0</v>
      </c>
      <c r="BC396" s="58" t="str">
        <f t="shared" ref="BC396:BC410" si="395">IF(BA396="","",IFERROR(INDEX(klub_id,MATCH(BA396,klub_naziv,0)),"NEMA"))</f>
        <v/>
      </c>
      <c r="BD396" s="31" t="str">
        <f t="shared" ref="BD396:BD410" si="396">IF(AY396="","",IF(BA396="",AY396,""))</f>
        <v/>
      </c>
      <c r="BE396" s="31" t="str">
        <f>IF(BD396="","",MAX(BE$10:BE395)+1)</f>
        <v/>
      </c>
      <c r="BF396" s="31" t="str">
        <f t="shared" ref="BF396:BF410" si="397">IF(BD396="","",IF(Y396="","",IF(Y396="NEMA",AA396,Y396)))</f>
        <v/>
      </c>
      <c r="BG396" s="31" t="str">
        <f t="shared" ref="BG396:BG410" si="398">IF(BD396="","","INSERT INTO klub(id,naziv,drzava_id,aktivan) VALUES ("&amp;BE396&amp;",'"&amp;BD396&amp;"',"&amp;BF396&amp;",1);")</f>
        <v/>
      </c>
      <c r="BH396" s="31" t="str">
        <f>IF(BA396="","",MAX(BH$10:BH395)+1)</f>
        <v/>
      </c>
      <c r="BI396" s="31" t="str">
        <f t="shared" ref="BI396:BI410" si="399">IF(BA396="","",IF(BE396="",INDEX(klub_id,MATCH(BA396,klub_naziv,0)),BE396))</f>
        <v/>
      </c>
      <c r="BJ396" s="66" t="str">
        <f t="shared" ref="BJ396:BJ410" si="400">IF(BA396="","","INSERT INTO klub_alias(id,alias,klub_id) VALUES ("&amp;BH396&amp;",'"&amp;AY396&amp;"',"&amp;BI396&amp;");")</f>
        <v/>
      </c>
      <c r="BK396" s="47" t="s">
        <v>0</v>
      </c>
      <c r="BL396" s="19" t="str">
        <f t="shared" ref="BL396:BL410" si="401">""&amp;BG396&amp;IF(AND(BG396&lt;&gt;"",BJ396&lt;&gt;""),"
","")&amp;BJ396</f>
        <v/>
      </c>
      <c r="BM396" s="47" t="s">
        <v>0</v>
      </c>
      <c r="BN396" s="151" t="str">
        <f>IF(AP396="","",IF(BA396="",IF(IFERROR(MATCH(AP396,natjecanje_noviKluboviAliasi,0),0)&gt;0,INDEX(natjecanje_kluboviAliasi,MATCH(AP396,natjecanje_noviKluboviAliasi,0)),AP396),BA396))</f>
        <v/>
      </c>
      <c r="BO396" s="47" t="s">
        <v>0</v>
      </c>
      <c r="BP396" s="58" t="str">
        <f t="shared" ref="BP396:BP410" si="402">IF(G396="","",G396)</f>
        <v/>
      </c>
      <c r="BQ396" s="73" t="str">
        <f t="shared" ref="BQ396:BQ410" si="403">IF(H396="","",H396)</f>
        <v/>
      </c>
      <c r="BR396" s="267" t="str">
        <f t="shared" ref="BR396:BR410" si="404">IF(BP396="","",IF(AND(65535&gt;=VALUE(LEFT(BP396,SEARCH(":",BP396)-1))*60+VALUE(RIGHT(BP396,2)),OR(BQ396="0",BQ396="1",BQ396="2",BQ396="3",BQ396="4")),"","GREŠKA"))</f>
        <v/>
      </c>
      <c r="BS396" s="268" t="str">
        <f t="shared" ref="BS396:BS410" si="405">IF(BP396="","",VALUE(LEFT(BP396,SEARCH(":",BP396)-1))*60+VALUE(RIGHT(BP396,2)))</f>
        <v/>
      </c>
      <c r="BT396" s="191" t="str">
        <f t="shared" ref="BT396:BT410" si="406">IF(DK396="","",IF(N(BS396)&gt;max_minuta*60,2,INDEX(statusRezultat_id,MATCH(VALUE(BQ396),statusRezultat_oEvent,0))))</f>
        <v/>
      </c>
      <c r="BU396" s="47" t="s">
        <v>0</v>
      </c>
      <c r="BV396" s="52" t="str">
        <f t="shared" ref="BV396:BV410" si="407">IF(D396="","",D396)</f>
        <v/>
      </c>
      <c r="BW396" s="31" t="str">
        <f t="shared" ref="BW396:BW410" si="408">IF(E396="","",E396)</f>
        <v/>
      </c>
      <c r="BX396" s="73" t="str">
        <f>IF(BW396="","",IFERROR(INDEX(imePrezime_id,MATCH(BV396&amp;" – "&amp;BW396,imePrezime_imePrezime,0)),"NEMA"))</f>
        <v/>
      </c>
      <c r="BY396" s="73" t="str">
        <f>IF(BX396&lt;&gt;"NEMA","",IFERROR(INDEX(imePrezimeAlias_imePrezimeId,MATCH(BV396&amp;" "&amp;BW396,imePrezimeAlias_alias,0)),"NEMA"))</f>
        <v/>
      </c>
      <c r="BZ396" s="31" t="str">
        <f>IF(BW396="","",IF(OR(BY396="",BY396="NEMA"),BV396,INDEX(imePrezime_ime,MATCH(BY396,imePrezime_id,0))))</f>
        <v/>
      </c>
      <c r="CA396" s="66" t="str">
        <f>IF(BW396="","",IF(OR(BY396="",BY396="NEMA"),BW396,INDEX(imePrezime_prezime,MATCH(BY396,imePrezime_id,0))))</f>
        <v/>
      </c>
      <c r="CB396" s="47" t="s">
        <v>0</v>
      </c>
      <c r="CC396" s="82" t="str">
        <f t="shared" ref="CC396:CC410" si="409">IF(OR(BW396="",BY396&lt;&gt;"NEMA"),"",BV396&amp;" "&amp;BW396)</f>
        <v/>
      </c>
      <c r="CD396" s="47" t="s">
        <v>0</v>
      </c>
      <c r="CE396" s="19" t="str">
        <f t="shared" ref="CE396:CE410" si="410">IF(OR(BX396&lt;&gt;"NEMA",BY396&lt;&gt;"NEMA"),"","SELECT '"&amp;BZ396&amp;" – "&amp;CA396&amp;"', ime, prezime FROM imeprezime WHERE ime LIKE '%"&amp;MID(BZ396,2,LEN(BZ396)-2)&amp;"%' Or prezime LIKE '%"&amp;MID(CA396,2,LEN(CA396)-2)&amp;"%' Or ime LIKE '%"&amp;MID(CA396,2,LEN(CA396)-2)&amp;"%' Or prezime LIKE '%"&amp;MID(BZ396,2,LEN(BZ396)-2)&amp;"%' ORDER BY ime, prezime;")</f>
        <v/>
      </c>
      <c r="CF396" s="47" t="s">
        <v>0</v>
      </c>
      <c r="CG396" s="130"/>
      <c r="CH396" s="47" t="s">
        <v>0</v>
      </c>
      <c r="CI396" s="52" t="str">
        <f t="shared" ref="CI396:CI410" si="411">IF(CG396="","",BV396&amp;" "&amp;BW396)</f>
        <v/>
      </c>
      <c r="CJ396" s="73" t="str">
        <f>IF(CG396="","",MAX(CJ$10:CJ395)+1)</f>
        <v/>
      </c>
      <c r="CK396" s="53" t="str">
        <f t="shared" ref="CK396:CK410" si="412">IF(CG396="","",IFERROR(INDEX(imePrezime_id,MATCH(IF(IFERROR(SEARCH("–",CG396),0)&lt;&gt;0,CG396,SUBSTITUTE(CG396," "," – ",1)),imePrezime_imePrezime,0)),"NEMA"))</f>
        <v/>
      </c>
      <c r="CL396" s="47" t="s">
        <v>0</v>
      </c>
      <c r="CM396" s="19" t="str">
        <f t="shared" ref="CM396:CM410" si="413">IF(CG396="","","INSERT INTO imeprezime_alias(id,alias,imeprezime_id) VALUES ("&amp;CJ396&amp;",'"&amp;CI396&amp;"',"&amp;IF(CK396="NEMA",CR396,CK396)&amp;");")</f>
        <v/>
      </c>
      <c r="CN396" s="47" t="s">
        <v>0</v>
      </c>
      <c r="CO396" s="108"/>
      <c r="CP396" s="110"/>
      <c r="CQ396" s="47"/>
      <c r="CR396" s="58" t="str">
        <f>IF(AND(BX396="NEMA",BY396="NEMA",OR(CG396="",CK396="NEMA")),MAX(CR$10:CR395)+1,"")</f>
        <v/>
      </c>
      <c r="CS396" s="53" t="str">
        <f t="shared" ref="CS396:CS410" si="414">IF(CR396="","",IF(CU396="O",1,""))</f>
        <v/>
      </c>
      <c r="CT396" t="s">
        <v>0</v>
      </c>
      <c r="CU396" s="133" t="str">
        <f>IF(O396="","",LEFT(INDEX(kategorija_oznaka,MATCH(Q396,kategorija_id,0)),1))</f>
        <v/>
      </c>
      <c r="CV396" t="s">
        <v>0</v>
      </c>
      <c r="CW396" s="52" t="str">
        <f>IF(CR396="","",IF(M396&lt;&gt;"CRO","","INSERT INTO osoba (id,reg_broj,oib,spol_id,dat_rodjenja) VALUES ("&amp;CR396&amp;",(SELECT max(os.reg_broj)+1 FROM osoba AS os),Null,'"&amp;CU396&amp;"',Null); INSERT INTO osoba_log (id,reg_broj,oib,spol_id,dat_rodjenja,dnevnik_id) SELECT id,reg_broj,oib,spol_id,dat_rodjenja,"&amp;dnevnik_id&amp;" FROM osoba WHERE id = "&amp;CR396&amp;";"))</f>
        <v/>
      </c>
      <c r="CX396" s="66" t="str">
        <f t="shared" ref="CX396:CX410" si="415">IF(CR396="","","INSERT INTO imeprezime (id,osoba_id,rbr,ime,prezime,klub_id,identitet_id,sintaksa_id,info,aktivno,dnevnik_id) VALUES ("&amp;CR396&amp;","&amp;IF(CW396="","Null",CR396)&amp;",1,'"&amp;IF(CO396&lt;&gt;"",CO396,BV396)&amp;"','"&amp;IF(CP396&lt;&gt;"",CP396,BW396)&amp;"',(SELECT id FROM klub WHERE naziv = '"&amp;BN396&amp;"'),Null,1,'',1,"&amp;dnevnik_id&amp;");")</f>
        <v/>
      </c>
      <c r="CY396" t="s">
        <v>0</v>
      </c>
      <c r="CZ396" s="19" t="str">
        <f t="shared" ref="CZ396:CZ410" si="416">IF(CW396="",CX396,CW396&amp;" "&amp;CX396)</f>
        <v/>
      </c>
      <c r="DA396" s="47" t="s">
        <v>0</v>
      </c>
      <c r="DB396" s="52" t="str">
        <f t="shared" ref="DB396:DB410" si="417">IF(BW396="","",IF(CK396="",BZ396,IF(CK396="NEMA",CO396,INDEX(imePrezime_ime,MATCH(CK396,imePrezime_id,0)))))</f>
        <v/>
      </c>
      <c r="DC396" s="66" t="str">
        <f t="shared" ref="DC396:DC410" si="418">IF(BW396="","",IF(CK396="",CA396,IF(CK396="NEMA",CP396,INDEX(imePrezime_prezime,MATCH(CK396,imePrezime_id,0)))))</f>
        <v/>
      </c>
      <c r="DD396" s="47" t="s">
        <v>0</v>
      </c>
      <c r="DE396" s="52" t="str">
        <f t="shared" ref="DE396:DE410" si="419">IF(BW396="","",DH396 &amp; IF(O396="",""," – " &amp; O396))</f>
        <v/>
      </c>
      <c r="DF396" s="53" t="str">
        <f>IF(DE396="","",IFERROR(MATCH(DE396,registar,0),"NEMA"))</f>
        <v/>
      </c>
      <c r="DG396" s="47" t="s">
        <v>0</v>
      </c>
      <c r="DH396" s="52" t="str">
        <f t="shared" ref="DH396:DH410" si="420">IF(BW396="","",DK396 &amp; IF(BN396="",""," – " &amp; BN396))</f>
        <v/>
      </c>
      <c r="DI396" s="53" t="str">
        <f>IF(DH396="","",IFERROR(MATCH(DH396,imePrezime_imePrezimeKlub,0),"NEMA"))</f>
        <v/>
      </c>
      <c r="DJ396" s="47" t="s">
        <v>0</v>
      </c>
      <c r="DK396" s="52" t="str">
        <f t="shared" ref="DK396:DK410" si="421">IF(DC396="","",DB396&amp;" – "&amp;DC396)</f>
        <v/>
      </c>
      <c r="DL396" s="53" t="str">
        <f>IF(DK396="","",IFERROR(MATCH(DK396,imePrezime_imePrezime,0),"NEMA"))</f>
        <v/>
      </c>
      <c r="DM396" s="47" t="s">
        <v>0</v>
      </c>
      <c r="DN396" s="58" t="str">
        <f t="shared" ref="DN396:DN410" si="422">IF(DF396="","",IF(DF396&lt;&gt;"NEMA",DF396,IF(DI396&lt;&gt;"NEMA",DI396,IF(DL396&lt;&gt;"NEMA",DL396,""))))</f>
        <v/>
      </c>
      <c r="DO396" s="53" t="str" cm="1">
        <f t="array" ref="DO396">IF(DN396&lt;&gt;"",INDEX(imePrezime_id,DN396,0),IF(CR396&lt;&gt;"",CR396,""))</f>
        <v/>
      </c>
      <c r="DP396" s="47" t="s">
        <v>0</v>
      </c>
      <c r="DQ396" s="58" t="str">
        <f t="shared" ref="DQ396:DQ410" si="423">IF(BW396="","",IF(CR396&lt;&gt;"","novo",IF(BY396="","imepre","imepre(ali)")))</f>
        <v/>
      </c>
      <c r="DR396" s="73" t="str">
        <f>IF(BW396="","",IF(AJ396="",IF(IFERROR(INDEX(imePrezime_klub,MATCH(DO396,imePrezime_id,0)),"NEMA")="","klu",""),IF(OR(AND(AK396&lt;&gt;"",AK396&lt;&gt;"NEMA"),BI396&lt;&gt;""),"klu(ali)",IF(AND(AN396&lt;&gt;"",AN396&lt;&gt;AM396),"(raz-klu)","klu"))))</f>
        <v/>
      </c>
      <c r="DS396" s="73" t="str">
        <f t="shared" ref="DS396:DS410" si="424">IF(BW396="","","kat"&amp;IF(AND(U396&lt;&gt;O396,O396&lt;&gt;"Open"),"(ali)",""))</f>
        <v/>
      </c>
      <c r="DT396" s="73" t="str">
        <f t="shared" ref="DT396:DT410" si="425">IF(OR(BR396&lt;&gt;"",BT396=2),"ot","")</f>
        <v/>
      </c>
      <c r="DU396" s="66" t="str">
        <f t="shared" ref="DU396:DU410" si="426">IF(BW396="","",DQ396&amp;IF(DQ396="novo","","-"&amp;DR396&amp;"-"&amp;DS396)&amp;IF(DT396="","","-"&amp;DT396))</f>
        <v/>
      </c>
      <c r="DV396" s="47" t="s">
        <v>0</v>
      </c>
      <c r="DW396" s="58" t="str">
        <f>IF(BW396="","",MAX(DW$10:DW395)+1)</f>
        <v/>
      </c>
      <c r="DX396" s="73" t="str">
        <f t="shared" ref="DX396:DX410" si="427">IF(BZ396="","",V396)</f>
        <v/>
      </c>
      <c r="DY396" s="73" t="str">
        <f t="shared" ref="DY396:DY410" si="428">IF(DO396="","",DO396)</f>
        <v/>
      </c>
      <c r="DZ396" s="73" t="str">
        <f t="shared" ref="DZ396:DZ410" si="429">IF(BS396="","",BS396)</f>
        <v/>
      </c>
      <c r="EA396" s="73" t="str">
        <f t="shared" ref="EA396:EA410" si="430">IF(BT396="","",BT396)</f>
        <v/>
      </c>
      <c r="EB396" s="73" t="str">
        <f t="shared" ref="EB396:EB410" si="431">IF(DK396="","",IF(trka_je_rangirana=0,0,IF(OR(DF396="",DF396="NEMA"),0,1)))</f>
        <v/>
      </c>
      <c r="EC396" s="73" t="str">
        <f t="shared" ref="EC396:EC410" si="432">IF(DW396="","",INDEX(uparivanje_id,MATCH(DU396,uparivanje_oznaka,0)))</f>
        <v/>
      </c>
      <c r="ED396" s="73" t="str">
        <f t="shared" ref="ED396:ED410" si="433">IF(BT396="","",BQ396)</f>
        <v/>
      </c>
      <c r="EE396" s="73" t="str">
        <f t="shared" ref="EE396:EE410" si="434">IF(OR(BY396="",BY396="NEMA"),CJ396,BY396)</f>
        <v/>
      </c>
      <c r="EF396" s="73" t="str">
        <f t="shared" ref="EF396:EF410" si="435">IF(AND(AK396&lt;&gt;"",AK396&lt;&gt;"NEMA"),AK396,IF(AL396&lt;&gt;"",AL396,IF(AND(AS396&lt;&gt;"",AS396&lt;&gt;"NEMA"),AS396,IF(AT396&lt;&gt;"",AT396,""))))</f>
        <v/>
      </c>
      <c r="EG396" s="53" t="str">
        <f>IF(INDEX(natjecanjeKategorije_katAliasId,MATCH(Q396,natjecanjeKategorije_katRegId,0))="","",INDEX(natjecanjeKategorije_katAliasId,MATCH(Q396,natjecanjeKategorije_katRegId,0)))</f>
        <v/>
      </c>
      <c r="EH396" s="47" t="s">
        <v>0</v>
      </c>
      <c r="EI396" s="19" t="str">
        <f t="shared" ref="EI396:EI410" si="436">IF(DX396="","","INSERT INTO rezultat(id,stazakategorija_id,imeprezime_id,vrijeme_sec,status_id,registracija,uparivanje_id,originalstatus_id,imeprezimealias_id,klubalias_id,kategorijaalias_id) VALUES ("&amp;DW396&amp;","&amp;DX396&amp;","&amp;DY396&amp;","&amp;IF(DZ396="","Null",DZ396)&amp;","&amp;EA396&amp;","&amp;EB396&amp;","&amp;EC396&amp;","&amp;ED396&amp;","&amp;IF(EE396="","Null",EE396)&amp;","&amp;IF(EF396="","Null",EF396)&amp;","&amp;IF(EG396="","Null",EG396)&amp;");")</f>
        <v/>
      </c>
      <c r="EJ396" s="47" t="s">
        <v>0</v>
      </c>
      <c r="EK396" s="19" t="str">
        <f t="shared" ref="EK396:EK410" si="437">IF(DX396="","",IF(EB396=1,"UPDATE
	registar
SET
	potvrda = 1
WHERE
	imeprezime_id="&amp;DY396&amp;"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"&amp;DX396&amp;")
                         		AND
                         	kategorija_liga.liga_id = "&amp;liga_id&amp;")
		AND
	datum_od &lt;= '"&amp;datum_natjecanja&amp;"'
    	AND
    datum_do is Null;",""))</f>
        <v/>
      </c>
      <c r="EL396" s="47" t="s">
        <v>0</v>
      </c>
      <c r="EM396" s="208" t="str">
        <f t="shared" ref="EM396:EM410" si="438">AE396&amp;IF(AW396="","","
")&amp;AW396&amp;IF(BL396="","","
")&amp;BL396&amp;IF(CZ396="","","
")&amp;CZ396&amp;IF(CM396="","","
")&amp;CM396&amp;IF(EI396="","","
")&amp;EI396&amp;IF(EK396="","","
")&amp;EK396</f>
        <v/>
      </c>
      <c r="EN396" s="47" t="s">
        <v>0</v>
      </c>
    </row>
    <row r="397" spans="1:144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380"/>
        <v/>
      </c>
      <c r="P397" s="73" t="str">
        <f>IF(O397="","",IF(COUNTIF(O$10:O396,O397)=0,P396+1,P396))</f>
        <v/>
      </c>
      <c r="Q397" s="88" t="str">
        <f t="shared" si="381"/>
        <v/>
      </c>
      <c r="R397" s="89" t="str" cm="1">
        <f t="array" ref="R397">IF(S397="","",INDEX(natjecanjeStaze_naziv,MATCH(S397,natjecanjeStaze_stazaId,0)))</f>
        <v/>
      </c>
      <c r="S397" s="53" t="str">
        <f>IF(BW397="","",INDEX(natjecanjeStaze_stazaId,MATCH(O397,natjecanjeStaze_kategorija,0)))</f>
        <v/>
      </c>
      <c r="T397" s="47" t="s">
        <v>0</v>
      </c>
      <c r="U397" s="259" t="str">
        <f>IF(O397="","",INDEX(kategorija_oznaka,MATCH(Q397,kategorija_id,0)))</f>
        <v/>
      </c>
      <c r="V397" s="260" t="str">
        <f t="shared" si="382"/>
        <v/>
      </c>
      <c r="W397" s="47" t="s">
        <v>0</v>
      </c>
      <c r="X397" s="52" t="str">
        <f t="shared" si="383"/>
        <v/>
      </c>
      <c r="Y397" s="73" t="str">
        <f t="shared" si="384"/>
        <v/>
      </c>
      <c r="Z397" s="31" t="str">
        <f t="shared" si="385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386"/>
        <v/>
      </c>
      <c r="AF397" s="47" t="s">
        <v>0</v>
      </c>
      <c r="AG397" s="151" t="str">
        <f t="shared" si="387"/>
        <v/>
      </c>
      <c r="AH397" s="47" t="s">
        <v>0</v>
      </c>
      <c r="AI397" s="52" t="str">
        <f t="shared" si="388"/>
        <v/>
      </c>
      <c r="AJ397" s="31" t="str">
        <f t="shared" si="389"/>
        <v/>
      </c>
      <c r="AK397" s="73" t="str">
        <f t="shared" si="390"/>
        <v/>
      </c>
      <c r="AL397" s="73" t="str">
        <f t="shared" si="391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IFERROR(""&amp;INDEX(registarNatjecatelji,DL397,4),"")</f>
        <v/>
      </c>
      <c r="AO397" s="90" t="str">
        <f t="shared" si="392"/>
        <v/>
      </c>
      <c r="AP397" s="66" t="str">
        <f t="shared" si="393"/>
        <v/>
      </c>
      <c r="AQ397" s="47" t="s">
        <v>0</v>
      </c>
      <c r="AR397" s="52" t="str">
        <f>IF(V397&lt;&gt;"NEMA","",IF(IFERROR(MATCH(U397,U$10:U396,0),0)&lt;&gt;0,"",U397))</f>
        <v/>
      </c>
      <c r="AS397" s="73" t="str">
        <f>IF(AR397="","",IFERROR(INDEX(klubAlias_id,MATCH(AR397,klubAlias_alias,0)),"NEMA"))</f>
        <v/>
      </c>
      <c r="AT397" s="31" t="str">
        <f>IF(OR(AS397="",AS397&lt;&gt;"NEMA"),"",MAX(AT$10:AT396)+1)</f>
        <v/>
      </c>
      <c r="AU397" s="66" t="str">
        <f>IF(OR(AS397="",AS397&lt;&gt;"NEMA"),"",INDEX(klub_id,MATCH(AR397,klub_naziv,0)))</f>
        <v/>
      </c>
      <c r="AV397" s="47" t="s">
        <v>0</v>
      </c>
      <c r="AW397" s="19" t="str">
        <f t="shared" si="394"/>
        <v/>
      </c>
      <c r="AX397" s="47" t="s">
        <v>0</v>
      </c>
      <c r="AY397" s="82" t="str">
        <f>IF(AK397&lt;&gt;"NEMA","",IF(IFERROR(MATCH(AJ397,AJ$10:AJ396,0),0)&lt;&gt;0,"",AJ397))</f>
        <v/>
      </c>
      <c r="AZ397" s="47" t="s">
        <v>0</v>
      </c>
      <c r="BA397" s="130"/>
      <c r="BB397" s="47" t="s">
        <v>0</v>
      </c>
      <c r="BC397" s="58" t="str">
        <f t="shared" si="395"/>
        <v/>
      </c>
      <c r="BD397" s="31" t="str">
        <f t="shared" si="396"/>
        <v/>
      </c>
      <c r="BE397" s="31" t="str">
        <f>IF(BD397="","",MAX(BE$10:BE396)+1)</f>
        <v/>
      </c>
      <c r="BF397" s="31" t="str">
        <f t="shared" si="397"/>
        <v/>
      </c>
      <c r="BG397" s="31" t="str">
        <f t="shared" si="398"/>
        <v/>
      </c>
      <c r="BH397" s="31" t="str">
        <f>IF(BA397="","",MAX(BH$10:BH396)+1)</f>
        <v/>
      </c>
      <c r="BI397" s="31" t="str">
        <f t="shared" si="399"/>
        <v/>
      </c>
      <c r="BJ397" s="66" t="str">
        <f t="shared" si="400"/>
        <v/>
      </c>
      <c r="BK397" s="47" t="s">
        <v>0</v>
      </c>
      <c r="BL397" s="19" t="str">
        <f t="shared" si="401"/>
        <v/>
      </c>
      <c r="BM397" s="47" t="s">
        <v>0</v>
      </c>
      <c r="BN397" s="151" t="str">
        <f>IF(AP397="","",IF(BA397="",IF(IFERROR(MATCH(AP397,natjecanje_noviKluboviAliasi,0),0)&gt;0,INDEX(natjecanje_kluboviAliasi,MATCH(AP397,natjecanje_noviKluboviAliasi,0)),AP397),BA397))</f>
        <v/>
      </c>
      <c r="BO397" s="47" t="s">
        <v>0</v>
      </c>
      <c r="BP397" s="58" t="str">
        <f t="shared" si="402"/>
        <v/>
      </c>
      <c r="BQ397" s="73" t="str">
        <f t="shared" si="403"/>
        <v/>
      </c>
      <c r="BR397" s="267" t="str">
        <f t="shared" si="404"/>
        <v/>
      </c>
      <c r="BS397" s="268" t="str">
        <f t="shared" si="405"/>
        <v/>
      </c>
      <c r="BT397" s="191" t="str">
        <f t="shared" si="406"/>
        <v/>
      </c>
      <c r="BU397" s="47" t="s">
        <v>0</v>
      </c>
      <c r="BV397" s="52" t="str">
        <f t="shared" si="407"/>
        <v/>
      </c>
      <c r="BW397" s="31" t="str">
        <f t="shared" si="408"/>
        <v/>
      </c>
      <c r="BX397" s="73" t="str">
        <f>IF(BW397="","",IFERROR(INDEX(imePrezime_id,MATCH(BV397&amp;" – "&amp;BW397,imePrezime_imePrezime,0)),"NEMA"))</f>
        <v/>
      </c>
      <c r="BY397" s="73" t="str">
        <f>IF(BX397&lt;&gt;"NEMA","",IFERROR(INDEX(imePrezimeAlias_imePrezimeId,MATCH(BV397&amp;" "&amp;BW397,imePrezimeAlias_alias,0)),"NEMA"))</f>
        <v/>
      </c>
      <c r="BZ397" s="31" t="str">
        <f>IF(BW397="","",IF(OR(BY397="",BY397="NEMA"),BV397,INDEX(imePrezime_ime,MATCH(BY397,imePrezime_id,0))))</f>
        <v/>
      </c>
      <c r="CA397" s="66" t="str">
        <f>IF(BW397="","",IF(OR(BY397="",BY397="NEMA"),BW397,INDEX(imePrezime_prezime,MATCH(BY397,imePrezime_id,0))))</f>
        <v/>
      </c>
      <c r="CB397" s="47" t="s">
        <v>0</v>
      </c>
      <c r="CC397" s="82" t="str">
        <f t="shared" si="409"/>
        <v/>
      </c>
      <c r="CD397" s="47" t="s">
        <v>0</v>
      </c>
      <c r="CE397" s="19" t="str">
        <f t="shared" si="410"/>
        <v/>
      </c>
      <c r="CF397" s="47" t="s">
        <v>0</v>
      </c>
      <c r="CG397" s="130"/>
      <c r="CH397" s="47" t="s">
        <v>0</v>
      </c>
      <c r="CI397" s="52" t="str">
        <f t="shared" si="411"/>
        <v/>
      </c>
      <c r="CJ397" s="73" t="str">
        <f>IF(CG397="","",MAX(CJ$10:CJ396)+1)</f>
        <v/>
      </c>
      <c r="CK397" s="53" t="str">
        <f t="shared" si="412"/>
        <v/>
      </c>
      <c r="CL397" s="47" t="s">
        <v>0</v>
      </c>
      <c r="CM397" s="19" t="str">
        <f t="shared" si="413"/>
        <v/>
      </c>
      <c r="CN397" s="47" t="s">
        <v>0</v>
      </c>
      <c r="CO397" s="108"/>
      <c r="CP397" s="110"/>
      <c r="CQ397" s="47"/>
      <c r="CR397" s="58" t="str">
        <f>IF(AND(BX397="NEMA",BY397="NEMA",OR(CG397="",CK397="NEMA")),MAX(CR$10:CR396)+1,"")</f>
        <v/>
      </c>
      <c r="CS397" s="53" t="str">
        <f t="shared" si="414"/>
        <v/>
      </c>
      <c r="CT397" t="s">
        <v>0</v>
      </c>
      <c r="CU397" s="133" t="str">
        <f>IF(O397="","",LEFT(INDEX(kategorija_oznaka,MATCH(Q397,kategorija_id,0)),1))</f>
        <v/>
      </c>
      <c r="CV397" t="s">
        <v>0</v>
      </c>
      <c r="CW397" s="52" t="str">
        <f>IF(CR397="","",IF(M397&lt;&gt;"CRO","","INSERT INTO osoba (id,reg_broj,oib,spol_id,dat_rodjenja) VALUES ("&amp;CR397&amp;",(SELECT max(os.reg_broj)+1 FROM osoba AS os),Null,'"&amp;CU397&amp;"',Null); INSERT INTO osoba_log (id,reg_broj,oib,spol_id,dat_rodjenja,dnevnik_id) SELECT id,reg_broj,oib,spol_id,dat_rodjenja,"&amp;dnevnik_id&amp;" FROM osoba WHERE id = "&amp;CR397&amp;";"))</f>
        <v/>
      </c>
      <c r="CX397" s="66" t="str">
        <f t="shared" si="415"/>
        <v/>
      </c>
      <c r="CY397" t="s">
        <v>0</v>
      </c>
      <c r="CZ397" s="19" t="str">
        <f t="shared" si="416"/>
        <v/>
      </c>
      <c r="DA397" s="47" t="s">
        <v>0</v>
      </c>
      <c r="DB397" s="52" t="str">
        <f t="shared" si="417"/>
        <v/>
      </c>
      <c r="DC397" s="66" t="str">
        <f t="shared" si="418"/>
        <v/>
      </c>
      <c r="DD397" s="47" t="s">
        <v>0</v>
      </c>
      <c r="DE397" s="52" t="str">
        <f t="shared" si="419"/>
        <v/>
      </c>
      <c r="DF397" s="53" t="str">
        <f>IF(DE397="","",IFERROR(MATCH(DE397,registar,0),"NEMA"))</f>
        <v/>
      </c>
      <c r="DG397" s="47" t="s">
        <v>0</v>
      </c>
      <c r="DH397" s="52" t="str">
        <f t="shared" si="420"/>
        <v/>
      </c>
      <c r="DI397" s="53" t="str">
        <f>IF(DH397="","",IFERROR(MATCH(DH397,imePrezime_imePrezimeKlub,0),"NEMA"))</f>
        <v/>
      </c>
      <c r="DJ397" s="47" t="s">
        <v>0</v>
      </c>
      <c r="DK397" s="52" t="str">
        <f t="shared" si="421"/>
        <v/>
      </c>
      <c r="DL397" s="53" t="str">
        <f>IF(DK397="","",IFERROR(MATCH(DK397,imePrezime_imePrezime,0),"NEMA"))</f>
        <v/>
      </c>
      <c r="DM397" s="47" t="s">
        <v>0</v>
      </c>
      <c r="DN397" s="58" t="str">
        <f t="shared" si="422"/>
        <v/>
      </c>
      <c r="DO397" s="53" t="str" cm="1">
        <f t="array" ref="DO397">IF(DN397&lt;&gt;"",INDEX(imePrezime_id,DN397,0),IF(CR397&lt;&gt;"",CR397,""))</f>
        <v/>
      </c>
      <c r="DP397" s="47" t="s">
        <v>0</v>
      </c>
      <c r="DQ397" s="58" t="str">
        <f t="shared" si="423"/>
        <v/>
      </c>
      <c r="DR397" s="73" t="str">
        <f>IF(BW397="","",IF(AJ397="",IF(IFERROR(INDEX(imePrezime_klub,MATCH(DO397,imePrezime_id,0)),"NEMA")="","klu",""),IF(OR(AND(AK397&lt;&gt;"",AK397&lt;&gt;"NEMA"),BI397&lt;&gt;""),"klu(ali)",IF(AND(AN397&lt;&gt;"",AN397&lt;&gt;AM397),"(raz-klu)","klu"))))</f>
        <v/>
      </c>
      <c r="DS397" s="73" t="str">
        <f t="shared" si="424"/>
        <v/>
      </c>
      <c r="DT397" s="73" t="str">
        <f t="shared" si="425"/>
        <v/>
      </c>
      <c r="DU397" s="66" t="str">
        <f t="shared" si="426"/>
        <v/>
      </c>
      <c r="DV397" s="47" t="s">
        <v>0</v>
      </c>
      <c r="DW397" s="58" t="str">
        <f>IF(BW397="","",MAX(DW$10:DW396)+1)</f>
        <v/>
      </c>
      <c r="DX397" s="73" t="str">
        <f t="shared" si="427"/>
        <v/>
      </c>
      <c r="DY397" s="73" t="str">
        <f t="shared" si="428"/>
        <v/>
      </c>
      <c r="DZ397" s="73" t="str">
        <f t="shared" si="429"/>
        <v/>
      </c>
      <c r="EA397" s="73" t="str">
        <f t="shared" si="430"/>
        <v/>
      </c>
      <c r="EB397" s="73" t="str">
        <f t="shared" si="431"/>
        <v/>
      </c>
      <c r="EC397" s="73" t="str">
        <f t="shared" si="432"/>
        <v/>
      </c>
      <c r="ED397" s="73" t="str">
        <f t="shared" si="433"/>
        <v/>
      </c>
      <c r="EE397" s="73" t="str">
        <f t="shared" si="434"/>
        <v/>
      </c>
      <c r="EF397" s="73" t="str">
        <f t="shared" si="435"/>
        <v/>
      </c>
      <c r="EG397" s="53" t="str">
        <f>IF(INDEX(natjecanjeKategorije_katAliasId,MATCH(Q397,natjecanjeKategorije_katRegId,0))="","",INDEX(natjecanjeKategorije_katAliasId,MATCH(Q397,natjecanjeKategorije_katRegId,0)))</f>
        <v/>
      </c>
      <c r="EH397" s="47" t="s">
        <v>0</v>
      </c>
      <c r="EI397" s="19" t="str">
        <f t="shared" si="436"/>
        <v/>
      </c>
      <c r="EJ397" s="47" t="s">
        <v>0</v>
      </c>
      <c r="EK397" s="19" t="str">
        <f t="shared" si="437"/>
        <v/>
      </c>
      <c r="EL397" s="47" t="s">
        <v>0</v>
      </c>
      <c r="EM397" s="208" t="str">
        <f t="shared" si="438"/>
        <v/>
      </c>
      <c r="EN397" s="47" t="s">
        <v>0</v>
      </c>
    </row>
    <row r="398" spans="1:144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380"/>
        <v/>
      </c>
      <c r="P398" s="73" t="str">
        <f>IF(O398="","",IF(COUNTIF(O$10:O397,O398)=0,P397+1,P397))</f>
        <v/>
      </c>
      <c r="Q398" s="88" t="str">
        <f t="shared" si="381"/>
        <v/>
      </c>
      <c r="R398" s="89" t="str" cm="1">
        <f t="array" ref="R398">IF(S398="","",INDEX(natjecanjeStaze_naziv,MATCH(S398,natjecanjeStaze_stazaId,0)))</f>
        <v/>
      </c>
      <c r="S398" s="53" t="str">
        <f>IF(BW398="","",INDEX(natjecanjeStaze_stazaId,MATCH(O398,natjecanjeStaze_kategorija,0)))</f>
        <v/>
      </c>
      <c r="T398" s="47" t="s">
        <v>0</v>
      </c>
      <c r="U398" s="259" t="str">
        <f>IF(O398="","",INDEX(kategorija_oznaka,MATCH(Q398,kategorija_id,0)))</f>
        <v/>
      </c>
      <c r="V398" s="260" t="str">
        <f t="shared" si="382"/>
        <v/>
      </c>
      <c r="W398" s="47" t="s">
        <v>0</v>
      </c>
      <c r="X398" s="52" t="str">
        <f t="shared" si="383"/>
        <v/>
      </c>
      <c r="Y398" s="73" t="str">
        <f t="shared" si="384"/>
        <v/>
      </c>
      <c r="Z398" s="31" t="str">
        <f t="shared" si="385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386"/>
        <v/>
      </c>
      <c r="AF398" s="47" t="s">
        <v>0</v>
      </c>
      <c r="AG398" s="151" t="str">
        <f t="shared" si="387"/>
        <v/>
      </c>
      <c r="AH398" s="47" t="s">
        <v>0</v>
      </c>
      <c r="AI398" s="52" t="str">
        <f t="shared" si="388"/>
        <v/>
      </c>
      <c r="AJ398" s="31" t="str">
        <f t="shared" si="389"/>
        <v/>
      </c>
      <c r="AK398" s="73" t="str">
        <f t="shared" si="390"/>
        <v/>
      </c>
      <c r="AL398" s="73" t="str">
        <f t="shared" si="391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IFERROR(""&amp;INDEX(registarNatjecatelji,DL398,4),"")</f>
        <v/>
      </c>
      <c r="AO398" s="90" t="str">
        <f t="shared" si="392"/>
        <v/>
      </c>
      <c r="AP398" s="66" t="str">
        <f t="shared" si="393"/>
        <v/>
      </c>
      <c r="AQ398" s="47" t="s">
        <v>0</v>
      </c>
      <c r="AR398" s="52" t="str">
        <f>IF(V398&lt;&gt;"NEMA","",IF(IFERROR(MATCH(U398,U$10:U397,0),0)&lt;&gt;0,"",U398))</f>
        <v/>
      </c>
      <c r="AS398" s="73" t="str">
        <f>IF(AR398="","",IFERROR(INDEX(klubAlias_id,MATCH(AR398,klubAlias_alias,0)),"NEMA"))</f>
        <v/>
      </c>
      <c r="AT398" s="31" t="str">
        <f>IF(OR(AS398="",AS398&lt;&gt;"NEMA"),"",MAX(AT$10:AT397)+1)</f>
        <v/>
      </c>
      <c r="AU398" s="66" t="str">
        <f>IF(OR(AS398="",AS398&lt;&gt;"NEMA"),"",INDEX(klub_id,MATCH(AR398,klub_naziv,0)))</f>
        <v/>
      </c>
      <c r="AV398" s="47" t="s">
        <v>0</v>
      </c>
      <c r="AW398" s="19" t="str">
        <f t="shared" si="394"/>
        <v/>
      </c>
      <c r="AX398" s="47" t="s">
        <v>0</v>
      </c>
      <c r="AY398" s="82" t="str">
        <f>IF(AK398&lt;&gt;"NEMA","",IF(IFERROR(MATCH(AJ398,AJ$10:AJ397,0),0)&lt;&gt;0,"",AJ398))</f>
        <v/>
      </c>
      <c r="AZ398" s="47" t="s">
        <v>0</v>
      </c>
      <c r="BA398" s="130"/>
      <c r="BB398" s="47" t="s">
        <v>0</v>
      </c>
      <c r="BC398" s="58" t="str">
        <f t="shared" si="395"/>
        <v/>
      </c>
      <c r="BD398" s="31" t="str">
        <f t="shared" si="396"/>
        <v/>
      </c>
      <c r="BE398" s="31" t="str">
        <f>IF(BD398="","",MAX(BE$10:BE397)+1)</f>
        <v/>
      </c>
      <c r="BF398" s="31" t="str">
        <f t="shared" si="397"/>
        <v/>
      </c>
      <c r="BG398" s="31" t="str">
        <f t="shared" si="398"/>
        <v/>
      </c>
      <c r="BH398" s="31" t="str">
        <f>IF(BA398="","",MAX(BH$10:BH397)+1)</f>
        <v/>
      </c>
      <c r="BI398" s="31" t="str">
        <f t="shared" si="399"/>
        <v/>
      </c>
      <c r="BJ398" s="66" t="str">
        <f t="shared" si="400"/>
        <v/>
      </c>
      <c r="BK398" s="47" t="s">
        <v>0</v>
      </c>
      <c r="BL398" s="19" t="str">
        <f t="shared" si="401"/>
        <v/>
      </c>
      <c r="BM398" s="47" t="s">
        <v>0</v>
      </c>
      <c r="BN398" s="151" t="str">
        <f>IF(AP398="","",IF(BA398="",IF(IFERROR(MATCH(AP398,natjecanje_noviKluboviAliasi,0),0)&gt;0,INDEX(natjecanje_kluboviAliasi,MATCH(AP398,natjecanje_noviKluboviAliasi,0)),AP398),BA398))</f>
        <v/>
      </c>
      <c r="BO398" s="47" t="s">
        <v>0</v>
      </c>
      <c r="BP398" s="58" t="str">
        <f t="shared" si="402"/>
        <v/>
      </c>
      <c r="BQ398" s="73" t="str">
        <f t="shared" si="403"/>
        <v/>
      </c>
      <c r="BR398" s="267" t="str">
        <f t="shared" si="404"/>
        <v/>
      </c>
      <c r="BS398" s="268" t="str">
        <f t="shared" si="405"/>
        <v/>
      </c>
      <c r="BT398" s="191" t="str">
        <f t="shared" si="406"/>
        <v/>
      </c>
      <c r="BU398" s="47" t="s">
        <v>0</v>
      </c>
      <c r="BV398" s="52" t="str">
        <f t="shared" si="407"/>
        <v/>
      </c>
      <c r="BW398" s="31" t="str">
        <f t="shared" si="408"/>
        <v/>
      </c>
      <c r="BX398" s="73" t="str">
        <f>IF(BW398="","",IFERROR(INDEX(imePrezime_id,MATCH(BV398&amp;" – "&amp;BW398,imePrezime_imePrezime,0)),"NEMA"))</f>
        <v/>
      </c>
      <c r="BY398" s="73" t="str">
        <f>IF(BX398&lt;&gt;"NEMA","",IFERROR(INDEX(imePrezimeAlias_imePrezimeId,MATCH(BV398&amp;" "&amp;BW398,imePrezimeAlias_alias,0)),"NEMA"))</f>
        <v/>
      </c>
      <c r="BZ398" s="31" t="str">
        <f>IF(BW398="","",IF(OR(BY398="",BY398="NEMA"),BV398,INDEX(imePrezime_ime,MATCH(BY398,imePrezime_id,0))))</f>
        <v/>
      </c>
      <c r="CA398" s="66" t="str">
        <f>IF(BW398="","",IF(OR(BY398="",BY398="NEMA"),BW398,INDEX(imePrezime_prezime,MATCH(BY398,imePrezime_id,0))))</f>
        <v/>
      </c>
      <c r="CB398" s="47" t="s">
        <v>0</v>
      </c>
      <c r="CC398" s="82" t="str">
        <f t="shared" si="409"/>
        <v/>
      </c>
      <c r="CD398" s="47" t="s">
        <v>0</v>
      </c>
      <c r="CE398" s="19" t="str">
        <f t="shared" si="410"/>
        <v/>
      </c>
      <c r="CF398" s="47" t="s">
        <v>0</v>
      </c>
      <c r="CG398" s="130"/>
      <c r="CH398" s="47" t="s">
        <v>0</v>
      </c>
      <c r="CI398" s="52" t="str">
        <f t="shared" si="411"/>
        <v/>
      </c>
      <c r="CJ398" s="73" t="str">
        <f>IF(CG398="","",MAX(CJ$10:CJ397)+1)</f>
        <v/>
      </c>
      <c r="CK398" s="53" t="str">
        <f t="shared" si="412"/>
        <v/>
      </c>
      <c r="CL398" s="47" t="s">
        <v>0</v>
      </c>
      <c r="CM398" s="19" t="str">
        <f t="shared" si="413"/>
        <v/>
      </c>
      <c r="CN398" s="47" t="s">
        <v>0</v>
      </c>
      <c r="CO398" s="108"/>
      <c r="CP398" s="110"/>
      <c r="CQ398" s="47"/>
      <c r="CR398" s="58" t="str">
        <f>IF(AND(BX398="NEMA",BY398="NEMA",OR(CG398="",CK398="NEMA")),MAX(CR$10:CR397)+1,"")</f>
        <v/>
      </c>
      <c r="CS398" s="53" t="str">
        <f t="shared" si="414"/>
        <v/>
      </c>
      <c r="CT398" t="s">
        <v>0</v>
      </c>
      <c r="CU398" s="133" t="str">
        <f>IF(O398="","",LEFT(INDEX(kategorija_oznaka,MATCH(Q398,kategorija_id,0)),1))</f>
        <v/>
      </c>
      <c r="CV398" t="s">
        <v>0</v>
      </c>
      <c r="CW398" s="52" t="str">
        <f>IF(CR398="","",IF(M398&lt;&gt;"CRO","","INSERT INTO osoba (id,reg_broj,oib,spol_id,dat_rodjenja) VALUES ("&amp;CR398&amp;",(SELECT max(os.reg_broj)+1 FROM osoba AS os),Null,'"&amp;CU398&amp;"',Null); INSERT INTO osoba_log (id,reg_broj,oib,spol_id,dat_rodjenja,dnevnik_id) SELECT id,reg_broj,oib,spol_id,dat_rodjenja,"&amp;dnevnik_id&amp;" FROM osoba WHERE id = "&amp;CR398&amp;";"))</f>
        <v/>
      </c>
      <c r="CX398" s="66" t="str">
        <f t="shared" si="415"/>
        <v/>
      </c>
      <c r="CY398" t="s">
        <v>0</v>
      </c>
      <c r="CZ398" s="19" t="str">
        <f t="shared" si="416"/>
        <v/>
      </c>
      <c r="DA398" s="47" t="s">
        <v>0</v>
      </c>
      <c r="DB398" s="52" t="str">
        <f t="shared" si="417"/>
        <v/>
      </c>
      <c r="DC398" s="66" t="str">
        <f t="shared" si="418"/>
        <v/>
      </c>
      <c r="DD398" s="47" t="s">
        <v>0</v>
      </c>
      <c r="DE398" s="52" t="str">
        <f t="shared" si="419"/>
        <v/>
      </c>
      <c r="DF398" s="53" t="str">
        <f>IF(DE398="","",IFERROR(MATCH(DE398,registar,0),"NEMA"))</f>
        <v/>
      </c>
      <c r="DG398" s="47" t="s">
        <v>0</v>
      </c>
      <c r="DH398" s="52" t="str">
        <f t="shared" si="420"/>
        <v/>
      </c>
      <c r="DI398" s="53" t="str">
        <f>IF(DH398="","",IFERROR(MATCH(DH398,imePrezime_imePrezimeKlub,0),"NEMA"))</f>
        <v/>
      </c>
      <c r="DJ398" s="47" t="s">
        <v>0</v>
      </c>
      <c r="DK398" s="52" t="str">
        <f t="shared" si="421"/>
        <v/>
      </c>
      <c r="DL398" s="53" t="str">
        <f>IF(DK398="","",IFERROR(MATCH(DK398,imePrezime_imePrezime,0),"NEMA"))</f>
        <v/>
      </c>
      <c r="DM398" s="47" t="s">
        <v>0</v>
      </c>
      <c r="DN398" s="58" t="str">
        <f t="shared" si="422"/>
        <v/>
      </c>
      <c r="DO398" s="53" t="str" cm="1">
        <f t="array" ref="DO398">IF(DN398&lt;&gt;"",INDEX(imePrezime_id,DN398,0),IF(CR398&lt;&gt;"",CR398,""))</f>
        <v/>
      </c>
      <c r="DP398" s="47" t="s">
        <v>0</v>
      </c>
      <c r="DQ398" s="58" t="str">
        <f t="shared" si="423"/>
        <v/>
      </c>
      <c r="DR398" s="73" t="str">
        <f>IF(BW398="","",IF(AJ398="",IF(IFERROR(INDEX(imePrezime_klub,MATCH(DO398,imePrezime_id,0)),"NEMA")="","klu",""),IF(OR(AND(AK398&lt;&gt;"",AK398&lt;&gt;"NEMA"),BI398&lt;&gt;""),"klu(ali)",IF(AND(AN398&lt;&gt;"",AN398&lt;&gt;AM398),"(raz-klu)","klu"))))</f>
        <v/>
      </c>
      <c r="DS398" s="73" t="str">
        <f t="shared" si="424"/>
        <v/>
      </c>
      <c r="DT398" s="73" t="str">
        <f t="shared" si="425"/>
        <v/>
      </c>
      <c r="DU398" s="66" t="str">
        <f t="shared" si="426"/>
        <v/>
      </c>
      <c r="DV398" s="47" t="s">
        <v>0</v>
      </c>
      <c r="DW398" s="58" t="str">
        <f>IF(BW398="","",MAX(DW$10:DW397)+1)</f>
        <v/>
      </c>
      <c r="DX398" s="73" t="str">
        <f t="shared" si="427"/>
        <v/>
      </c>
      <c r="DY398" s="73" t="str">
        <f t="shared" si="428"/>
        <v/>
      </c>
      <c r="DZ398" s="73" t="str">
        <f t="shared" si="429"/>
        <v/>
      </c>
      <c r="EA398" s="73" t="str">
        <f t="shared" si="430"/>
        <v/>
      </c>
      <c r="EB398" s="73" t="str">
        <f t="shared" si="431"/>
        <v/>
      </c>
      <c r="EC398" s="73" t="str">
        <f t="shared" si="432"/>
        <v/>
      </c>
      <c r="ED398" s="73" t="str">
        <f t="shared" si="433"/>
        <v/>
      </c>
      <c r="EE398" s="73" t="str">
        <f t="shared" si="434"/>
        <v/>
      </c>
      <c r="EF398" s="73" t="str">
        <f t="shared" si="435"/>
        <v/>
      </c>
      <c r="EG398" s="53" t="str">
        <f>IF(INDEX(natjecanjeKategorije_katAliasId,MATCH(Q398,natjecanjeKategorije_katRegId,0))="","",INDEX(natjecanjeKategorije_katAliasId,MATCH(Q398,natjecanjeKategorije_katRegId,0)))</f>
        <v/>
      </c>
      <c r="EH398" s="47" t="s">
        <v>0</v>
      </c>
      <c r="EI398" s="19" t="str">
        <f t="shared" si="436"/>
        <v/>
      </c>
      <c r="EJ398" s="47" t="s">
        <v>0</v>
      </c>
      <c r="EK398" s="19" t="str">
        <f t="shared" si="437"/>
        <v/>
      </c>
      <c r="EL398" s="47" t="s">
        <v>0</v>
      </c>
      <c r="EM398" s="208" t="str">
        <f t="shared" si="438"/>
        <v/>
      </c>
      <c r="EN398" s="47" t="s">
        <v>0</v>
      </c>
    </row>
    <row r="399" spans="1:144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380"/>
        <v/>
      </c>
      <c r="P399" s="73" t="str">
        <f>IF(O399="","",IF(COUNTIF(O$10:O398,O399)=0,P398+1,P398))</f>
        <v/>
      </c>
      <c r="Q399" s="88" t="str">
        <f t="shared" si="381"/>
        <v/>
      </c>
      <c r="R399" s="89" t="str" cm="1">
        <f t="array" ref="R399">IF(S399="","",INDEX(natjecanjeStaze_naziv,MATCH(S399,natjecanjeStaze_stazaId,0)))</f>
        <v/>
      </c>
      <c r="S399" s="53" t="str">
        <f>IF(BW399="","",INDEX(natjecanjeStaze_stazaId,MATCH(O399,natjecanjeStaze_kategorija,0)))</f>
        <v/>
      </c>
      <c r="T399" s="47" t="s">
        <v>0</v>
      </c>
      <c r="U399" s="259" t="str">
        <f>IF(O399="","",INDEX(kategorija_oznaka,MATCH(Q399,kategorija_id,0)))</f>
        <v/>
      </c>
      <c r="V399" s="260" t="str">
        <f t="shared" si="382"/>
        <v/>
      </c>
      <c r="W399" s="47" t="s">
        <v>0</v>
      </c>
      <c r="X399" s="52" t="str">
        <f t="shared" si="383"/>
        <v/>
      </c>
      <c r="Y399" s="73" t="str">
        <f t="shared" si="384"/>
        <v/>
      </c>
      <c r="Z399" s="31" t="str">
        <f t="shared" si="385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386"/>
        <v/>
      </c>
      <c r="AF399" s="47" t="s">
        <v>0</v>
      </c>
      <c r="AG399" s="151" t="str">
        <f t="shared" si="387"/>
        <v/>
      </c>
      <c r="AH399" s="47" t="s">
        <v>0</v>
      </c>
      <c r="AI399" s="52" t="str">
        <f t="shared" si="388"/>
        <v/>
      </c>
      <c r="AJ399" s="31" t="str">
        <f t="shared" si="389"/>
        <v/>
      </c>
      <c r="AK399" s="73" t="str">
        <f t="shared" si="390"/>
        <v/>
      </c>
      <c r="AL399" s="73" t="str">
        <f t="shared" si="391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IFERROR(""&amp;INDEX(registarNatjecatelji,DL399,4),"")</f>
        <v/>
      </c>
      <c r="AO399" s="90" t="str">
        <f t="shared" si="392"/>
        <v/>
      </c>
      <c r="AP399" s="66" t="str">
        <f t="shared" si="393"/>
        <v/>
      </c>
      <c r="AQ399" s="47" t="s">
        <v>0</v>
      </c>
      <c r="AR399" s="52" t="str">
        <f>IF(V399&lt;&gt;"NEMA","",IF(IFERROR(MATCH(U399,U$10:U398,0),0)&lt;&gt;0,"",U399))</f>
        <v/>
      </c>
      <c r="AS399" s="73" t="str">
        <f>IF(AR399="","",IFERROR(INDEX(klubAlias_id,MATCH(AR399,klubAlias_alias,0)),"NEMA"))</f>
        <v/>
      </c>
      <c r="AT399" s="31" t="str">
        <f>IF(OR(AS399="",AS399&lt;&gt;"NEMA"),"",MAX(AT$10:AT398)+1)</f>
        <v/>
      </c>
      <c r="AU399" s="66" t="str">
        <f>IF(OR(AS399="",AS399&lt;&gt;"NEMA"),"",INDEX(klub_id,MATCH(AR399,klub_naziv,0)))</f>
        <v/>
      </c>
      <c r="AV399" s="47" t="s">
        <v>0</v>
      </c>
      <c r="AW399" s="19" t="str">
        <f t="shared" si="394"/>
        <v/>
      </c>
      <c r="AX399" s="47" t="s">
        <v>0</v>
      </c>
      <c r="AY399" s="82" t="str">
        <f>IF(AK399&lt;&gt;"NEMA","",IF(IFERROR(MATCH(AJ399,AJ$10:AJ398,0),0)&lt;&gt;0,"",AJ399))</f>
        <v/>
      </c>
      <c r="AZ399" s="47" t="s">
        <v>0</v>
      </c>
      <c r="BA399" s="130"/>
      <c r="BB399" s="47" t="s">
        <v>0</v>
      </c>
      <c r="BC399" s="58" t="str">
        <f t="shared" si="395"/>
        <v/>
      </c>
      <c r="BD399" s="31" t="str">
        <f t="shared" si="396"/>
        <v/>
      </c>
      <c r="BE399" s="31" t="str">
        <f>IF(BD399="","",MAX(BE$10:BE398)+1)</f>
        <v/>
      </c>
      <c r="BF399" s="31" t="str">
        <f t="shared" si="397"/>
        <v/>
      </c>
      <c r="BG399" s="31" t="str">
        <f t="shared" si="398"/>
        <v/>
      </c>
      <c r="BH399" s="31" t="str">
        <f>IF(BA399="","",MAX(BH$10:BH398)+1)</f>
        <v/>
      </c>
      <c r="BI399" s="31" t="str">
        <f t="shared" si="399"/>
        <v/>
      </c>
      <c r="BJ399" s="66" t="str">
        <f t="shared" si="400"/>
        <v/>
      </c>
      <c r="BK399" s="47" t="s">
        <v>0</v>
      </c>
      <c r="BL399" s="19" t="str">
        <f t="shared" si="401"/>
        <v/>
      </c>
      <c r="BM399" s="47" t="s">
        <v>0</v>
      </c>
      <c r="BN399" s="151" t="str">
        <f>IF(AP399="","",IF(BA399="",IF(IFERROR(MATCH(AP399,natjecanje_noviKluboviAliasi,0),0)&gt;0,INDEX(natjecanje_kluboviAliasi,MATCH(AP399,natjecanje_noviKluboviAliasi,0)),AP399),BA399))</f>
        <v/>
      </c>
      <c r="BO399" s="47" t="s">
        <v>0</v>
      </c>
      <c r="BP399" s="58" t="str">
        <f t="shared" si="402"/>
        <v/>
      </c>
      <c r="BQ399" s="73" t="str">
        <f t="shared" si="403"/>
        <v/>
      </c>
      <c r="BR399" s="267" t="str">
        <f t="shared" si="404"/>
        <v/>
      </c>
      <c r="BS399" s="268" t="str">
        <f t="shared" si="405"/>
        <v/>
      </c>
      <c r="BT399" s="191" t="str">
        <f t="shared" si="406"/>
        <v/>
      </c>
      <c r="BU399" s="47" t="s">
        <v>0</v>
      </c>
      <c r="BV399" s="52" t="str">
        <f t="shared" si="407"/>
        <v/>
      </c>
      <c r="BW399" s="31" t="str">
        <f t="shared" si="408"/>
        <v/>
      </c>
      <c r="BX399" s="73" t="str">
        <f>IF(BW399="","",IFERROR(INDEX(imePrezime_id,MATCH(BV399&amp;" – "&amp;BW399,imePrezime_imePrezime,0)),"NEMA"))</f>
        <v/>
      </c>
      <c r="BY399" s="73" t="str">
        <f>IF(BX399&lt;&gt;"NEMA","",IFERROR(INDEX(imePrezimeAlias_imePrezimeId,MATCH(BV399&amp;" "&amp;BW399,imePrezimeAlias_alias,0)),"NEMA"))</f>
        <v/>
      </c>
      <c r="BZ399" s="31" t="str">
        <f>IF(BW399="","",IF(OR(BY399="",BY399="NEMA"),BV399,INDEX(imePrezime_ime,MATCH(BY399,imePrezime_id,0))))</f>
        <v/>
      </c>
      <c r="CA399" s="66" t="str">
        <f>IF(BW399="","",IF(OR(BY399="",BY399="NEMA"),BW399,INDEX(imePrezime_prezime,MATCH(BY399,imePrezime_id,0))))</f>
        <v/>
      </c>
      <c r="CB399" s="47" t="s">
        <v>0</v>
      </c>
      <c r="CC399" s="82" t="str">
        <f t="shared" si="409"/>
        <v/>
      </c>
      <c r="CD399" s="47" t="s">
        <v>0</v>
      </c>
      <c r="CE399" s="19" t="str">
        <f t="shared" si="410"/>
        <v/>
      </c>
      <c r="CF399" s="47" t="s">
        <v>0</v>
      </c>
      <c r="CG399" s="130"/>
      <c r="CH399" s="47" t="s">
        <v>0</v>
      </c>
      <c r="CI399" s="52" t="str">
        <f t="shared" si="411"/>
        <v/>
      </c>
      <c r="CJ399" s="73" t="str">
        <f>IF(CG399="","",MAX(CJ$10:CJ398)+1)</f>
        <v/>
      </c>
      <c r="CK399" s="53" t="str">
        <f t="shared" si="412"/>
        <v/>
      </c>
      <c r="CL399" s="47" t="s">
        <v>0</v>
      </c>
      <c r="CM399" s="19" t="str">
        <f t="shared" si="413"/>
        <v/>
      </c>
      <c r="CN399" s="47" t="s">
        <v>0</v>
      </c>
      <c r="CO399" s="108"/>
      <c r="CP399" s="110"/>
      <c r="CQ399" s="47"/>
      <c r="CR399" s="58" t="str">
        <f>IF(AND(BX399="NEMA",BY399="NEMA",OR(CG399="",CK399="NEMA")),MAX(CR$10:CR398)+1,"")</f>
        <v/>
      </c>
      <c r="CS399" s="53" t="str">
        <f t="shared" si="414"/>
        <v/>
      </c>
      <c r="CT399" t="s">
        <v>0</v>
      </c>
      <c r="CU399" s="133" t="str">
        <f>IF(O399="","",LEFT(INDEX(kategorija_oznaka,MATCH(Q399,kategorija_id,0)),1))</f>
        <v/>
      </c>
      <c r="CV399" t="s">
        <v>0</v>
      </c>
      <c r="CW399" s="52" t="str">
        <f>IF(CR399="","",IF(M399&lt;&gt;"CRO","","INSERT INTO osoba (id,reg_broj,oib,spol_id,dat_rodjenja) VALUES ("&amp;CR399&amp;",(SELECT max(os.reg_broj)+1 FROM osoba AS os),Null,'"&amp;CU399&amp;"',Null); INSERT INTO osoba_log (id,reg_broj,oib,spol_id,dat_rodjenja,dnevnik_id) SELECT id,reg_broj,oib,spol_id,dat_rodjenja,"&amp;dnevnik_id&amp;" FROM osoba WHERE id = "&amp;CR399&amp;";"))</f>
        <v/>
      </c>
      <c r="CX399" s="66" t="str">
        <f t="shared" si="415"/>
        <v/>
      </c>
      <c r="CY399" t="s">
        <v>0</v>
      </c>
      <c r="CZ399" s="19" t="str">
        <f t="shared" si="416"/>
        <v/>
      </c>
      <c r="DA399" s="47" t="s">
        <v>0</v>
      </c>
      <c r="DB399" s="52" t="str">
        <f t="shared" si="417"/>
        <v/>
      </c>
      <c r="DC399" s="66" t="str">
        <f t="shared" si="418"/>
        <v/>
      </c>
      <c r="DD399" s="47" t="s">
        <v>0</v>
      </c>
      <c r="DE399" s="52" t="str">
        <f t="shared" si="419"/>
        <v/>
      </c>
      <c r="DF399" s="53" t="str">
        <f>IF(DE399="","",IFERROR(MATCH(DE399,registar,0),"NEMA"))</f>
        <v/>
      </c>
      <c r="DG399" s="47" t="s">
        <v>0</v>
      </c>
      <c r="DH399" s="52" t="str">
        <f t="shared" si="420"/>
        <v/>
      </c>
      <c r="DI399" s="53" t="str">
        <f>IF(DH399="","",IFERROR(MATCH(DH399,imePrezime_imePrezimeKlub,0),"NEMA"))</f>
        <v/>
      </c>
      <c r="DJ399" s="47" t="s">
        <v>0</v>
      </c>
      <c r="DK399" s="52" t="str">
        <f t="shared" si="421"/>
        <v/>
      </c>
      <c r="DL399" s="53" t="str">
        <f>IF(DK399="","",IFERROR(MATCH(DK399,imePrezime_imePrezime,0),"NEMA"))</f>
        <v/>
      </c>
      <c r="DM399" s="47" t="s">
        <v>0</v>
      </c>
      <c r="DN399" s="58" t="str">
        <f t="shared" si="422"/>
        <v/>
      </c>
      <c r="DO399" s="53" t="str" cm="1">
        <f t="array" ref="DO399">IF(DN399&lt;&gt;"",INDEX(imePrezime_id,DN399,0),IF(CR399&lt;&gt;"",CR399,""))</f>
        <v/>
      </c>
      <c r="DP399" s="47" t="s">
        <v>0</v>
      </c>
      <c r="DQ399" s="58" t="str">
        <f t="shared" si="423"/>
        <v/>
      </c>
      <c r="DR399" s="73" t="str">
        <f>IF(BW399="","",IF(AJ399="",IF(IFERROR(INDEX(imePrezime_klub,MATCH(DO399,imePrezime_id,0)),"NEMA")="","klu",""),IF(OR(AND(AK399&lt;&gt;"",AK399&lt;&gt;"NEMA"),BI399&lt;&gt;""),"klu(ali)",IF(AND(AN399&lt;&gt;"",AN399&lt;&gt;AM399),"(raz-klu)","klu"))))</f>
        <v/>
      </c>
      <c r="DS399" s="73" t="str">
        <f t="shared" si="424"/>
        <v/>
      </c>
      <c r="DT399" s="73" t="str">
        <f t="shared" si="425"/>
        <v/>
      </c>
      <c r="DU399" s="66" t="str">
        <f t="shared" si="426"/>
        <v/>
      </c>
      <c r="DV399" s="47" t="s">
        <v>0</v>
      </c>
      <c r="DW399" s="58" t="str">
        <f>IF(BW399="","",MAX(DW$10:DW398)+1)</f>
        <v/>
      </c>
      <c r="DX399" s="73" t="str">
        <f t="shared" si="427"/>
        <v/>
      </c>
      <c r="DY399" s="73" t="str">
        <f t="shared" si="428"/>
        <v/>
      </c>
      <c r="DZ399" s="73" t="str">
        <f t="shared" si="429"/>
        <v/>
      </c>
      <c r="EA399" s="73" t="str">
        <f t="shared" si="430"/>
        <v/>
      </c>
      <c r="EB399" s="73" t="str">
        <f t="shared" si="431"/>
        <v/>
      </c>
      <c r="EC399" s="73" t="str">
        <f t="shared" si="432"/>
        <v/>
      </c>
      <c r="ED399" s="73" t="str">
        <f t="shared" si="433"/>
        <v/>
      </c>
      <c r="EE399" s="73" t="str">
        <f t="shared" si="434"/>
        <v/>
      </c>
      <c r="EF399" s="73" t="str">
        <f t="shared" si="435"/>
        <v/>
      </c>
      <c r="EG399" s="53" t="str">
        <f>IF(INDEX(natjecanjeKategorije_katAliasId,MATCH(Q399,natjecanjeKategorije_katRegId,0))="","",INDEX(natjecanjeKategorije_katAliasId,MATCH(Q399,natjecanjeKategorije_katRegId,0)))</f>
        <v/>
      </c>
      <c r="EH399" s="47" t="s">
        <v>0</v>
      </c>
      <c r="EI399" s="19" t="str">
        <f t="shared" si="436"/>
        <v/>
      </c>
      <c r="EJ399" s="47" t="s">
        <v>0</v>
      </c>
      <c r="EK399" s="19" t="str">
        <f t="shared" si="437"/>
        <v/>
      </c>
      <c r="EL399" s="47" t="s">
        <v>0</v>
      </c>
      <c r="EM399" s="208" t="str">
        <f t="shared" si="438"/>
        <v/>
      </c>
      <c r="EN399" s="47" t="s">
        <v>0</v>
      </c>
    </row>
    <row r="400" spans="1:144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380"/>
        <v/>
      </c>
      <c r="P400" s="73" t="str">
        <f>IF(O400="","",IF(COUNTIF(O$10:O399,O400)=0,P399+1,P399))</f>
        <v/>
      </c>
      <c r="Q400" s="88" t="str">
        <f t="shared" si="381"/>
        <v/>
      </c>
      <c r="R400" s="89" t="str" cm="1">
        <f t="array" ref="R400">IF(S400="","",INDEX(natjecanjeStaze_naziv,MATCH(S400,natjecanjeStaze_stazaId,0)))</f>
        <v/>
      </c>
      <c r="S400" s="53" t="str">
        <f>IF(BW400="","",INDEX(natjecanjeStaze_stazaId,MATCH(O400,natjecanjeStaze_kategorija,0)))</f>
        <v/>
      </c>
      <c r="T400" s="47" t="s">
        <v>0</v>
      </c>
      <c r="U400" s="259" t="str">
        <f>IF(O400="","",INDEX(kategorija_oznaka,MATCH(Q400,kategorija_id,0)))</f>
        <v/>
      </c>
      <c r="V400" s="260" t="str">
        <f t="shared" si="382"/>
        <v/>
      </c>
      <c r="W400" s="47" t="s">
        <v>0</v>
      </c>
      <c r="X400" s="52" t="str">
        <f t="shared" si="383"/>
        <v/>
      </c>
      <c r="Y400" s="73" t="str">
        <f t="shared" si="384"/>
        <v/>
      </c>
      <c r="Z400" s="31" t="str">
        <f t="shared" si="385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386"/>
        <v/>
      </c>
      <c r="AF400" s="47" t="s">
        <v>0</v>
      </c>
      <c r="AG400" s="151" t="str">
        <f t="shared" si="387"/>
        <v/>
      </c>
      <c r="AH400" s="47" t="s">
        <v>0</v>
      </c>
      <c r="AI400" s="52" t="str">
        <f t="shared" si="388"/>
        <v/>
      </c>
      <c r="AJ400" s="31" t="str">
        <f t="shared" si="389"/>
        <v/>
      </c>
      <c r="AK400" s="73" t="str">
        <f t="shared" si="390"/>
        <v/>
      </c>
      <c r="AL400" s="73" t="str">
        <f t="shared" si="391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IFERROR(""&amp;INDEX(registarNatjecatelji,DL400,4),"")</f>
        <v/>
      </c>
      <c r="AO400" s="90" t="str">
        <f t="shared" si="392"/>
        <v/>
      </c>
      <c r="AP400" s="66" t="str">
        <f t="shared" si="393"/>
        <v/>
      </c>
      <c r="AQ400" s="47" t="s">
        <v>0</v>
      </c>
      <c r="AR400" s="52" t="str">
        <f>IF(V400&lt;&gt;"NEMA","",IF(IFERROR(MATCH(U400,U$10:U399,0),0)&lt;&gt;0,"",U400))</f>
        <v/>
      </c>
      <c r="AS400" s="73" t="str">
        <f>IF(AR400="","",IFERROR(INDEX(klubAlias_id,MATCH(AR400,klubAlias_alias,0)),"NEMA"))</f>
        <v/>
      </c>
      <c r="AT400" s="31" t="str">
        <f>IF(OR(AS400="",AS400&lt;&gt;"NEMA"),"",MAX(AT$10:AT399)+1)</f>
        <v/>
      </c>
      <c r="AU400" s="66" t="str">
        <f>IF(OR(AS400="",AS400&lt;&gt;"NEMA"),"",INDEX(klub_id,MATCH(AR400,klub_naziv,0)))</f>
        <v/>
      </c>
      <c r="AV400" s="47" t="s">
        <v>0</v>
      </c>
      <c r="AW400" s="19" t="str">
        <f t="shared" si="394"/>
        <v/>
      </c>
      <c r="AX400" s="47" t="s">
        <v>0</v>
      </c>
      <c r="AY400" s="82" t="str">
        <f>IF(AK400&lt;&gt;"NEMA","",IF(IFERROR(MATCH(AJ400,AJ$10:AJ399,0),0)&lt;&gt;0,"",AJ400))</f>
        <v/>
      </c>
      <c r="AZ400" s="47" t="s">
        <v>0</v>
      </c>
      <c r="BA400" s="130"/>
      <c r="BB400" s="47" t="s">
        <v>0</v>
      </c>
      <c r="BC400" s="58" t="str">
        <f t="shared" si="395"/>
        <v/>
      </c>
      <c r="BD400" s="31" t="str">
        <f t="shared" si="396"/>
        <v/>
      </c>
      <c r="BE400" s="31" t="str">
        <f>IF(BD400="","",MAX(BE$10:BE399)+1)</f>
        <v/>
      </c>
      <c r="BF400" s="31" t="str">
        <f t="shared" si="397"/>
        <v/>
      </c>
      <c r="BG400" s="31" t="str">
        <f t="shared" si="398"/>
        <v/>
      </c>
      <c r="BH400" s="31" t="str">
        <f>IF(BA400="","",MAX(BH$10:BH399)+1)</f>
        <v/>
      </c>
      <c r="BI400" s="31" t="str">
        <f t="shared" si="399"/>
        <v/>
      </c>
      <c r="BJ400" s="66" t="str">
        <f t="shared" si="400"/>
        <v/>
      </c>
      <c r="BK400" s="47" t="s">
        <v>0</v>
      </c>
      <c r="BL400" s="19" t="str">
        <f t="shared" si="401"/>
        <v/>
      </c>
      <c r="BM400" s="47" t="s">
        <v>0</v>
      </c>
      <c r="BN400" s="151" t="str">
        <f>IF(AP400="","",IF(BA400="",IF(IFERROR(MATCH(AP400,natjecanje_noviKluboviAliasi,0),0)&gt;0,INDEX(natjecanje_kluboviAliasi,MATCH(AP400,natjecanje_noviKluboviAliasi,0)),AP400),BA400))</f>
        <v/>
      </c>
      <c r="BO400" s="47" t="s">
        <v>0</v>
      </c>
      <c r="BP400" s="58" t="str">
        <f t="shared" si="402"/>
        <v/>
      </c>
      <c r="BQ400" s="73" t="str">
        <f t="shared" si="403"/>
        <v/>
      </c>
      <c r="BR400" s="267" t="str">
        <f t="shared" si="404"/>
        <v/>
      </c>
      <c r="BS400" s="268" t="str">
        <f t="shared" si="405"/>
        <v/>
      </c>
      <c r="BT400" s="191" t="str">
        <f t="shared" si="406"/>
        <v/>
      </c>
      <c r="BU400" s="47" t="s">
        <v>0</v>
      </c>
      <c r="BV400" s="52" t="str">
        <f t="shared" si="407"/>
        <v/>
      </c>
      <c r="BW400" s="31" t="str">
        <f t="shared" si="408"/>
        <v/>
      </c>
      <c r="BX400" s="73" t="str">
        <f>IF(BW400="","",IFERROR(INDEX(imePrezime_id,MATCH(BV400&amp;" – "&amp;BW400,imePrezime_imePrezime,0)),"NEMA"))</f>
        <v/>
      </c>
      <c r="BY400" s="73" t="str">
        <f>IF(BX400&lt;&gt;"NEMA","",IFERROR(INDEX(imePrezimeAlias_imePrezimeId,MATCH(BV400&amp;" "&amp;BW400,imePrezimeAlias_alias,0)),"NEMA"))</f>
        <v/>
      </c>
      <c r="BZ400" s="31" t="str">
        <f>IF(BW400="","",IF(OR(BY400="",BY400="NEMA"),BV400,INDEX(imePrezime_ime,MATCH(BY400,imePrezime_id,0))))</f>
        <v/>
      </c>
      <c r="CA400" s="66" t="str">
        <f>IF(BW400="","",IF(OR(BY400="",BY400="NEMA"),BW400,INDEX(imePrezime_prezime,MATCH(BY400,imePrezime_id,0))))</f>
        <v/>
      </c>
      <c r="CB400" s="47" t="s">
        <v>0</v>
      </c>
      <c r="CC400" s="82" t="str">
        <f t="shared" si="409"/>
        <v/>
      </c>
      <c r="CD400" s="47" t="s">
        <v>0</v>
      </c>
      <c r="CE400" s="19" t="str">
        <f t="shared" si="410"/>
        <v/>
      </c>
      <c r="CF400" s="47" t="s">
        <v>0</v>
      </c>
      <c r="CG400" s="130"/>
      <c r="CH400" s="47" t="s">
        <v>0</v>
      </c>
      <c r="CI400" s="52" t="str">
        <f t="shared" si="411"/>
        <v/>
      </c>
      <c r="CJ400" s="73" t="str">
        <f>IF(CG400="","",MAX(CJ$10:CJ399)+1)</f>
        <v/>
      </c>
      <c r="CK400" s="53" t="str">
        <f t="shared" si="412"/>
        <v/>
      </c>
      <c r="CL400" s="47" t="s">
        <v>0</v>
      </c>
      <c r="CM400" s="19" t="str">
        <f t="shared" si="413"/>
        <v/>
      </c>
      <c r="CN400" s="47" t="s">
        <v>0</v>
      </c>
      <c r="CO400" s="108"/>
      <c r="CP400" s="110"/>
      <c r="CQ400" s="47"/>
      <c r="CR400" s="58" t="str">
        <f>IF(AND(BX400="NEMA",BY400="NEMA",OR(CG400="",CK400="NEMA")),MAX(CR$10:CR399)+1,"")</f>
        <v/>
      </c>
      <c r="CS400" s="53" t="str">
        <f t="shared" si="414"/>
        <v/>
      </c>
      <c r="CT400" t="s">
        <v>0</v>
      </c>
      <c r="CU400" s="133" t="str">
        <f>IF(O400="","",LEFT(INDEX(kategorija_oznaka,MATCH(Q400,kategorija_id,0)),1))</f>
        <v/>
      </c>
      <c r="CV400" t="s">
        <v>0</v>
      </c>
      <c r="CW400" s="52" t="str">
        <f>IF(CR400="","",IF(M400&lt;&gt;"CRO","","INSERT INTO osoba (id,reg_broj,oib,spol_id,dat_rodjenja) VALUES ("&amp;CR400&amp;",(SELECT max(os.reg_broj)+1 FROM osoba AS os),Null,'"&amp;CU400&amp;"',Null); INSERT INTO osoba_log (id,reg_broj,oib,spol_id,dat_rodjenja,dnevnik_id) SELECT id,reg_broj,oib,spol_id,dat_rodjenja,"&amp;dnevnik_id&amp;" FROM osoba WHERE id = "&amp;CR400&amp;";"))</f>
        <v/>
      </c>
      <c r="CX400" s="66" t="str">
        <f t="shared" si="415"/>
        <v/>
      </c>
      <c r="CY400" t="s">
        <v>0</v>
      </c>
      <c r="CZ400" s="19" t="str">
        <f t="shared" si="416"/>
        <v/>
      </c>
      <c r="DA400" s="47" t="s">
        <v>0</v>
      </c>
      <c r="DB400" s="52" t="str">
        <f t="shared" si="417"/>
        <v/>
      </c>
      <c r="DC400" s="66" t="str">
        <f t="shared" si="418"/>
        <v/>
      </c>
      <c r="DD400" s="47" t="s">
        <v>0</v>
      </c>
      <c r="DE400" s="52" t="str">
        <f t="shared" si="419"/>
        <v/>
      </c>
      <c r="DF400" s="53" t="str">
        <f>IF(DE400="","",IFERROR(MATCH(DE400,registar,0),"NEMA"))</f>
        <v/>
      </c>
      <c r="DG400" s="47" t="s">
        <v>0</v>
      </c>
      <c r="DH400" s="52" t="str">
        <f t="shared" si="420"/>
        <v/>
      </c>
      <c r="DI400" s="53" t="str">
        <f>IF(DH400="","",IFERROR(MATCH(DH400,imePrezime_imePrezimeKlub,0),"NEMA"))</f>
        <v/>
      </c>
      <c r="DJ400" s="47" t="s">
        <v>0</v>
      </c>
      <c r="DK400" s="52" t="str">
        <f t="shared" si="421"/>
        <v/>
      </c>
      <c r="DL400" s="53" t="str">
        <f>IF(DK400="","",IFERROR(MATCH(DK400,imePrezime_imePrezime,0),"NEMA"))</f>
        <v/>
      </c>
      <c r="DM400" s="47" t="s">
        <v>0</v>
      </c>
      <c r="DN400" s="58" t="str">
        <f t="shared" si="422"/>
        <v/>
      </c>
      <c r="DO400" s="53" t="str" cm="1">
        <f t="array" ref="DO400">IF(DN400&lt;&gt;"",INDEX(imePrezime_id,DN400,0),IF(CR400&lt;&gt;"",CR400,""))</f>
        <v/>
      </c>
      <c r="DP400" s="47" t="s">
        <v>0</v>
      </c>
      <c r="DQ400" s="58" t="str">
        <f t="shared" si="423"/>
        <v/>
      </c>
      <c r="DR400" s="73" t="str">
        <f>IF(BW400="","",IF(AJ400="",IF(IFERROR(INDEX(imePrezime_klub,MATCH(DO400,imePrezime_id,0)),"NEMA")="","klu",""),IF(OR(AND(AK400&lt;&gt;"",AK400&lt;&gt;"NEMA"),BI400&lt;&gt;""),"klu(ali)",IF(AND(AN400&lt;&gt;"",AN400&lt;&gt;AM400),"(raz-klu)","klu"))))</f>
        <v/>
      </c>
      <c r="DS400" s="73" t="str">
        <f t="shared" si="424"/>
        <v/>
      </c>
      <c r="DT400" s="73" t="str">
        <f t="shared" si="425"/>
        <v/>
      </c>
      <c r="DU400" s="66" t="str">
        <f t="shared" si="426"/>
        <v/>
      </c>
      <c r="DV400" s="47" t="s">
        <v>0</v>
      </c>
      <c r="DW400" s="58" t="str">
        <f>IF(BW400="","",MAX(DW$10:DW399)+1)</f>
        <v/>
      </c>
      <c r="DX400" s="73" t="str">
        <f t="shared" si="427"/>
        <v/>
      </c>
      <c r="DY400" s="73" t="str">
        <f t="shared" si="428"/>
        <v/>
      </c>
      <c r="DZ400" s="73" t="str">
        <f t="shared" si="429"/>
        <v/>
      </c>
      <c r="EA400" s="73" t="str">
        <f t="shared" si="430"/>
        <v/>
      </c>
      <c r="EB400" s="73" t="str">
        <f t="shared" si="431"/>
        <v/>
      </c>
      <c r="EC400" s="73" t="str">
        <f t="shared" si="432"/>
        <v/>
      </c>
      <c r="ED400" s="73" t="str">
        <f t="shared" si="433"/>
        <v/>
      </c>
      <c r="EE400" s="73" t="str">
        <f t="shared" si="434"/>
        <v/>
      </c>
      <c r="EF400" s="73" t="str">
        <f t="shared" si="435"/>
        <v/>
      </c>
      <c r="EG400" s="53" t="str">
        <f>IF(INDEX(natjecanjeKategorije_katAliasId,MATCH(Q400,natjecanjeKategorije_katRegId,0))="","",INDEX(natjecanjeKategorije_katAliasId,MATCH(Q400,natjecanjeKategorije_katRegId,0)))</f>
        <v/>
      </c>
      <c r="EH400" s="47" t="s">
        <v>0</v>
      </c>
      <c r="EI400" s="19" t="str">
        <f t="shared" si="436"/>
        <v/>
      </c>
      <c r="EJ400" s="47" t="s">
        <v>0</v>
      </c>
      <c r="EK400" s="19" t="str">
        <f t="shared" si="437"/>
        <v/>
      </c>
      <c r="EL400" s="47" t="s">
        <v>0</v>
      </c>
      <c r="EM400" s="208" t="str">
        <f t="shared" si="438"/>
        <v/>
      </c>
      <c r="EN400" s="47" t="s">
        <v>0</v>
      </c>
    </row>
    <row r="401" spans="1:144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380"/>
        <v/>
      </c>
      <c r="P401" s="73" t="str">
        <f>IF(O401="","",IF(COUNTIF(O$10:O400,O401)=0,P400+1,P400))</f>
        <v/>
      </c>
      <c r="Q401" s="88" t="str">
        <f t="shared" si="381"/>
        <v/>
      </c>
      <c r="R401" s="89" t="str" cm="1">
        <f t="array" ref="R401">IF(S401="","",INDEX(natjecanjeStaze_naziv,MATCH(S401,natjecanjeStaze_stazaId,0)))</f>
        <v/>
      </c>
      <c r="S401" s="53" t="str">
        <f>IF(BW401="","",INDEX(natjecanjeStaze_stazaId,MATCH(O401,natjecanjeStaze_kategorija,0)))</f>
        <v/>
      </c>
      <c r="T401" s="47" t="s">
        <v>0</v>
      </c>
      <c r="U401" s="259" t="str">
        <f>IF(O401="","",INDEX(kategorija_oznaka,MATCH(Q401,kategorija_id,0)))</f>
        <v/>
      </c>
      <c r="V401" s="260" t="str">
        <f t="shared" si="382"/>
        <v/>
      </c>
      <c r="W401" s="47" t="s">
        <v>0</v>
      </c>
      <c r="X401" s="52" t="str">
        <f t="shared" si="383"/>
        <v/>
      </c>
      <c r="Y401" s="73" t="str">
        <f t="shared" si="384"/>
        <v/>
      </c>
      <c r="Z401" s="31" t="str">
        <f t="shared" si="385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386"/>
        <v/>
      </c>
      <c r="AF401" s="47" t="s">
        <v>0</v>
      </c>
      <c r="AG401" s="151" t="str">
        <f t="shared" si="387"/>
        <v/>
      </c>
      <c r="AH401" s="47" t="s">
        <v>0</v>
      </c>
      <c r="AI401" s="52" t="str">
        <f t="shared" si="388"/>
        <v/>
      </c>
      <c r="AJ401" s="31" t="str">
        <f t="shared" si="389"/>
        <v/>
      </c>
      <c r="AK401" s="73" t="str">
        <f t="shared" si="390"/>
        <v/>
      </c>
      <c r="AL401" s="73" t="str">
        <f t="shared" si="391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IFERROR(""&amp;INDEX(registarNatjecatelji,DL401,4),"")</f>
        <v/>
      </c>
      <c r="AO401" s="90" t="str">
        <f t="shared" si="392"/>
        <v/>
      </c>
      <c r="AP401" s="66" t="str">
        <f t="shared" si="393"/>
        <v/>
      </c>
      <c r="AQ401" s="47" t="s">
        <v>0</v>
      </c>
      <c r="AR401" s="52" t="str">
        <f>IF(V401&lt;&gt;"NEMA","",IF(IFERROR(MATCH(U401,U$10:U400,0),0)&lt;&gt;0,"",U401))</f>
        <v/>
      </c>
      <c r="AS401" s="73" t="str">
        <f>IF(AR401="","",IFERROR(INDEX(klubAlias_id,MATCH(AR401,klubAlias_alias,0)),"NEMA"))</f>
        <v/>
      </c>
      <c r="AT401" s="31" t="str">
        <f>IF(OR(AS401="",AS401&lt;&gt;"NEMA"),"",MAX(AT$10:AT400)+1)</f>
        <v/>
      </c>
      <c r="AU401" s="66" t="str">
        <f>IF(OR(AS401="",AS401&lt;&gt;"NEMA"),"",INDEX(klub_id,MATCH(AR401,klub_naziv,0)))</f>
        <v/>
      </c>
      <c r="AV401" s="47" t="s">
        <v>0</v>
      </c>
      <c r="AW401" s="19" t="str">
        <f t="shared" si="394"/>
        <v/>
      </c>
      <c r="AX401" s="47" t="s">
        <v>0</v>
      </c>
      <c r="AY401" s="82" t="str">
        <f>IF(AK401&lt;&gt;"NEMA","",IF(IFERROR(MATCH(AJ401,AJ$10:AJ400,0),0)&lt;&gt;0,"",AJ401))</f>
        <v/>
      </c>
      <c r="AZ401" s="47" t="s">
        <v>0</v>
      </c>
      <c r="BA401" s="130"/>
      <c r="BB401" s="47" t="s">
        <v>0</v>
      </c>
      <c r="BC401" s="58" t="str">
        <f t="shared" si="395"/>
        <v/>
      </c>
      <c r="BD401" s="31" t="str">
        <f t="shared" si="396"/>
        <v/>
      </c>
      <c r="BE401" s="31" t="str">
        <f>IF(BD401="","",MAX(BE$10:BE400)+1)</f>
        <v/>
      </c>
      <c r="BF401" s="31" t="str">
        <f t="shared" si="397"/>
        <v/>
      </c>
      <c r="BG401" s="31" t="str">
        <f t="shared" si="398"/>
        <v/>
      </c>
      <c r="BH401" s="31" t="str">
        <f>IF(BA401="","",MAX(BH$10:BH400)+1)</f>
        <v/>
      </c>
      <c r="BI401" s="31" t="str">
        <f t="shared" si="399"/>
        <v/>
      </c>
      <c r="BJ401" s="66" t="str">
        <f t="shared" si="400"/>
        <v/>
      </c>
      <c r="BK401" s="47" t="s">
        <v>0</v>
      </c>
      <c r="BL401" s="19" t="str">
        <f t="shared" si="401"/>
        <v/>
      </c>
      <c r="BM401" s="47" t="s">
        <v>0</v>
      </c>
      <c r="BN401" s="151" t="str">
        <f>IF(AP401="","",IF(BA401="",IF(IFERROR(MATCH(AP401,natjecanje_noviKluboviAliasi,0),0)&gt;0,INDEX(natjecanje_kluboviAliasi,MATCH(AP401,natjecanje_noviKluboviAliasi,0)),AP401),BA401))</f>
        <v/>
      </c>
      <c r="BO401" s="47" t="s">
        <v>0</v>
      </c>
      <c r="BP401" s="58" t="str">
        <f t="shared" si="402"/>
        <v/>
      </c>
      <c r="BQ401" s="73" t="str">
        <f t="shared" si="403"/>
        <v/>
      </c>
      <c r="BR401" s="267" t="str">
        <f t="shared" si="404"/>
        <v/>
      </c>
      <c r="BS401" s="268" t="str">
        <f t="shared" si="405"/>
        <v/>
      </c>
      <c r="BT401" s="191" t="str">
        <f t="shared" si="406"/>
        <v/>
      </c>
      <c r="BU401" s="47" t="s">
        <v>0</v>
      </c>
      <c r="BV401" s="52" t="str">
        <f t="shared" si="407"/>
        <v/>
      </c>
      <c r="BW401" s="31" t="str">
        <f t="shared" si="408"/>
        <v/>
      </c>
      <c r="BX401" s="73" t="str">
        <f>IF(BW401="","",IFERROR(INDEX(imePrezime_id,MATCH(BV401&amp;" – "&amp;BW401,imePrezime_imePrezime,0)),"NEMA"))</f>
        <v/>
      </c>
      <c r="BY401" s="73" t="str">
        <f>IF(BX401&lt;&gt;"NEMA","",IFERROR(INDEX(imePrezimeAlias_imePrezimeId,MATCH(BV401&amp;" "&amp;BW401,imePrezimeAlias_alias,0)),"NEMA"))</f>
        <v/>
      </c>
      <c r="BZ401" s="31" t="str">
        <f>IF(BW401="","",IF(OR(BY401="",BY401="NEMA"),BV401,INDEX(imePrezime_ime,MATCH(BY401,imePrezime_id,0))))</f>
        <v/>
      </c>
      <c r="CA401" s="66" t="str">
        <f>IF(BW401="","",IF(OR(BY401="",BY401="NEMA"),BW401,INDEX(imePrezime_prezime,MATCH(BY401,imePrezime_id,0))))</f>
        <v/>
      </c>
      <c r="CB401" s="47" t="s">
        <v>0</v>
      </c>
      <c r="CC401" s="82" t="str">
        <f t="shared" si="409"/>
        <v/>
      </c>
      <c r="CD401" s="47" t="s">
        <v>0</v>
      </c>
      <c r="CE401" s="19" t="str">
        <f t="shared" si="410"/>
        <v/>
      </c>
      <c r="CF401" s="47" t="s">
        <v>0</v>
      </c>
      <c r="CG401" s="130"/>
      <c r="CH401" s="47" t="s">
        <v>0</v>
      </c>
      <c r="CI401" s="52" t="str">
        <f t="shared" si="411"/>
        <v/>
      </c>
      <c r="CJ401" s="73" t="str">
        <f>IF(CG401="","",MAX(CJ$10:CJ400)+1)</f>
        <v/>
      </c>
      <c r="CK401" s="53" t="str">
        <f t="shared" si="412"/>
        <v/>
      </c>
      <c r="CL401" s="47" t="s">
        <v>0</v>
      </c>
      <c r="CM401" s="19" t="str">
        <f t="shared" si="413"/>
        <v/>
      </c>
      <c r="CN401" s="47" t="s">
        <v>0</v>
      </c>
      <c r="CO401" s="108"/>
      <c r="CP401" s="110"/>
      <c r="CQ401" s="47"/>
      <c r="CR401" s="58" t="str">
        <f>IF(AND(BX401="NEMA",BY401="NEMA",OR(CG401="",CK401="NEMA")),MAX(CR$10:CR400)+1,"")</f>
        <v/>
      </c>
      <c r="CS401" s="53" t="str">
        <f t="shared" si="414"/>
        <v/>
      </c>
      <c r="CT401" t="s">
        <v>0</v>
      </c>
      <c r="CU401" s="133" t="str">
        <f>IF(O401="","",LEFT(INDEX(kategorija_oznaka,MATCH(Q401,kategorija_id,0)),1))</f>
        <v/>
      </c>
      <c r="CV401" t="s">
        <v>0</v>
      </c>
      <c r="CW401" s="52" t="str">
        <f>IF(CR401="","",IF(M401&lt;&gt;"CRO","","INSERT INTO osoba (id,reg_broj,oib,spol_id,dat_rodjenja) VALUES ("&amp;CR401&amp;",(SELECT max(os.reg_broj)+1 FROM osoba AS os),Null,'"&amp;CU401&amp;"',Null); INSERT INTO osoba_log (id,reg_broj,oib,spol_id,dat_rodjenja,dnevnik_id) SELECT id,reg_broj,oib,spol_id,dat_rodjenja,"&amp;dnevnik_id&amp;" FROM osoba WHERE id = "&amp;CR401&amp;";"))</f>
        <v/>
      </c>
      <c r="CX401" s="66" t="str">
        <f t="shared" si="415"/>
        <v/>
      </c>
      <c r="CY401" t="s">
        <v>0</v>
      </c>
      <c r="CZ401" s="19" t="str">
        <f t="shared" si="416"/>
        <v/>
      </c>
      <c r="DA401" s="47" t="s">
        <v>0</v>
      </c>
      <c r="DB401" s="52" t="str">
        <f t="shared" si="417"/>
        <v/>
      </c>
      <c r="DC401" s="66" t="str">
        <f t="shared" si="418"/>
        <v/>
      </c>
      <c r="DD401" s="47" t="s">
        <v>0</v>
      </c>
      <c r="DE401" s="52" t="str">
        <f t="shared" si="419"/>
        <v/>
      </c>
      <c r="DF401" s="53" t="str">
        <f>IF(DE401="","",IFERROR(MATCH(DE401,registar,0),"NEMA"))</f>
        <v/>
      </c>
      <c r="DG401" s="47" t="s">
        <v>0</v>
      </c>
      <c r="DH401" s="52" t="str">
        <f t="shared" si="420"/>
        <v/>
      </c>
      <c r="DI401" s="53" t="str">
        <f>IF(DH401="","",IFERROR(MATCH(DH401,imePrezime_imePrezimeKlub,0),"NEMA"))</f>
        <v/>
      </c>
      <c r="DJ401" s="47" t="s">
        <v>0</v>
      </c>
      <c r="DK401" s="52" t="str">
        <f t="shared" si="421"/>
        <v/>
      </c>
      <c r="DL401" s="53" t="str">
        <f>IF(DK401="","",IFERROR(MATCH(DK401,imePrezime_imePrezime,0),"NEMA"))</f>
        <v/>
      </c>
      <c r="DM401" s="47" t="s">
        <v>0</v>
      </c>
      <c r="DN401" s="58" t="str">
        <f t="shared" si="422"/>
        <v/>
      </c>
      <c r="DO401" s="53" t="str" cm="1">
        <f t="array" ref="DO401">IF(DN401&lt;&gt;"",INDEX(imePrezime_id,DN401,0),IF(CR401&lt;&gt;"",CR401,""))</f>
        <v/>
      </c>
      <c r="DP401" s="47" t="s">
        <v>0</v>
      </c>
      <c r="DQ401" s="58" t="str">
        <f t="shared" si="423"/>
        <v/>
      </c>
      <c r="DR401" s="73" t="str">
        <f>IF(BW401="","",IF(AJ401="",IF(IFERROR(INDEX(imePrezime_klub,MATCH(DO401,imePrezime_id,0)),"NEMA")="","klu",""),IF(OR(AND(AK401&lt;&gt;"",AK401&lt;&gt;"NEMA"),BI401&lt;&gt;""),"klu(ali)",IF(AND(AN401&lt;&gt;"",AN401&lt;&gt;AM401),"(raz-klu)","klu"))))</f>
        <v/>
      </c>
      <c r="DS401" s="73" t="str">
        <f t="shared" si="424"/>
        <v/>
      </c>
      <c r="DT401" s="73" t="str">
        <f t="shared" si="425"/>
        <v/>
      </c>
      <c r="DU401" s="66" t="str">
        <f t="shared" si="426"/>
        <v/>
      </c>
      <c r="DV401" s="47" t="s">
        <v>0</v>
      </c>
      <c r="DW401" s="58" t="str">
        <f>IF(BW401="","",MAX(DW$10:DW400)+1)</f>
        <v/>
      </c>
      <c r="DX401" s="73" t="str">
        <f t="shared" si="427"/>
        <v/>
      </c>
      <c r="DY401" s="73" t="str">
        <f t="shared" si="428"/>
        <v/>
      </c>
      <c r="DZ401" s="73" t="str">
        <f t="shared" si="429"/>
        <v/>
      </c>
      <c r="EA401" s="73" t="str">
        <f t="shared" si="430"/>
        <v/>
      </c>
      <c r="EB401" s="73" t="str">
        <f t="shared" si="431"/>
        <v/>
      </c>
      <c r="EC401" s="73" t="str">
        <f t="shared" si="432"/>
        <v/>
      </c>
      <c r="ED401" s="73" t="str">
        <f t="shared" si="433"/>
        <v/>
      </c>
      <c r="EE401" s="73" t="str">
        <f t="shared" si="434"/>
        <v/>
      </c>
      <c r="EF401" s="73" t="str">
        <f t="shared" si="435"/>
        <v/>
      </c>
      <c r="EG401" s="53" t="str">
        <f>IF(INDEX(natjecanjeKategorije_katAliasId,MATCH(Q401,natjecanjeKategorije_katRegId,0))="","",INDEX(natjecanjeKategorije_katAliasId,MATCH(Q401,natjecanjeKategorije_katRegId,0)))</f>
        <v/>
      </c>
      <c r="EH401" s="47" t="s">
        <v>0</v>
      </c>
      <c r="EI401" s="19" t="str">
        <f t="shared" si="436"/>
        <v/>
      </c>
      <c r="EJ401" s="47" t="s">
        <v>0</v>
      </c>
      <c r="EK401" s="19" t="str">
        <f t="shared" si="437"/>
        <v/>
      </c>
      <c r="EL401" s="47" t="s">
        <v>0</v>
      </c>
      <c r="EM401" s="208" t="str">
        <f t="shared" si="438"/>
        <v/>
      </c>
      <c r="EN401" s="47" t="s">
        <v>0</v>
      </c>
    </row>
    <row r="402" spans="1:144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380"/>
        <v/>
      </c>
      <c r="P402" s="73" t="str">
        <f>IF(O402="","",IF(COUNTIF(O$10:O401,O402)=0,P401+1,P401))</f>
        <v/>
      </c>
      <c r="Q402" s="88" t="str">
        <f t="shared" si="381"/>
        <v/>
      </c>
      <c r="R402" s="89" t="str" cm="1">
        <f t="array" ref="R402">IF(S402="","",INDEX(natjecanjeStaze_naziv,MATCH(S402,natjecanjeStaze_stazaId,0)))</f>
        <v/>
      </c>
      <c r="S402" s="53" t="str">
        <f>IF(BW402="","",INDEX(natjecanjeStaze_stazaId,MATCH(O402,natjecanjeStaze_kategorija,0)))</f>
        <v/>
      </c>
      <c r="T402" s="47" t="s">
        <v>0</v>
      </c>
      <c r="U402" s="259" t="str">
        <f>IF(O402="","",INDEX(kategorija_oznaka,MATCH(Q402,kategorija_id,0)))</f>
        <v/>
      </c>
      <c r="V402" s="260" t="str">
        <f t="shared" si="382"/>
        <v/>
      </c>
      <c r="W402" s="47" t="s">
        <v>0</v>
      </c>
      <c r="X402" s="52" t="str">
        <f t="shared" si="383"/>
        <v/>
      </c>
      <c r="Y402" s="73" t="str">
        <f t="shared" si="384"/>
        <v/>
      </c>
      <c r="Z402" s="31" t="str">
        <f t="shared" si="385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386"/>
        <v/>
      </c>
      <c r="AF402" s="47" t="s">
        <v>0</v>
      </c>
      <c r="AG402" s="151" t="str">
        <f t="shared" si="387"/>
        <v/>
      </c>
      <c r="AH402" s="47" t="s">
        <v>0</v>
      </c>
      <c r="AI402" s="52" t="str">
        <f t="shared" si="388"/>
        <v/>
      </c>
      <c r="AJ402" s="31" t="str">
        <f t="shared" si="389"/>
        <v/>
      </c>
      <c r="AK402" s="73" t="str">
        <f t="shared" si="390"/>
        <v/>
      </c>
      <c r="AL402" s="73" t="str">
        <f t="shared" si="391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IFERROR(""&amp;INDEX(registarNatjecatelji,DL402,4),"")</f>
        <v/>
      </c>
      <c r="AO402" s="90" t="str">
        <f t="shared" si="392"/>
        <v/>
      </c>
      <c r="AP402" s="66" t="str">
        <f t="shared" si="393"/>
        <v/>
      </c>
      <c r="AQ402" s="47" t="s">
        <v>0</v>
      </c>
      <c r="AR402" s="52" t="str">
        <f>IF(V402&lt;&gt;"NEMA","",IF(IFERROR(MATCH(U402,U$10:U401,0),0)&lt;&gt;0,"",U402))</f>
        <v/>
      </c>
      <c r="AS402" s="73" t="str">
        <f>IF(AR402="","",IFERROR(INDEX(klubAlias_id,MATCH(AR402,klubAlias_alias,0)),"NEMA"))</f>
        <v/>
      </c>
      <c r="AT402" s="31" t="str">
        <f>IF(OR(AS402="",AS402&lt;&gt;"NEMA"),"",MAX(AT$10:AT401)+1)</f>
        <v/>
      </c>
      <c r="AU402" s="66" t="str">
        <f>IF(OR(AS402="",AS402&lt;&gt;"NEMA"),"",INDEX(klub_id,MATCH(AR402,klub_naziv,0)))</f>
        <v/>
      </c>
      <c r="AV402" s="47" t="s">
        <v>0</v>
      </c>
      <c r="AW402" s="19" t="str">
        <f t="shared" si="394"/>
        <v/>
      </c>
      <c r="AX402" s="47" t="s">
        <v>0</v>
      </c>
      <c r="AY402" s="82" t="str">
        <f>IF(AK402&lt;&gt;"NEMA","",IF(IFERROR(MATCH(AJ402,AJ$10:AJ401,0),0)&lt;&gt;0,"",AJ402))</f>
        <v/>
      </c>
      <c r="AZ402" s="47" t="s">
        <v>0</v>
      </c>
      <c r="BA402" s="130"/>
      <c r="BB402" s="47" t="s">
        <v>0</v>
      </c>
      <c r="BC402" s="58" t="str">
        <f t="shared" si="395"/>
        <v/>
      </c>
      <c r="BD402" s="31" t="str">
        <f t="shared" si="396"/>
        <v/>
      </c>
      <c r="BE402" s="31" t="str">
        <f>IF(BD402="","",MAX(BE$10:BE401)+1)</f>
        <v/>
      </c>
      <c r="BF402" s="31" t="str">
        <f t="shared" si="397"/>
        <v/>
      </c>
      <c r="BG402" s="31" t="str">
        <f t="shared" si="398"/>
        <v/>
      </c>
      <c r="BH402" s="31" t="str">
        <f>IF(BA402="","",MAX(BH$10:BH401)+1)</f>
        <v/>
      </c>
      <c r="BI402" s="31" t="str">
        <f t="shared" si="399"/>
        <v/>
      </c>
      <c r="BJ402" s="66" t="str">
        <f t="shared" si="400"/>
        <v/>
      </c>
      <c r="BK402" s="47" t="s">
        <v>0</v>
      </c>
      <c r="BL402" s="19" t="str">
        <f t="shared" si="401"/>
        <v/>
      </c>
      <c r="BM402" s="47" t="s">
        <v>0</v>
      </c>
      <c r="BN402" s="151" t="str">
        <f>IF(AP402="","",IF(BA402="",IF(IFERROR(MATCH(AP402,natjecanje_noviKluboviAliasi,0),0)&gt;0,INDEX(natjecanje_kluboviAliasi,MATCH(AP402,natjecanje_noviKluboviAliasi,0)),AP402),BA402))</f>
        <v/>
      </c>
      <c r="BO402" s="47" t="s">
        <v>0</v>
      </c>
      <c r="BP402" s="58" t="str">
        <f t="shared" si="402"/>
        <v/>
      </c>
      <c r="BQ402" s="73" t="str">
        <f t="shared" si="403"/>
        <v/>
      </c>
      <c r="BR402" s="267" t="str">
        <f t="shared" si="404"/>
        <v/>
      </c>
      <c r="BS402" s="268" t="str">
        <f t="shared" si="405"/>
        <v/>
      </c>
      <c r="BT402" s="191" t="str">
        <f t="shared" si="406"/>
        <v/>
      </c>
      <c r="BU402" s="47" t="s">
        <v>0</v>
      </c>
      <c r="BV402" s="52" t="str">
        <f t="shared" si="407"/>
        <v/>
      </c>
      <c r="BW402" s="31" t="str">
        <f t="shared" si="408"/>
        <v/>
      </c>
      <c r="BX402" s="73" t="str">
        <f>IF(BW402="","",IFERROR(INDEX(imePrezime_id,MATCH(BV402&amp;" – "&amp;BW402,imePrezime_imePrezime,0)),"NEMA"))</f>
        <v/>
      </c>
      <c r="BY402" s="73" t="str">
        <f>IF(BX402&lt;&gt;"NEMA","",IFERROR(INDEX(imePrezimeAlias_imePrezimeId,MATCH(BV402&amp;" "&amp;BW402,imePrezimeAlias_alias,0)),"NEMA"))</f>
        <v/>
      </c>
      <c r="BZ402" s="31" t="str">
        <f>IF(BW402="","",IF(OR(BY402="",BY402="NEMA"),BV402,INDEX(imePrezime_ime,MATCH(BY402,imePrezime_id,0))))</f>
        <v/>
      </c>
      <c r="CA402" s="66" t="str">
        <f>IF(BW402="","",IF(OR(BY402="",BY402="NEMA"),BW402,INDEX(imePrezime_prezime,MATCH(BY402,imePrezime_id,0))))</f>
        <v/>
      </c>
      <c r="CB402" s="47" t="s">
        <v>0</v>
      </c>
      <c r="CC402" s="82" t="str">
        <f t="shared" si="409"/>
        <v/>
      </c>
      <c r="CD402" s="47" t="s">
        <v>0</v>
      </c>
      <c r="CE402" s="19" t="str">
        <f t="shared" si="410"/>
        <v/>
      </c>
      <c r="CF402" s="47" t="s">
        <v>0</v>
      </c>
      <c r="CG402" s="130"/>
      <c r="CH402" s="47" t="s">
        <v>0</v>
      </c>
      <c r="CI402" s="52" t="str">
        <f t="shared" si="411"/>
        <v/>
      </c>
      <c r="CJ402" s="73" t="str">
        <f>IF(CG402="","",MAX(CJ$10:CJ401)+1)</f>
        <v/>
      </c>
      <c r="CK402" s="53" t="str">
        <f t="shared" si="412"/>
        <v/>
      </c>
      <c r="CL402" s="47" t="s">
        <v>0</v>
      </c>
      <c r="CM402" s="19" t="str">
        <f t="shared" si="413"/>
        <v/>
      </c>
      <c r="CN402" s="47" t="s">
        <v>0</v>
      </c>
      <c r="CO402" s="108"/>
      <c r="CP402" s="110"/>
      <c r="CQ402" s="47"/>
      <c r="CR402" s="58" t="str">
        <f>IF(AND(BX402="NEMA",BY402="NEMA",OR(CG402="",CK402="NEMA")),MAX(CR$10:CR401)+1,"")</f>
        <v/>
      </c>
      <c r="CS402" s="53" t="str">
        <f t="shared" si="414"/>
        <v/>
      </c>
      <c r="CT402" t="s">
        <v>0</v>
      </c>
      <c r="CU402" s="133" t="str">
        <f>IF(O402="","",LEFT(INDEX(kategorija_oznaka,MATCH(Q402,kategorija_id,0)),1))</f>
        <v/>
      </c>
      <c r="CV402" t="s">
        <v>0</v>
      </c>
      <c r="CW402" s="52" t="str">
        <f>IF(CR402="","",IF(M402&lt;&gt;"CRO","","INSERT INTO osoba (id,reg_broj,oib,spol_id,dat_rodjenja) VALUES ("&amp;CR402&amp;",(SELECT max(os.reg_broj)+1 FROM osoba AS os),Null,'"&amp;CU402&amp;"',Null); INSERT INTO osoba_log (id,reg_broj,oib,spol_id,dat_rodjenja,dnevnik_id) SELECT id,reg_broj,oib,spol_id,dat_rodjenja,"&amp;dnevnik_id&amp;" FROM osoba WHERE id = "&amp;CR402&amp;";"))</f>
        <v/>
      </c>
      <c r="CX402" s="66" t="str">
        <f t="shared" si="415"/>
        <v/>
      </c>
      <c r="CY402" t="s">
        <v>0</v>
      </c>
      <c r="CZ402" s="19" t="str">
        <f t="shared" si="416"/>
        <v/>
      </c>
      <c r="DA402" s="47" t="s">
        <v>0</v>
      </c>
      <c r="DB402" s="52" t="str">
        <f t="shared" si="417"/>
        <v/>
      </c>
      <c r="DC402" s="66" t="str">
        <f t="shared" si="418"/>
        <v/>
      </c>
      <c r="DD402" s="47" t="s">
        <v>0</v>
      </c>
      <c r="DE402" s="52" t="str">
        <f t="shared" si="419"/>
        <v/>
      </c>
      <c r="DF402" s="53" t="str">
        <f>IF(DE402="","",IFERROR(MATCH(DE402,registar,0),"NEMA"))</f>
        <v/>
      </c>
      <c r="DG402" s="47" t="s">
        <v>0</v>
      </c>
      <c r="DH402" s="52" t="str">
        <f t="shared" si="420"/>
        <v/>
      </c>
      <c r="DI402" s="53" t="str">
        <f>IF(DH402="","",IFERROR(MATCH(DH402,imePrezime_imePrezimeKlub,0),"NEMA"))</f>
        <v/>
      </c>
      <c r="DJ402" s="47" t="s">
        <v>0</v>
      </c>
      <c r="DK402" s="52" t="str">
        <f t="shared" si="421"/>
        <v/>
      </c>
      <c r="DL402" s="53" t="str">
        <f>IF(DK402="","",IFERROR(MATCH(DK402,imePrezime_imePrezime,0),"NEMA"))</f>
        <v/>
      </c>
      <c r="DM402" s="47" t="s">
        <v>0</v>
      </c>
      <c r="DN402" s="58" t="str">
        <f t="shared" si="422"/>
        <v/>
      </c>
      <c r="DO402" s="53" t="str" cm="1">
        <f t="array" ref="DO402">IF(DN402&lt;&gt;"",INDEX(imePrezime_id,DN402,0),IF(CR402&lt;&gt;"",CR402,""))</f>
        <v/>
      </c>
      <c r="DP402" s="47" t="s">
        <v>0</v>
      </c>
      <c r="DQ402" s="58" t="str">
        <f t="shared" si="423"/>
        <v/>
      </c>
      <c r="DR402" s="73" t="str">
        <f>IF(BW402="","",IF(AJ402="",IF(IFERROR(INDEX(imePrezime_klub,MATCH(DO402,imePrezime_id,0)),"NEMA")="","klu",""),IF(OR(AND(AK402&lt;&gt;"",AK402&lt;&gt;"NEMA"),BI402&lt;&gt;""),"klu(ali)",IF(AND(AN402&lt;&gt;"",AN402&lt;&gt;AM402),"(raz-klu)","klu"))))</f>
        <v/>
      </c>
      <c r="DS402" s="73" t="str">
        <f t="shared" si="424"/>
        <v/>
      </c>
      <c r="DT402" s="73" t="str">
        <f t="shared" si="425"/>
        <v/>
      </c>
      <c r="DU402" s="66" t="str">
        <f t="shared" si="426"/>
        <v/>
      </c>
      <c r="DV402" s="47" t="s">
        <v>0</v>
      </c>
      <c r="DW402" s="58" t="str">
        <f>IF(BW402="","",MAX(DW$10:DW401)+1)</f>
        <v/>
      </c>
      <c r="DX402" s="73" t="str">
        <f t="shared" si="427"/>
        <v/>
      </c>
      <c r="DY402" s="73" t="str">
        <f t="shared" si="428"/>
        <v/>
      </c>
      <c r="DZ402" s="73" t="str">
        <f t="shared" si="429"/>
        <v/>
      </c>
      <c r="EA402" s="73" t="str">
        <f t="shared" si="430"/>
        <v/>
      </c>
      <c r="EB402" s="73" t="str">
        <f t="shared" si="431"/>
        <v/>
      </c>
      <c r="EC402" s="73" t="str">
        <f t="shared" si="432"/>
        <v/>
      </c>
      <c r="ED402" s="73" t="str">
        <f t="shared" si="433"/>
        <v/>
      </c>
      <c r="EE402" s="73" t="str">
        <f t="shared" si="434"/>
        <v/>
      </c>
      <c r="EF402" s="73" t="str">
        <f t="shared" si="435"/>
        <v/>
      </c>
      <c r="EG402" s="53" t="str">
        <f>IF(INDEX(natjecanjeKategorije_katAliasId,MATCH(Q402,natjecanjeKategorije_katRegId,0))="","",INDEX(natjecanjeKategorije_katAliasId,MATCH(Q402,natjecanjeKategorije_katRegId,0)))</f>
        <v/>
      </c>
      <c r="EH402" s="47" t="s">
        <v>0</v>
      </c>
      <c r="EI402" s="19" t="str">
        <f t="shared" si="436"/>
        <v/>
      </c>
      <c r="EJ402" s="47" t="s">
        <v>0</v>
      </c>
      <c r="EK402" s="19" t="str">
        <f t="shared" si="437"/>
        <v/>
      </c>
      <c r="EL402" s="47" t="s">
        <v>0</v>
      </c>
      <c r="EM402" s="208" t="str">
        <f t="shared" si="438"/>
        <v/>
      </c>
      <c r="EN402" s="47" t="s">
        <v>0</v>
      </c>
    </row>
    <row r="403" spans="1:144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380"/>
        <v/>
      </c>
      <c r="P403" s="73" t="str">
        <f>IF(O403="","",IF(COUNTIF(O$10:O402,O403)=0,P402+1,P402))</f>
        <v/>
      </c>
      <c r="Q403" s="88" t="str">
        <f t="shared" si="381"/>
        <v/>
      </c>
      <c r="R403" s="89" t="str" cm="1">
        <f t="array" ref="R403">IF(S403="","",INDEX(natjecanjeStaze_naziv,MATCH(S403,natjecanjeStaze_stazaId,0)))</f>
        <v/>
      </c>
      <c r="S403" s="53" t="str">
        <f>IF(BW403="","",INDEX(natjecanjeStaze_stazaId,MATCH(O403,natjecanjeStaze_kategorija,0)))</f>
        <v/>
      </c>
      <c r="T403" s="47" t="s">
        <v>0</v>
      </c>
      <c r="U403" s="259" t="str">
        <f>IF(O403="","",INDEX(kategorija_oznaka,MATCH(Q403,kategorija_id,0)))</f>
        <v/>
      </c>
      <c r="V403" s="260" t="str">
        <f t="shared" si="382"/>
        <v/>
      </c>
      <c r="W403" s="47" t="s">
        <v>0</v>
      </c>
      <c r="X403" s="52" t="str">
        <f t="shared" si="383"/>
        <v/>
      </c>
      <c r="Y403" s="73" t="str">
        <f t="shared" si="384"/>
        <v/>
      </c>
      <c r="Z403" s="31" t="str">
        <f t="shared" si="385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386"/>
        <v/>
      </c>
      <c r="AF403" s="47" t="s">
        <v>0</v>
      </c>
      <c r="AG403" s="151" t="str">
        <f t="shared" si="387"/>
        <v/>
      </c>
      <c r="AH403" s="47" t="s">
        <v>0</v>
      </c>
      <c r="AI403" s="52" t="str">
        <f t="shared" si="388"/>
        <v/>
      </c>
      <c r="AJ403" s="31" t="str">
        <f t="shared" si="389"/>
        <v/>
      </c>
      <c r="AK403" s="73" t="str">
        <f t="shared" si="390"/>
        <v/>
      </c>
      <c r="AL403" s="73" t="str">
        <f t="shared" si="391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IFERROR(""&amp;INDEX(registarNatjecatelji,DL403,4),"")</f>
        <v/>
      </c>
      <c r="AO403" s="90" t="str">
        <f t="shared" si="392"/>
        <v/>
      </c>
      <c r="AP403" s="66" t="str">
        <f t="shared" si="393"/>
        <v/>
      </c>
      <c r="AQ403" s="47" t="s">
        <v>0</v>
      </c>
      <c r="AR403" s="52" t="str">
        <f>IF(V403&lt;&gt;"NEMA","",IF(IFERROR(MATCH(U403,U$10:U402,0),0)&lt;&gt;0,"",U403))</f>
        <v/>
      </c>
      <c r="AS403" s="73" t="str">
        <f>IF(AR403="","",IFERROR(INDEX(klubAlias_id,MATCH(AR403,klubAlias_alias,0)),"NEMA"))</f>
        <v/>
      </c>
      <c r="AT403" s="31" t="str">
        <f>IF(OR(AS403="",AS403&lt;&gt;"NEMA"),"",MAX(AT$10:AT402)+1)</f>
        <v/>
      </c>
      <c r="AU403" s="66" t="str">
        <f>IF(OR(AS403="",AS403&lt;&gt;"NEMA"),"",INDEX(klub_id,MATCH(AR403,klub_naziv,0)))</f>
        <v/>
      </c>
      <c r="AV403" s="47" t="s">
        <v>0</v>
      </c>
      <c r="AW403" s="19" t="str">
        <f t="shared" si="394"/>
        <v/>
      </c>
      <c r="AX403" s="47" t="s">
        <v>0</v>
      </c>
      <c r="AY403" s="82" t="str">
        <f>IF(AK403&lt;&gt;"NEMA","",IF(IFERROR(MATCH(AJ403,AJ$10:AJ402,0),0)&lt;&gt;0,"",AJ403))</f>
        <v/>
      </c>
      <c r="AZ403" s="47" t="s">
        <v>0</v>
      </c>
      <c r="BA403" s="130"/>
      <c r="BB403" s="47" t="s">
        <v>0</v>
      </c>
      <c r="BC403" s="58" t="str">
        <f t="shared" si="395"/>
        <v/>
      </c>
      <c r="BD403" s="31" t="str">
        <f t="shared" si="396"/>
        <v/>
      </c>
      <c r="BE403" s="31" t="str">
        <f>IF(BD403="","",MAX(BE$10:BE402)+1)</f>
        <v/>
      </c>
      <c r="BF403" s="31" t="str">
        <f t="shared" si="397"/>
        <v/>
      </c>
      <c r="BG403" s="31" t="str">
        <f t="shared" si="398"/>
        <v/>
      </c>
      <c r="BH403" s="31" t="str">
        <f>IF(BA403="","",MAX(BH$10:BH402)+1)</f>
        <v/>
      </c>
      <c r="BI403" s="31" t="str">
        <f t="shared" si="399"/>
        <v/>
      </c>
      <c r="BJ403" s="66" t="str">
        <f t="shared" si="400"/>
        <v/>
      </c>
      <c r="BK403" s="47" t="s">
        <v>0</v>
      </c>
      <c r="BL403" s="19" t="str">
        <f t="shared" si="401"/>
        <v/>
      </c>
      <c r="BM403" s="47" t="s">
        <v>0</v>
      </c>
      <c r="BN403" s="151" t="str">
        <f>IF(AP403="","",IF(BA403="",IF(IFERROR(MATCH(AP403,natjecanje_noviKluboviAliasi,0),0)&gt;0,INDEX(natjecanje_kluboviAliasi,MATCH(AP403,natjecanje_noviKluboviAliasi,0)),AP403),BA403))</f>
        <v/>
      </c>
      <c r="BO403" s="47" t="s">
        <v>0</v>
      </c>
      <c r="BP403" s="58" t="str">
        <f t="shared" si="402"/>
        <v/>
      </c>
      <c r="BQ403" s="73" t="str">
        <f t="shared" si="403"/>
        <v/>
      </c>
      <c r="BR403" s="267" t="str">
        <f t="shared" si="404"/>
        <v/>
      </c>
      <c r="BS403" s="268" t="str">
        <f t="shared" si="405"/>
        <v/>
      </c>
      <c r="BT403" s="191" t="str">
        <f t="shared" si="406"/>
        <v/>
      </c>
      <c r="BU403" s="47" t="s">
        <v>0</v>
      </c>
      <c r="BV403" s="52" t="str">
        <f t="shared" si="407"/>
        <v/>
      </c>
      <c r="BW403" s="31" t="str">
        <f t="shared" si="408"/>
        <v/>
      </c>
      <c r="BX403" s="73" t="str">
        <f>IF(BW403="","",IFERROR(INDEX(imePrezime_id,MATCH(BV403&amp;" – "&amp;BW403,imePrezime_imePrezime,0)),"NEMA"))</f>
        <v/>
      </c>
      <c r="BY403" s="73" t="str">
        <f>IF(BX403&lt;&gt;"NEMA","",IFERROR(INDEX(imePrezimeAlias_imePrezimeId,MATCH(BV403&amp;" "&amp;BW403,imePrezimeAlias_alias,0)),"NEMA"))</f>
        <v/>
      </c>
      <c r="BZ403" s="31" t="str">
        <f>IF(BW403="","",IF(OR(BY403="",BY403="NEMA"),BV403,INDEX(imePrezime_ime,MATCH(BY403,imePrezime_id,0))))</f>
        <v/>
      </c>
      <c r="CA403" s="66" t="str">
        <f>IF(BW403="","",IF(OR(BY403="",BY403="NEMA"),BW403,INDEX(imePrezime_prezime,MATCH(BY403,imePrezime_id,0))))</f>
        <v/>
      </c>
      <c r="CB403" s="47" t="s">
        <v>0</v>
      </c>
      <c r="CC403" s="82" t="str">
        <f t="shared" si="409"/>
        <v/>
      </c>
      <c r="CD403" s="47" t="s">
        <v>0</v>
      </c>
      <c r="CE403" s="19" t="str">
        <f t="shared" si="410"/>
        <v/>
      </c>
      <c r="CF403" s="47" t="s">
        <v>0</v>
      </c>
      <c r="CG403" s="130"/>
      <c r="CH403" s="47" t="s">
        <v>0</v>
      </c>
      <c r="CI403" s="52" t="str">
        <f t="shared" si="411"/>
        <v/>
      </c>
      <c r="CJ403" s="73" t="str">
        <f>IF(CG403="","",MAX(CJ$10:CJ402)+1)</f>
        <v/>
      </c>
      <c r="CK403" s="53" t="str">
        <f t="shared" si="412"/>
        <v/>
      </c>
      <c r="CL403" s="47" t="s">
        <v>0</v>
      </c>
      <c r="CM403" s="19" t="str">
        <f t="shared" si="413"/>
        <v/>
      </c>
      <c r="CN403" s="47" t="s">
        <v>0</v>
      </c>
      <c r="CO403" s="108"/>
      <c r="CP403" s="110"/>
      <c r="CQ403" s="47"/>
      <c r="CR403" s="58" t="str">
        <f>IF(AND(BX403="NEMA",BY403="NEMA",OR(CG403="",CK403="NEMA")),MAX(CR$10:CR402)+1,"")</f>
        <v/>
      </c>
      <c r="CS403" s="53" t="str">
        <f t="shared" si="414"/>
        <v/>
      </c>
      <c r="CT403" t="s">
        <v>0</v>
      </c>
      <c r="CU403" s="133" t="str">
        <f>IF(O403="","",LEFT(INDEX(kategorija_oznaka,MATCH(Q403,kategorija_id,0)),1))</f>
        <v/>
      </c>
      <c r="CV403" t="s">
        <v>0</v>
      </c>
      <c r="CW403" s="52" t="str">
        <f>IF(CR403="","",IF(M403&lt;&gt;"CRO","","INSERT INTO osoba (id,reg_broj,oib,spol_id,dat_rodjenja) VALUES ("&amp;CR403&amp;",(SELECT max(os.reg_broj)+1 FROM osoba AS os),Null,'"&amp;CU403&amp;"',Null); INSERT INTO osoba_log (id,reg_broj,oib,spol_id,dat_rodjenja,dnevnik_id) SELECT id,reg_broj,oib,spol_id,dat_rodjenja,"&amp;dnevnik_id&amp;" FROM osoba WHERE id = "&amp;CR403&amp;";"))</f>
        <v/>
      </c>
      <c r="CX403" s="66" t="str">
        <f t="shared" si="415"/>
        <v/>
      </c>
      <c r="CY403" t="s">
        <v>0</v>
      </c>
      <c r="CZ403" s="19" t="str">
        <f t="shared" si="416"/>
        <v/>
      </c>
      <c r="DA403" s="47" t="s">
        <v>0</v>
      </c>
      <c r="DB403" s="52" t="str">
        <f t="shared" si="417"/>
        <v/>
      </c>
      <c r="DC403" s="66" t="str">
        <f t="shared" si="418"/>
        <v/>
      </c>
      <c r="DD403" s="47" t="s">
        <v>0</v>
      </c>
      <c r="DE403" s="52" t="str">
        <f t="shared" si="419"/>
        <v/>
      </c>
      <c r="DF403" s="53" t="str">
        <f>IF(DE403="","",IFERROR(MATCH(DE403,registar,0),"NEMA"))</f>
        <v/>
      </c>
      <c r="DG403" s="47" t="s">
        <v>0</v>
      </c>
      <c r="DH403" s="52" t="str">
        <f t="shared" si="420"/>
        <v/>
      </c>
      <c r="DI403" s="53" t="str">
        <f>IF(DH403="","",IFERROR(MATCH(DH403,imePrezime_imePrezimeKlub,0),"NEMA"))</f>
        <v/>
      </c>
      <c r="DJ403" s="47" t="s">
        <v>0</v>
      </c>
      <c r="DK403" s="52" t="str">
        <f t="shared" si="421"/>
        <v/>
      </c>
      <c r="DL403" s="53" t="str">
        <f>IF(DK403="","",IFERROR(MATCH(DK403,imePrezime_imePrezime,0),"NEMA"))</f>
        <v/>
      </c>
      <c r="DM403" s="47" t="s">
        <v>0</v>
      </c>
      <c r="DN403" s="58" t="str">
        <f t="shared" si="422"/>
        <v/>
      </c>
      <c r="DO403" s="53" t="str" cm="1">
        <f t="array" ref="DO403">IF(DN403&lt;&gt;"",INDEX(imePrezime_id,DN403,0),IF(CR403&lt;&gt;"",CR403,""))</f>
        <v/>
      </c>
      <c r="DP403" s="47" t="s">
        <v>0</v>
      </c>
      <c r="DQ403" s="58" t="str">
        <f t="shared" si="423"/>
        <v/>
      </c>
      <c r="DR403" s="73" t="str">
        <f>IF(BW403="","",IF(AJ403="",IF(IFERROR(INDEX(imePrezime_klub,MATCH(DO403,imePrezime_id,0)),"NEMA")="","klu",""),IF(OR(AND(AK403&lt;&gt;"",AK403&lt;&gt;"NEMA"),BI403&lt;&gt;""),"klu(ali)",IF(AND(AN403&lt;&gt;"",AN403&lt;&gt;AM403),"(raz-klu)","klu"))))</f>
        <v/>
      </c>
      <c r="DS403" s="73" t="str">
        <f t="shared" si="424"/>
        <v/>
      </c>
      <c r="DT403" s="73" t="str">
        <f t="shared" si="425"/>
        <v/>
      </c>
      <c r="DU403" s="66" t="str">
        <f t="shared" si="426"/>
        <v/>
      </c>
      <c r="DV403" s="47" t="s">
        <v>0</v>
      </c>
      <c r="DW403" s="58" t="str">
        <f>IF(BW403="","",MAX(DW$10:DW402)+1)</f>
        <v/>
      </c>
      <c r="DX403" s="73" t="str">
        <f t="shared" si="427"/>
        <v/>
      </c>
      <c r="DY403" s="73" t="str">
        <f t="shared" si="428"/>
        <v/>
      </c>
      <c r="DZ403" s="73" t="str">
        <f t="shared" si="429"/>
        <v/>
      </c>
      <c r="EA403" s="73" t="str">
        <f t="shared" si="430"/>
        <v/>
      </c>
      <c r="EB403" s="73" t="str">
        <f t="shared" si="431"/>
        <v/>
      </c>
      <c r="EC403" s="73" t="str">
        <f t="shared" si="432"/>
        <v/>
      </c>
      <c r="ED403" s="73" t="str">
        <f t="shared" si="433"/>
        <v/>
      </c>
      <c r="EE403" s="73" t="str">
        <f t="shared" si="434"/>
        <v/>
      </c>
      <c r="EF403" s="73" t="str">
        <f t="shared" si="435"/>
        <v/>
      </c>
      <c r="EG403" s="53" t="str">
        <f>IF(INDEX(natjecanjeKategorije_katAliasId,MATCH(Q403,natjecanjeKategorije_katRegId,0))="","",INDEX(natjecanjeKategorije_katAliasId,MATCH(Q403,natjecanjeKategorije_katRegId,0)))</f>
        <v/>
      </c>
      <c r="EH403" s="47" t="s">
        <v>0</v>
      </c>
      <c r="EI403" s="19" t="str">
        <f t="shared" si="436"/>
        <v/>
      </c>
      <c r="EJ403" s="47" t="s">
        <v>0</v>
      </c>
      <c r="EK403" s="19" t="str">
        <f t="shared" si="437"/>
        <v/>
      </c>
      <c r="EL403" s="47" t="s">
        <v>0</v>
      </c>
      <c r="EM403" s="208" t="str">
        <f t="shared" si="438"/>
        <v/>
      </c>
      <c r="EN403" s="47" t="s">
        <v>0</v>
      </c>
    </row>
    <row r="404" spans="1:144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380"/>
        <v/>
      </c>
      <c r="P404" s="73" t="str">
        <f>IF(O404="","",IF(COUNTIF(O$10:O403,O404)=0,P403+1,P403))</f>
        <v/>
      </c>
      <c r="Q404" s="88" t="str">
        <f t="shared" si="381"/>
        <v/>
      </c>
      <c r="R404" s="89" t="str" cm="1">
        <f t="array" ref="R404">IF(S404="","",INDEX(natjecanjeStaze_naziv,MATCH(S404,natjecanjeStaze_stazaId,0)))</f>
        <v/>
      </c>
      <c r="S404" s="53" t="str">
        <f>IF(BW404="","",INDEX(natjecanjeStaze_stazaId,MATCH(O404,natjecanjeStaze_kategorija,0)))</f>
        <v/>
      </c>
      <c r="T404" s="47" t="s">
        <v>0</v>
      </c>
      <c r="U404" s="259" t="str">
        <f>IF(O404="","",INDEX(kategorija_oznaka,MATCH(Q404,kategorija_id,0)))</f>
        <v/>
      </c>
      <c r="V404" s="260" t="str">
        <f t="shared" si="382"/>
        <v/>
      </c>
      <c r="W404" s="47" t="s">
        <v>0</v>
      </c>
      <c r="X404" s="52" t="str">
        <f t="shared" si="383"/>
        <v/>
      </c>
      <c r="Y404" s="73" t="str">
        <f t="shared" si="384"/>
        <v/>
      </c>
      <c r="Z404" s="31" t="str">
        <f t="shared" si="385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386"/>
        <v/>
      </c>
      <c r="AF404" s="47" t="s">
        <v>0</v>
      </c>
      <c r="AG404" s="151" t="str">
        <f t="shared" si="387"/>
        <v/>
      </c>
      <c r="AH404" s="47" t="s">
        <v>0</v>
      </c>
      <c r="AI404" s="52" t="str">
        <f t="shared" si="388"/>
        <v/>
      </c>
      <c r="AJ404" s="31" t="str">
        <f t="shared" si="389"/>
        <v/>
      </c>
      <c r="AK404" s="73" t="str">
        <f t="shared" si="390"/>
        <v/>
      </c>
      <c r="AL404" s="73" t="str">
        <f t="shared" si="391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IFERROR(""&amp;INDEX(registarNatjecatelji,DL404,4),"")</f>
        <v/>
      </c>
      <c r="AO404" s="90" t="str">
        <f t="shared" si="392"/>
        <v/>
      </c>
      <c r="AP404" s="66" t="str">
        <f t="shared" si="393"/>
        <v/>
      </c>
      <c r="AQ404" s="47" t="s">
        <v>0</v>
      </c>
      <c r="AR404" s="52" t="str">
        <f>IF(V404&lt;&gt;"NEMA","",IF(IFERROR(MATCH(U404,U$10:U403,0),0)&lt;&gt;0,"",U404))</f>
        <v/>
      </c>
      <c r="AS404" s="73" t="str">
        <f>IF(AR404="","",IFERROR(INDEX(klubAlias_id,MATCH(AR404,klubAlias_alias,0)),"NEMA"))</f>
        <v/>
      </c>
      <c r="AT404" s="31" t="str">
        <f>IF(OR(AS404="",AS404&lt;&gt;"NEMA"),"",MAX(AT$10:AT403)+1)</f>
        <v/>
      </c>
      <c r="AU404" s="66" t="str">
        <f>IF(OR(AS404="",AS404&lt;&gt;"NEMA"),"",INDEX(klub_id,MATCH(AR404,klub_naziv,0)))</f>
        <v/>
      </c>
      <c r="AV404" s="47" t="s">
        <v>0</v>
      </c>
      <c r="AW404" s="19" t="str">
        <f t="shared" si="394"/>
        <v/>
      </c>
      <c r="AX404" s="47" t="s">
        <v>0</v>
      </c>
      <c r="AY404" s="82" t="str">
        <f>IF(AK404&lt;&gt;"NEMA","",IF(IFERROR(MATCH(AJ404,AJ$10:AJ403,0),0)&lt;&gt;0,"",AJ404))</f>
        <v/>
      </c>
      <c r="AZ404" s="47" t="s">
        <v>0</v>
      </c>
      <c r="BA404" s="130"/>
      <c r="BB404" s="47" t="s">
        <v>0</v>
      </c>
      <c r="BC404" s="58" t="str">
        <f t="shared" si="395"/>
        <v/>
      </c>
      <c r="BD404" s="31" t="str">
        <f t="shared" si="396"/>
        <v/>
      </c>
      <c r="BE404" s="31" t="str">
        <f>IF(BD404="","",MAX(BE$10:BE403)+1)</f>
        <v/>
      </c>
      <c r="BF404" s="31" t="str">
        <f t="shared" si="397"/>
        <v/>
      </c>
      <c r="BG404" s="31" t="str">
        <f t="shared" si="398"/>
        <v/>
      </c>
      <c r="BH404" s="31" t="str">
        <f>IF(BA404="","",MAX(BH$10:BH403)+1)</f>
        <v/>
      </c>
      <c r="BI404" s="31" t="str">
        <f t="shared" si="399"/>
        <v/>
      </c>
      <c r="BJ404" s="66" t="str">
        <f t="shared" si="400"/>
        <v/>
      </c>
      <c r="BK404" s="47" t="s">
        <v>0</v>
      </c>
      <c r="BL404" s="19" t="str">
        <f t="shared" si="401"/>
        <v/>
      </c>
      <c r="BM404" s="47" t="s">
        <v>0</v>
      </c>
      <c r="BN404" s="151" t="str">
        <f>IF(AP404="","",IF(BA404="",IF(IFERROR(MATCH(AP404,natjecanje_noviKluboviAliasi,0),0)&gt;0,INDEX(natjecanje_kluboviAliasi,MATCH(AP404,natjecanje_noviKluboviAliasi,0)),AP404),BA404))</f>
        <v/>
      </c>
      <c r="BO404" s="47" t="s">
        <v>0</v>
      </c>
      <c r="BP404" s="58" t="str">
        <f t="shared" si="402"/>
        <v/>
      </c>
      <c r="BQ404" s="73" t="str">
        <f t="shared" si="403"/>
        <v/>
      </c>
      <c r="BR404" s="267" t="str">
        <f t="shared" si="404"/>
        <v/>
      </c>
      <c r="BS404" s="268" t="str">
        <f t="shared" si="405"/>
        <v/>
      </c>
      <c r="BT404" s="191" t="str">
        <f t="shared" si="406"/>
        <v/>
      </c>
      <c r="BU404" s="47" t="s">
        <v>0</v>
      </c>
      <c r="BV404" s="52" t="str">
        <f t="shared" si="407"/>
        <v/>
      </c>
      <c r="BW404" s="31" t="str">
        <f t="shared" si="408"/>
        <v/>
      </c>
      <c r="BX404" s="73" t="str">
        <f>IF(BW404="","",IFERROR(INDEX(imePrezime_id,MATCH(BV404&amp;" – "&amp;BW404,imePrezime_imePrezime,0)),"NEMA"))</f>
        <v/>
      </c>
      <c r="BY404" s="73" t="str">
        <f>IF(BX404&lt;&gt;"NEMA","",IFERROR(INDEX(imePrezimeAlias_imePrezimeId,MATCH(BV404&amp;" "&amp;BW404,imePrezimeAlias_alias,0)),"NEMA"))</f>
        <v/>
      </c>
      <c r="BZ404" s="31" t="str">
        <f>IF(BW404="","",IF(OR(BY404="",BY404="NEMA"),BV404,INDEX(imePrezime_ime,MATCH(BY404,imePrezime_id,0))))</f>
        <v/>
      </c>
      <c r="CA404" s="66" t="str">
        <f>IF(BW404="","",IF(OR(BY404="",BY404="NEMA"),BW404,INDEX(imePrezime_prezime,MATCH(BY404,imePrezime_id,0))))</f>
        <v/>
      </c>
      <c r="CB404" s="47" t="s">
        <v>0</v>
      </c>
      <c r="CC404" s="82" t="str">
        <f t="shared" si="409"/>
        <v/>
      </c>
      <c r="CD404" s="47" t="s">
        <v>0</v>
      </c>
      <c r="CE404" s="19" t="str">
        <f t="shared" si="410"/>
        <v/>
      </c>
      <c r="CF404" s="47" t="s">
        <v>0</v>
      </c>
      <c r="CG404" s="130"/>
      <c r="CH404" s="47" t="s">
        <v>0</v>
      </c>
      <c r="CI404" s="52" t="str">
        <f t="shared" si="411"/>
        <v/>
      </c>
      <c r="CJ404" s="73" t="str">
        <f>IF(CG404="","",MAX(CJ$10:CJ403)+1)</f>
        <v/>
      </c>
      <c r="CK404" s="53" t="str">
        <f t="shared" si="412"/>
        <v/>
      </c>
      <c r="CL404" s="47" t="s">
        <v>0</v>
      </c>
      <c r="CM404" s="19" t="str">
        <f t="shared" si="413"/>
        <v/>
      </c>
      <c r="CN404" s="47" t="s">
        <v>0</v>
      </c>
      <c r="CO404" s="108"/>
      <c r="CP404" s="110"/>
      <c r="CQ404" s="47"/>
      <c r="CR404" s="58" t="str">
        <f>IF(AND(BX404="NEMA",BY404="NEMA",OR(CG404="",CK404="NEMA")),MAX(CR$10:CR403)+1,"")</f>
        <v/>
      </c>
      <c r="CS404" s="53" t="str">
        <f t="shared" si="414"/>
        <v/>
      </c>
      <c r="CT404" t="s">
        <v>0</v>
      </c>
      <c r="CU404" s="133" t="str">
        <f>IF(O404="","",LEFT(INDEX(kategorija_oznaka,MATCH(Q404,kategorija_id,0)),1))</f>
        <v/>
      </c>
      <c r="CV404" t="s">
        <v>0</v>
      </c>
      <c r="CW404" s="52" t="str">
        <f>IF(CR404="","",IF(M404&lt;&gt;"CRO","","INSERT INTO osoba (id,reg_broj,oib,spol_id,dat_rodjenja) VALUES ("&amp;CR404&amp;",(SELECT max(os.reg_broj)+1 FROM osoba AS os),Null,'"&amp;CU404&amp;"',Null); INSERT INTO osoba_log (id,reg_broj,oib,spol_id,dat_rodjenja,dnevnik_id) SELECT id,reg_broj,oib,spol_id,dat_rodjenja,"&amp;dnevnik_id&amp;" FROM osoba WHERE id = "&amp;CR404&amp;";"))</f>
        <v/>
      </c>
      <c r="CX404" s="66" t="str">
        <f t="shared" si="415"/>
        <v/>
      </c>
      <c r="CY404" t="s">
        <v>0</v>
      </c>
      <c r="CZ404" s="19" t="str">
        <f t="shared" si="416"/>
        <v/>
      </c>
      <c r="DA404" s="47" t="s">
        <v>0</v>
      </c>
      <c r="DB404" s="52" t="str">
        <f t="shared" si="417"/>
        <v/>
      </c>
      <c r="DC404" s="66" t="str">
        <f t="shared" si="418"/>
        <v/>
      </c>
      <c r="DD404" s="47" t="s">
        <v>0</v>
      </c>
      <c r="DE404" s="52" t="str">
        <f t="shared" si="419"/>
        <v/>
      </c>
      <c r="DF404" s="53" t="str">
        <f>IF(DE404="","",IFERROR(MATCH(DE404,registar,0),"NEMA"))</f>
        <v/>
      </c>
      <c r="DG404" s="47" t="s">
        <v>0</v>
      </c>
      <c r="DH404" s="52" t="str">
        <f t="shared" si="420"/>
        <v/>
      </c>
      <c r="DI404" s="53" t="str">
        <f>IF(DH404="","",IFERROR(MATCH(DH404,imePrezime_imePrezimeKlub,0),"NEMA"))</f>
        <v/>
      </c>
      <c r="DJ404" s="47" t="s">
        <v>0</v>
      </c>
      <c r="DK404" s="52" t="str">
        <f t="shared" si="421"/>
        <v/>
      </c>
      <c r="DL404" s="53" t="str">
        <f>IF(DK404="","",IFERROR(MATCH(DK404,imePrezime_imePrezime,0),"NEMA"))</f>
        <v/>
      </c>
      <c r="DM404" s="47" t="s">
        <v>0</v>
      </c>
      <c r="DN404" s="58" t="str">
        <f t="shared" si="422"/>
        <v/>
      </c>
      <c r="DO404" s="53" t="str" cm="1">
        <f t="array" ref="DO404">IF(DN404&lt;&gt;"",INDEX(imePrezime_id,DN404,0),IF(CR404&lt;&gt;"",CR404,""))</f>
        <v/>
      </c>
      <c r="DP404" s="47" t="s">
        <v>0</v>
      </c>
      <c r="DQ404" s="58" t="str">
        <f t="shared" si="423"/>
        <v/>
      </c>
      <c r="DR404" s="73" t="str">
        <f>IF(BW404="","",IF(AJ404="",IF(IFERROR(INDEX(imePrezime_klub,MATCH(DO404,imePrezime_id,0)),"NEMA")="","klu",""),IF(OR(AND(AK404&lt;&gt;"",AK404&lt;&gt;"NEMA"),BI404&lt;&gt;""),"klu(ali)",IF(AND(AN404&lt;&gt;"",AN404&lt;&gt;AM404),"(raz-klu)","klu"))))</f>
        <v/>
      </c>
      <c r="DS404" s="73" t="str">
        <f t="shared" si="424"/>
        <v/>
      </c>
      <c r="DT404" s="73" t="str">
        <f t="shared" si="425"/>
        <v/>
      </c>
      <c r="DU404" s="66" t="str">
        <f t="shared" si="426"/>
        <v/>
      </c>
      <c r="DV404" s="47" t="s">
        <v>0</v>
      </c>
      <c r="DW404" s="58" t="str">
        <f>IF(BW404="","",MAX(DW$10:DW403)+1)</f>
        <v/>
      </c>
      <c r="DX404" s="73" t="str">
        <f t="shared" si="427"/>
        <v/>
      </c>
      <c r="DY404" s="73" t="str">
        <f t="shared" si="428"/>
        <v/>
      </c>
      <c r="DZ404" s="73" t="str">
        <f t="shared" si="429"/>
        <v/>
      </c>
      <c r="EA404" s="73" t="str">
        <f t="shared" si="430"/>
        <v/>
      </c>
      <c r="EB404" s="73" t="str">
        <f t="shared" si="431"/>
        <v/>
      </c>
      <c r="EC404" s="73" t="str">
        <f t="shared" si="432"/>
        <v/>
      </c>
      <c r="ED404" s="73" t="str">
        <f t="shared" si="433"/>
        <v/>
      </c>
      <c r="EE404" s="73" t="str">
        <f t="shared" si="434"/>
        <v/>
      </c>
      <c r="EF404" s="73" t="str">
        <f t="shared" si="435"/>
        <v/>
      </c>
      <c r="EG404" s="53" t="str">
        <f>IF(INDEX(natjecanjeKategorije_katAliasId,MATCH(Q404,natjecanjeKategorije_katRegId,0))="","",INDEX(natjecanjeKategorije_katAliasId,MATCH(Q404,natjecanjeKategorije_katRegId,0)))</f>
        <v/>
      </c>
      <c r="EH404" s="47" t="s">
        <v>0</v>
      </c>
      <c r="EI404" s="19" t="str">
        <f t="shared" si="436"/>
        <v/>
      </c>
      <c r="EJ404" s="47" t="s">
        <v>0</v>
      </c>
      <c r="EK404" s="19" t="str">
        <f t="shared" si="437"/>
        <v/>
      </c>
      <c r="EL404" s="47" t="s">
        <v>0</v>
      </c>
      <c r="EM404" s="208" t="str">
        <f t="shared" si="438"/>
        <v/>
      </c>
      <c r="EN404" s="47" t="s">
        <v>0</v>
      </c>
    </row>
    <row r="405" spans="1:144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380"/>
        <v/>
      </c>
      <c r="P405" s="73" t="str">
        <f>IF(O405="","",IF(COUNTIF(O$10:O404,O405)=0,P404+1,P404))</f>
        <v/>
      </c>
      <c r="Q405" s="88" t="str">
        <f t="shared" si="381"/>
        <v/>
      </c>
      <c r="R405" s="89" t="str" cm="1">
        <f t="array" ref="R405">IF(S405="","",INDEX(natjecanjeStaze_naziv,MATCH(S405,natjecanjeStaze_stazaId,0)))</f>
        <v/>
      </c>
      <c r="S405" s="53" t="str">
        <f>IF(BW405="","",INDEX(natjecanjeStaze_stazaId,MATCH(O405,natjecanjeStaze_kategorija,0)))</f>
        <v/>
      </c>
      <c r="T405" s="47" t="s">
        <v>0</v>
      </c>
      <c r="U405" s="259" t="str">
        <f>IF(O405="","",INDEX(kategorija_oznaka,MATCH(Q405,kategorija_id,0)))</f>
        <v/>
      </c>
      <c r="V405" s="260" t="str">
        <f t="shared" si="382"/>
        <v/>
      </c>
      <c r="W405" s="47" t="s">
        <v>0</v>
      </c>
      <c r="X405" s="52" t="str">
        <f t="shared" si="383"/>
        <v/>
      </c>
      <c r="Y405" s="73" t="str">
        <f t="shared" si="384"/>
        <v/>
      </c>
      <c r="Z405" s="31" t="str">
        <f t="shared" si="385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386"/>
        <v/>
      </c>
      <c r="AF405" s="47" t="s">
        <v>0</v>
      </c>
      <c r="AG405" s="151" t="str">
        <f t="shared" si="387"/>
        <v/>
      </c>
      <c r="AH405" s="47" t="s">
        <v>0</v>
      </c>
      <c r="AI405" s="52" t="str">
        <f t="shared" si="388"/>
        <v/>
      </c>
      <c r="AJ405" s="31" t="str">
        <f t="shared" si="389"/>
        <v/>
      </c>
      <c r="AK405" s="73" t="str">
        <f t="shared" si="390"/>
        <v/>
      </c>
      <c r="AL405" s="73" t="str">
        <f t="shared" si="391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IFERROR(""&amp;INDEX(registarNatjecatelji,DL405,4),"")</f>
        <v/>
      </c>
      <c r="AO405" s="90" t="str">
        <f t="shared" si="392"/>
        <v/>
      </c>
      <c r="AP405" s="66" t="str">
        <f t="shared" si="393"/>
        <v/>
      </c>
      <c r="AQ405" s="47" t="s">
        <v>0</v>
      </c>
      <c r="AR405" s="52" t="str">
        <f>IF(V405&lt;&gt;"NEMA","",IF(IFERROR(MATCH(U405,U$10:U404,0),0)&lt;&gt;0,"",U405))</f>
        <v/>
      </c>
      <c r="AS405" s="73" t="str">
        <f>IF(AR405="","",IFERROR(INDEX(klubAlias_id,MATCH(AR405,klubAlias_alias,0)),"NEMA"))</f>
        <v/>
      </c>
      <c r="AT405" s="31" t="str">
        <f>IF(OR(AS405="",AS405&lt;&gt;"NEMA"),"",MAX(AT$10:AT404)+1)</f>
        <v/>
      </c>
      <c r="AU405" s="66" t="str">
        <f>IF(OR(AS405="",AS405&lt;&gt;"NEMA"),"",INDEX(klub_id,MATCH(AR405,klub_naziv,0)))</f>
        <v/>
      </c>
      <c r="AV405" s="47" t="s">
        <v>0</v>
      </c>
      <c r="AW405" s="19" t="str">
        <f t="shared" si="394"/>
        <v/>
      </c>
      <c r="AX405" s="47" t="s">
        <v>0</v>
      </c>
      <c r="AY405" s="82" t="str">
        <f>IF(AK405&lt;&gt;"NEMA","",IF(IFERROR(MATCH(AJ405,AJ$10:AJ404,0),0)&lt;&gt;0,"",AJ405))</f>
        <v/>
      </c>
      <c r="AZ405" s="47" t="s">
        <v>0</v>
      </c>
      <c r="BA405" s="130"/>
      <c r="BB405" s="47" t="s">
        <v>0</v>
      </c>
      <c r="BC405" s="58" t="str">
        <f t="shared" si="395"/>
        <v/>
      </c>
      <c r="BD405" s="31" t="str">
        <f t="shared" si="396"/>
        <v/>
      </c>
      <c r="BE405" s="31" t="str">
        <f>IF(BD405="","",MAX(BE$10:BE404)+1)</f>
        <v/>
      </c>
      <c r="BF405" s="31" t="str">
        <f t="shared" si="397"/>
        <v/>
      </c>
      <c r="BG405" s="31" t="str">
        <f t="shared" si="398"/>
        <v/>
      </c>
      <c r="BH405" s="31" t="str">
        <f>IF(BA405="","",MAX(BH$10:BH404)+1)</f>
        <v/>
      </c>
      <c r="BI405" s="31" t="str">
        <f t="shared" si="399"/>
        <v/>
      </c>
      <c r="BJ405" s="66" t="str">
        <f t="shared" si="400"/>
        <v/>
      </c>
      <c r="BK405" s="47" t="s">
        <v>0</v>
      </c>
      <c r="BL405" s="19" t="str">
        <f t="shared" si="401"/>
        <v/>
      </c>
      <c r="BM405" s="47" t="s">
        <v>0</v>
      </c>
      <c r="BN405" s="151" t="str">
        <f>IF(AP405="","",IF(BA405="",IF(IFERROR(MATCH(AP405,natjecanje_noviKluboviAliasi,0),0)&gt;0,INDEX(natjecanje_kluboviAliasi,MATCH(AP405,natjecanje_noviKluboviAliasi,0)),AP405),BA405))</f>
        <v/>
      </c>
      <c r="BO405" s="47" t="s">
        <v>0</v>
      </c>
      <c r="BP405" s="58" t="str">
        <f t="shared" si="402"/>
        <v/>
      </c>
      <c r="BQ405" s="73" t="str">
        <f t="shared" si="403"/>
        <v/>
      </c>
      <c r="BR405" s="267" t="str">
        <f t="shared" si="404"/>
        <v/>
      </c>
      <c r="BS405" s="268" t="str">
        <f t="shared" si="405"/>
        <v/>
      </c>
      <c r="BT405" s="191" t="str">
        <f t="shared" si="406"/>
        <v/>
      </c>
      <c r="BU405" s="47" t="s">
        <v>0</v>
      </c>
      <c r="BV405" s="52" t="str">
        <f t="shared" si="407"/>
        <v/>
      </c>
      <c r="BW405" s="31" t="str">
        <f t="shared" si="408"/>
        <v/>
      </c>
      <c r="BX405" s="73" t="str">
        <f>IF(BW405="","",IFERROR(INDEX(imePrezime_id,MATCH(BV405&amp;" – "&amp;BW405,imePrezime_imePrezime,0)),"NEMA"))</f>
        <v/>
      </c>
      <c r="BY405" s="73" t="str">
        <f>IF(BX405&lt;&gt;"NEMA","",IFERROR(INDEX(imePrezimeAlias_imePrezimeId,MATCH(BV405&amp;" "&amp;BW405,imePrezimeAlias_alias,0)),"NEMA"))</f>
        <v/>
      </c>
      <c r="BZ405" s="31" t="str">
        <f>IF(BW405="","",IF(OR(BY405="",BY405="NEMA"),BV405,INDEX(imePrezime_ime,MATCH(BY405,imePrezime_id,0))))</f>
        <v/>
      </c>
      <c r="CA405" s="66" t="str">
        <f>IF(BW405="","",IF(OR(BY405="",BY405="NEMA"),BW405,INDEX(imePrezime_prezime,MATCH(BY405,imePrezime_id,0))))</f>
        <v/>
      </c>
      <c r="CB405" s="47" t="s">
        <v>0</v>
      </c>
      <c r="CC405" s="82" t="str">
        <f t="shared" si="409"/>
        <v/>
      </c>
      <c r="CD405" s="47" t="s">
        <v>0</v>
      </c>
      <c r="CE405" s="19" t="str">
        <f t="shared" si="410"/>
        <v/>
      </c>
      <c r="CF405" s="47" t="s">
        <v>0</v>
      </c>
      <c r="CG405" s="130"/>
      <c r="CH405" s="47" t="s">
        <v>0</v>
      </c>
      <c r="CI405" s="52" t="str">
        <f t="shared" si="411"/>
        <v/>
      </c>
      <c r="CJ405" s="73" t="str">
        <f>IF(CG405="","",MAX(CJ$10:CJ404)+1)</f>
        <v/>
      </c>
      <c r="CK405" s="53" t="str">
        <f t="shared" si="412"/>
        <v/>
      </c>
      <c r="CL405" s="47" t="s">
        <v>0</v>
      </c>
      <c r="CM405" s="19" t="str">
        <f t="shared" si="413"/>
        <v/>
      </c>
      <c r="CN405" s="47" t="s">
        <v>0</v>
      </c>
      <c r="CO405" s="108"/>
      <c r="CP405" s="110"/>
      <c r="CQ405" s="47"/>
      <c r="CR405" s="58" t="str">
        <f>IF(AND(BX405="NEMA",BY405="NEMA",OR(CG405="",CK405="NEMA")),MAX(CR$10:CR404)+1,"")</f>
        <v/>
      </c>
      <c r="CS405" s="53" t="str">
        <f t="shared" si="414"/>
        <v/>
      </c>
      <c r="CT405" t="s">
        <v>0</v>
      </c>
      <c r="CU405" s="133" t="str">
        <f>IF(O405="","",LEFT(INDEX(kategorija_oznaka,MATCH(Q405,kategorija_id,0)),1))</f>
        <v/>
      </c>
      <c r="CV405" t="s">
        <v>0</v>
      </c>
      <c r="CW405" s="52" t="str">
        <f>IF(CR405="","",IF(M405&lt;&gt;"CRO","","INSERT INTO osoba (id,reg_broj,oib,spol_id,dat_rodjenja) VALUES ("&amp;CR405&amp;",(SELECT max(os.reg_broj)+1 FROM osoba AS os),Null,'"&amp;CU405&amp;"',Null); INSERT INTO osoba_log (id,reg_broj,oib,spol_id,dat_rodjenja,dnevnik_id) SELECT id,reg_broj,oib,spol_id,dat_rodjenja,"&amp;dnevnik_id&amp;" FROM osoba WHERE id = "&amp;CR405&amp;";"))</f>
        <v/>
      </c>
      <c r="CX405" s="66" t="str">
        <f t="shared" si="415"/>
        <v/>
      </c>
      <c r="CY405" t="s">
        <v>0</v>
      </c>
      <c r="CZ405" s="19" t="str">
        <f t="shared" si="416"/>
        <v/>
      </c>
      <c r="DA405" s="47" t="s">
        <v>0</v>
      </c>
      <c r="DB405" s="52" t="str">
        <f t="shared" si="417"/>
        <v/>
      </c>
      <c r="DC405" s="66" t="str">
        <f t="shared" si="418"/>
        <v/>
      </c>
      <c r="DD405" s="47" t="s">
        <v>0</v>
      </c>
      <c r="DE405" s="52" t="str">
        <f t="shared" si="419"/>
        <v/>
      </c>
      <c r="DF405" s="53" t="str">
        <f>IF(DE405="","",IFERROR(MATCH(DE405,registar,0),"NEMA"))</f>
        <v/>
      </c>
      <c r="DG405" s="47" t="s">
        <v>0</v>
      </c>
      <c r="DH405" s="52" t="str">
        <f t="shared" si="420"/>
        <v/>
      </c>
      <c r="DI405" s="53" t="str">
        <f>IF(DH405="","",IFERROR(MATCH(DH405,imePrezime_imePrezimeKlub,0),"NEMA"))</f>
        <v/>
      </c>
      <c r="DJ405" s="47" t="s">
        <v>0</v>
      </c>
      <c r="DK405" s="52" t="str">
        <f t="shared" si="421"/>
        <v/>
      </c>
      <c r="DL405" s="53" t="str">
        <f>IF(DK405="","",IFERROR(MATCH(DK405,imePrezime_imePrezime,0),"NEMA"))</f>
        <v/>
      </c>
      <c r="DM405" s="47" t="s">
        <v>0</v>
      </c>
      <c r="DN405" s="58" t="str">
        <f t="shared" si="422"/>
        <v/>
      </c>
      <c r="DO405" s="53" t="str" cm="1">
        <f t="array" ref="DO405">IF(DN405&lt;&gt;"",INDEX(imePrezime_id,DN405,0),IF(CR405&lt;&gt;"",CR405,""))</f>
        <v/>
      </c>
      <c r="DP405" s="47" t="s">
        <v>0</v>
      </c>
      <c r="DQ405" s="58" t="str">
        <f t="shared" si="423"/>
        <v/>
      </c>
      <c r="DR405" s="73" t="str">
        <f>IF(BW405="","",IF(AJ405="",IF(IFERROR(INDEX(imePrezime_klub,MATCH(DO405,imePrezime_id,0)),"NEMA")="","klu",""),IF(OR(AND(AK405&lt;&gt;"",AK405&lt;&gt;"NEMA"),BI405&lt;&gt;""),"klu(ali)",IF(AND(AN405&lt;&gt;"",AN405&lt;&gt;AM405),"(raz-klu)","klu"))))</f>
        <v/>
      </c>
      <c r="DS405" s="73" t="str">
        <f t="shared" si="424"/>
        <v/>
      </c>
      <c r="DT405" s="73" t="str">
        <f t="shared" si="425"/>
        <v/>
      </c>
      <c r="DU405" s="66" t="str">
        <f t="shared" si="426"/>
        <v/>
      </c>
      <c r="DV405" s="47" t="s">
        <v>0</v>
      </c>
      <c r="DW405" s="58" t="str">
        <f>IF(BW405="","",MAX(DW$10:DW404)+1)</f>
        <v/>
      </c>
      <c r="DX405" s="73" t="str">
        <f t="shared" si="427"/>
        <v/>
      </c>
      <c r="DY405" s="73" t="str">
        <f t="shared" si="428"/>
        <v/>
      </c>
      <c r="DZ405" s="73" t="str">
        <f t="shared" si="429"/>
        <v/>
      </c>
      <c r="EA405" s="73" t="str">
        <f t="shared" si="430"/>
        <v/>
      </c>
      <c r="EB405" s="73" t="str">
        <f t="shared" si="431"/>
        <v/>
      </c>
      <c r="EC405" s="73" t="str">
        <f t="shared" si="432"/>
        <v/>
      </c>
      <c r="ED405" s="73" t="str">
        <f t="shared" si="433"/>
        <v/>
      </c>
      <c r="EE405" s="73" t="str">
        <f t="shared" si="434"/>
        <v/>
      </c>
      <c r="EF405" s="73" t="str">
        <f t="shared" si="435"/>
        <v/>
      </c>
      <c r="EG405" s="53" t="str">
        <f>IF(INDEX(natjecanjeKategorije_katAliasId,MATCH(Q405,natjecanjeKategorije_katRegId,0))="","",INDEX(natjecanjeKategorije_katAliasId,MATCH(Q405,natjecanjeKategorije_katRegId,0)))</f>
        <v/>
      </c>
      <c r="EH405" s="47" t="s">
        <v>0</v>
      </c>
      <c r="EI405" s="19" t="str">
        <f t="shared" si="436"/>
        <v/>
      </c>
      <c r="EJ405" s="47" t="s">
        <v>0</v>
      </c>
      <c r="EK405" s="19" t="str">
        <f t="shared" si="437"/>
        <v/>
      </c>
      <c r="EL405" s="47" t="s">
        <v>0</v>
      </c>
      <c r="EM405" s="208" t="str">
        <f t="shared" si="438"/>
        <v/>
      </c>
      <c r="EN405" s="47" t="s">
        <v>0</v>
      </c>
    </row>
    <row r="406" spans="1:144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380"/>
        <v/>
      </c>
      <c r="P406" s="73" t="str">
        <f>IF(O406="","",IF(COUNTIF(O$10:O405,O406)=0,P405+1,P405))</f>
        <v/>
      </c>
      <c r="Q406" s="88" t="str">
        <f t="shared" si="381"/>
        <v/>
      </c>
      <c r="R406" s="89" t="str" cm="1">
        <f t="array" ref="R406">IF(S406="","",INDEX(natjecanjeStaze_naziv,MATCH(S406,natjecanjeStaze_stazaId,0)))</f>
        <v/>
      </c>
      <c r="S406" s="53" t="str">
        <f>IF(BW406="","",INDEX(natjecanjeStaze_stazaId,MATCH(O406,natjecanjeStaze_kategorija,0)))</f>
        <v/>
      </c>
      <c r="T406" s="47" t="s">
        <v>0</v>
      </c>
      <c r="U406" s="259" t="str">
        <f>IF(O406="","",INDEX(kategorija_oznaka,MATCH(Q406,kategorija_id,0)))</f>
        <v/>
      </c>
      <c r="V406" s="260" t="str">
        <f t="shared" si="382"/>
        <v/>
      </c>
      <c r="W406" s="47" t="s">
        <v>0</v>
      </c>
      <c r="X406" s="52" t="str">
        <f t="shared" si="383"/>
        <v/>
      </c>
      <c r="Y406" s="73" t="str">
        <f t="shared" si="384"/>
        <v/>
      </c>
      <c r="Z406" s="31" t="str">
        <f t="shared" si="385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386"/>
        <v/>
      </c>
      <c r="AF406" s="47" t="s">
        <v>0</v>
      </c>
      <c r="AG406" s="151" t="str">
        <f t="shared" si="387"/>
        <v/>
      </c>
      <c r="AH406" s="47" t="s">
        <v>0</v>
      </c>
      <c r="AI406" s="52" t="str">
        <f t="shared" si="388"/>
        <v/>
      </c>
      <c r="AJ406" s="31" t="str">
        <f t="shared" si="389"/>
        <v/>
      </c>
      <c r="AK406" s="73" t="str">
        <f t="shared" si="390"/>
        <v/>
      </c>
      <c r="AL406" s="73" t="str">
        <f t="shared" si="391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IFERROR(""&amp;INDEX(registarNatjecatelji,DL406,4),"")</f>
        <v/>
      </c>
      <c r="AO406" s="90" t="str">
        <f t="shared" si="392"/>
        <v/>
      </c>
      <c r="AP406" s="66" t="str">
        <f t="shared" si="393"/>
        <v/>
      </c>
      <c r="AQ406" s="47" t="s">
        <v>0</v>
      </c>
      <c r="AR406" s="52" t="str">
        <f>IF(V406&lt;&gt;"NEMA","",IF(IFERROR(MATCH(U406,U$10:U405,0),0)&lt;&gt;0,"",U406))</f>
        <v/>
      </c>
      <c r="AS406" s="73" t="str">
        <f>IF(AR406="","",IFERROR(INDEX(klubAlias_id,MATCH(AR406,klubAlias_alias,0)),"NEMA"))</f>
        <v/>
      </c>
      <c r="AT406" s="31" t="str">
        <f>IF(OR(AS406="",AS406&lt;&gt;"NEMA"),"",MAX(AT$10:AT405)+1)</f>
        <v/>
      </c>
      <c r="AU406" s="66" t="str">
        <f>IF(OR(AS406="",AS406&lt;&gt;"NEMA"),"",INDEX(klub_id,MATCH(AR406,klub_naziv,0)))</f>
        <v/>
      </c>
      <c r="AV406" s="47" t="s">
        <v>0</v>
      </c>
      <c r="AW406" s="19" t="str">
        <f t="shared" si="394"/>
        <v/>
      </c>
      <c r="AX406" s="47" t="s">
        <v>0</v>
      </c>
      <c r="AY406" s="82" t="str">
        <f>IF(AK406&lt;&gt;"NEMA","",IF(IFERROR(MATCH(AJ406,AJ$10:AJ405,0),0)&lt;&gt;0,"",AJ406))</f>
        <v/>
      </c>
      <c r="AZ406" s="47" t="s">
        <v>0</v>
      </c>
      <c r="BA406" s="130"/>
      <c r="BB406" s="47" t="s">
        <v>0</v>
      </c>
      <c r="BC406" s="58" t="str">
        <f t="shared" si="395"/>
        <v/>
      </c>
      <c r="BD406" s="31" t="str">
        <f t="shared" si="396"/>
        <v/>
      </c>
      <c r="BE406" s="31" t="str">
        <f>IF(BD406="","",MAX(BE$10:BE405)+1)</f>
        <v/>
      </c>
      <c r="BF406" s="31" t="str">
        <f t="shared" si="397"/>
        <v/>
      </c>
      <c r="BG406" s="31" t="str">
        <f t="shared" si="398"/>
        <v/>
      </c>
      <c r="BH406" s="31" t="str">
        <f>IF(BA406="","",MAX(BH$10:BH405)+1)</f>
        <v/>
      </c>
      <c r="BI406" s="31" t="str">
        <f t="shared" si="399"/>
        <v/>
      </c>
      <c r="BJ406" s="66" t="str">
        <f t="shared" si="400"/>
        <v/>
      </c>
      <c r="BK406" s="47" t="s">
        <v>0</v>
      </c>
      <c r="BL406" s="19" t="str">
        <f t="shared" si="401"/>
        <v/>
      </c>
      <c r="BM406" s="47" t="s">
        <v>0</v>
      </c>
      <c r="BN406" s="151" t="str">
        <f>IF(AP406="","",IF(BA406="",IF(IFERROR(MATCH(AP406,natjecanje_noviKluboviAliasi,0),0)&gt;0,INDEX(natjecanje_kluboviAliasi,MATCH(AP406,natjecanje_noviKluboviAliasi,0)),AP406),BA406))</f>
        <v/>
      </c>
      <c r="BO406" s="47" t="s">
        <v>0</v>
      </c>
      <c r="BP406" s="58" t="str">
        <f t="shared" si="402"/>
        <v/>
      </c>
      <c r="BQ406" s="73" t="str">
        <f t="shared" si="403"/>
        <v/>
      </c>
      <c r="BR406" s="267" t="str">
        <f t="shared" si="404"/>
        <v/>
      </c>
      <c r="BS406" s="268" t="str">
        <f t="shared" si="405"/>
        <v/>
      </c>
      <c r="BT406" s="191" t="str">
        <f t="shared" si="406"/>
        <v/>
      </c>
      <c r="BU406" s="47" t="s">
        <v>0</v>
      </c>
      <c r="BV406" s="52" t="str">
        <f t="shared" si="407"/>
        <v/>
      </c>
      <c r="BW406" s="31" t="str">
        <f t="shared" si="408"/>
        <v/>
      </c>
      <c r="BX406" s="73" t="str">
        <f>IF(BW406="","",IFERROR(INDEX(imePrezime_id,MATCH(BV406&amp;" – "&amp;BW406,imePrezime_imePrezime,0)),"NEMA"))</f>
        <v/>
      </c>
      <c r="BY406" s="73" t="str">
        <f>IF(BX406&lt;&gt;"NEMA","",IFERROR(INDEX(imePrezimeAlias_imePrezimeId,MATCH(BV406&amp;" "&amp;BW406,imePrezimeAlias_alias,0)),"NEMA"))</f>
        <v/>
      </c>
      <c r="BZ406" s="31" t="str">
        <f>IF(BW406="","",IF(OR(BY406="",BY406="NEMA"),BV406,INDEX(imePrezime_ime,MATCH(BY406,imePrezime_id,0))))</f>
        <v/>
      </c>
      <c r="CA406" s="66" t="str">
        <f>IF(BW406="","",IF(OR(BY406="",BY406="NEMA"),BW406,INDEX(imePrezime_prezime,MATCH(BY406,imePrezime_id,0))))</f>
        <v/>
      </c>
      <c r="CB406" s="47" t="s">
        <v>0</v>
      </c>
      <c r="CC406" s="82" t="str">
        <f t="shared" si="409"/>
        <v/>
      </c>
      <c r="CD406" s="47" t="s">
        <v>0</v>
      </c>
      <c r="CE406" s="19" t="str">
        <f t="shared" si="410"/>
        <v/>
      </c>
      <c r="CF406" s="47" t="s">
        <v>0</v>
      </c>
      <c r="CG406" s="130"/>
      <c r="CH406" s="47" t="s">
        <v>0</v>
      </c>
      <c r="CI406" s="52" t="str">
        <f t="shared" si="411"/>
        <v/>
      </c>
      <c r="CJ406" s="73" t="str">
        <f>IF(CG406="","",MAX(CJ$10:CJ405)+1)</f>
        <v/>
      </c>
      <c r="CK406" s="53" t="str">
        <f t="shared" si="412"/>
        <v/>
      </c>
      <c r="CL406" s="47" t="s">
        <v>0</v>
      </c>
      <c r="CM406" s="19" t="str">
        <f t="shared" si="413"/>
        <v/>
      </c>
      <c r="CN406" s="47" t="s">
        <v>0</v>
      </c>
      <c r="CO406" s="108"/>
      <c r="CP406" s="110"/>
      <c r="CQ406" s="47"/>
      <c r="CR406" s="58" t="str">
        <f>IF(AND(BX406="NEMA",BY406="NEMA",OR(CG406="",CK406="NEMA")),MAX(CR$10:CR405)+1,"")</f>
        <v/>
      </c>
      <c r="CS406" s="53" t="str">
        <f t="shared" si="414"/>
        <v/>
      </c>
      <c r="CT406" t="s">
        <v>0</v>
      </c>
      <c r="CU406" s="133" t="str">
        <f>IF(O406="","",LEFT(INDEX(kategorija_oznaka,MATCH(Q406,kategorija_id,0)),1))</f>
        <v/>
      </c>
      <c r="CV406" t="s">
        <v>0</v>
      </c>
      <c r="CW406" s="52" t="str">
        <f>IF(CR406="","",IF(M406&lt;&gt;"CRO","","INSERT INTO osoba (id,reg_broj,oib,spol_id,dat_rodjenja) VALUES ("&amp;CR406&amp;",(SELECT max(os.reg_broj)+1 FROM osoba AS os),Null,'"&amp;CU406&amp;"',Null); INSERT INTO osoba_log (id,reg_broj,oib,spol_id,dat_rodjenja,dnevnik_id) SELECT id,reg_broj,oib,spol_id,dat_rodjenja,"&amp;dnevnik_id&amp;" FROM osoba WHERE id = "&amp;CR406&amp;";"))</f>
        <v/>
      </c>
      <c r="CX406" s="66" t="str">
        <f t="shared" si="415"/>
        <v/>
      </c>
      <c r="CY406" t="s">
        <v>0</v>
      </c>
      <c r="CZ406" s="19" t="str">
        <f t="shared" si="416"/>
        <v/>
      </c>
      <c r="DA406" s="47" t="s">
        <v>0</v>
      </c>
      <c r="DB406" s="52" t="str">
        <f t="shared" si="417"/>
        <v/>
      </c>
      <c r="DC406" s="66" t="str">
        <f t="shared" si="418"/>
        <v/>
      </c>
      <c r="DD406" s="47" t="s">
        <v>0</v>
      </c>
      <c r="DE406" s="52" t="str">
        <f t="shared" si="419"/>
        <v/>
      </c>
      <c r="DF406" s="53" t="str">
        <f>IF(DE406="","",IFERROR(MATCH(DE406,registar,0),"NEMA"))</f>
        <v/>
      </c>
      <c r="DG406" s="47" t="s">
        <v>0</v>
      </c>
      <c r="DH406" s="52" t="str">
        <f t="shared" si="420"/>
        <v/>
      </c>
      <c r="DI406" s="53" t="str">
        <f>IF(DH406="","",IFERROR(MATCH(DH406,imePrezime_imePrezimeKlub,0),"NEMA"))</f>
        <v/>
      </c>
      <c r="DJ406" s="47" t="s">
        <v>0</v>
      </c>
      <c r="DK406" s="52" t="str">
        <f t="shared" si="421"/>
        <v/>
      </c>
      <c r="DL406" s="53" t="str">
        <f>IF(DK406="","",IFERROR(MATCH(DK406,imePrezime_imePrezime,0),"NEMA"))</f>
        <v/>
      </c>
      <c r="DM406" s="47" t="s">
        <v>0</v>
      </c>
      <c r="DN406" s="58" t="str">
        <f t="shared" si="422"/>
        <v/>
      </c>
      <c r="DO406" s="53" t="str" cm="1">
        <f t="array" ref="DO406">IF(DN406&lt;&gt;"",INDEX(imePrezime_id,DN406,0),IF(CR406&lt;&gt;"",CR406,""))</f>
        <v/>
      </c>
      <c r="DP406" s="47" t="s">
        <v>0</v>
      </c>
      <c r="DQ406" s="58" t="str">
        <f t="shared" si="423"/>
        <v/>
      </c>
      <c r="DR406" s="73" t="str">
        <f>IF(BW406="","",IF(AJ406="",IF(IFERROR(INDEX(imePrezime_klub,MATCH(DO406,imePrezime_id,0)),"NEMA")="","klu",""),IF(OR(AND(AK406&lt;&gt;"",AK406&lt;&gt;"NEMA"),BI406&lt;&gt;""),"klu(ali)",IF(AND(AN406&lt;&gt;"",AN406&lt;&gt;AM406),"(raz-klu)","klu"))))</f>
        <v/>
      </c>
      <c r="DS406" s="73" t="str">
        <f t="shared" si="424"/>
        <v/>
      </c>
      <c r="DT406" s="73" t="str">
        <f t="shared" si="425"/>
        <v/>
      </c>
      <c r="DU406" s="66" t="str">
        <f t="shared" si="426"/>
        <v/>
      </c>
      <c r="DV406" s="47" t="s">
        <v>0</v>
      </c>
      <c r="DW406" s="58" t="str">
        <f>IF(BW406="","",MAX(DW$10:DW405)+1)</f>
        <v/>
      </c>
      <c r="DX406" s="73" t="str">
        <f t="shared" si="427"/>
        <v/>
      </c>
      <c r="DY406" s="73" t="str">
        <f t="shared" si="428"/>
        <v/>
      </c>
      <c r="DZ406" s="73" t="str">
        <f t="shared" si="429"/>
        <v/>
      </c>
      <c r="EA406" s="73" t="str">
        <f t="shared" si="430"/>
        <v/>
      </c>
      <c r="EB406" s="73" t="str">
        <f t="shared" si="431"/>
        <v/>
      </c>
      <c r="EC406" s="73" t="str">
        <f t="shared" si="432"/>
        <v/>
      </c>
      <c r="ED406" s="73" t="str">
        <f t="shared" si="433"/>
        <v/>
      </c>
      <c r="EE406" s="73" t="str">
        <f t="shared" si="434"/>
        <v/>
      </c>
      <c r="EF406" s="73" t="str">
        <f t="shared" si="435"/>
        <v/>
      </c>
      <c r="EG406" s="53" t="str">
        <f>IF(INDEX(natjecanjeKategorije_katAliasId,MATCH(Q406,natjecanjeKategorije_katRegId,0))="","",INDEX(natjecanjeKategorije_katAliasId,MATCH(Q406,natjecanjeKategorije_katRegId,0)))</f>
        <v/>
      </c>
      <c r="EH406" s="47" t="s">
        <v>0</v>
      </c>
      <c r="EI406" s="19" t="str">
        <f t="shared" si="436"/>
        <v/>
      </c>
      <c r="EJ406" s="47" t="s">
        <v>0</v>
      </c>
      <c r="EK406" s="19" t="str">
        <f t="shared" si="437"/>
        <v/>
      </c>
      <c r="EL406" s="47" t="s">
        <v>0</v>
      </c>
      <c r="EM406" s="208" t="str">
        <f t="shared" si="438"/>
        <v/>
      </c>
      <c r="EN406" s="47" t="s">
        <v>0</v>
      </c>
    </row>
    <row r="407" spans="1:144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380"/>
        <v/>
      </c>
      <c r="P407" s="73" t="str">
        <f>IF(O407="","",IF(COUNTIF(O$10:O406,O407)=0,P406+1,P406))</f>
        <v/>
      </c>
      <c r="Q407" s="88" t="str">
        <f t="shared" si="381"/>
        <v/>
      </c>
      <c r="R407" s="89" t="str" cm="1">
        <f t="array" ref="R407">IF(S407="","",INDEX(natjecanjeStaze_naziv,MATCH(S407,natjecanjeStaze_stazaId,0)))</f>
        <v/>
      </c>
      <c r="S407" s="53" t="str">
        <f>IF(BW407="","",INDEX(natjecanjeStaze_stazaId,MATCH(O407,natjecanjeStaze_kategorija,0)))</f>
        <v/>
      </c>
      <c r="T407" s="47" t="s">
        <v>0</v>
      </c>
      <c r="U407" s="259" t="str">
        <f>IF(O407="","",INDEX(kategorija_oznaka,MATCH(Q407,kategorija_id,0)))</f>
        <v/>
      </c>
      <c r="V407" s="260" t="str">
        <f t="shared" si="382"/>
        <v/>
      </c>
      <c r="W407" s="47" t="s">
        <v>0</v>
      </c>
      <c r="X407" s="52" t="str">
        <f t="shared" si="383"/>
        <v/>
      </c>
      <c r="Y407" s="73" t="str">
        <f t="shared" si="384"/>
        <v/>
      </c>
      <c r="Z407" s="31" t="str">
        <f t="shared" si="385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386"/>
        <v/>
      </c>
      <c r="AF407" s="47" t="s">
        <v>0</v>
      </c>
      <c r="AG407" s="151" t="str">
        <f t="shared" si="387"/>
        <v/>
      </c>
      <c r="AH407" s="47" t="s">
        <v>0</v>
      </c>
      <c r="AI407" s="52" t="str">
        <f t="shared" si="388"/>
        <v/>
      </c>
      <c r="AJ407" s="31" t="str">
        <f t="shared" si="389"/>
        <v/>
      </c>
      <c r="AK407" s="73" t="str">
        <f t="shared" si="390"/>
        <v/>
      </c>
      <c r="AL407" s="73" t="str">
        <f t="shared" si="391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IFERROR(""&amp;INDEX(registarNatjecatelji,DL407,4),"")</f>
        <v/>
      </c>
      <c r="AO407" s="90" t="str">
        <f t="shared" si="392"/>
        <v/>
      </c>
      <c r="AP407" s="66" t="str">
        <f t="shared" si="393"/>
        <v/>
      </c>
      <c r="AQ407" s="47" t="s">
        <v>0</v>
      </c>
      <c r="AR407" s="52" t="str">
        <f>IF(V407&lt;&gt;"NEMA","",IF(IFERROR(MATCH(U407,U$10:U406,0),0)&lt;&gt;0,"",U407))</f>
        <v/>
      </c>
      <c r="AS407" s="73" t="str">
        <f>IF(AR407="","",IFERROR(INDEX(klubAlias_id,MATCH(AR407,klubAlias_alias,0)),"NEMA"))</f>
        <v/>
      </c>
      <c r="AT407" s="31" t="str">
        <f>IF(OR(AS407="",AS407&lt;&gt;"NEMA"),"",MAX(AT$10:AT406)+1)</f>
        <v/>
      </c>
      <c r="AU407" s="66" t="str">
        <f>IF(OR(AS407="",AS407&lt;&gt;"NEMA"),"",INDEX(klub_id,MATCH(AR407,klub_naziv,0)))</f>
        <v/>
      </c>
      <c r="AV407" s="47" t="s">
        <v>0</v>
      </c>
      <c r="AW407" s="19" t="str">
        <f t="shared" si="394"/>
        <v/>
      </c>
      <c r="AX407" s="47" t="s">
        <v>0</v>
      </c>
      <c r="AY407" s="82" t="str">
        <f>IF(AK407&lt;&gt;"NEMA","",IF(IFERROR(MATCH(AJ407,AJ$10:AJ406,0),0)&lt;&gt;0,"",AJ407))</f>
        <v/>
      </c>
      <c r="AZ407" s="47" t="s">
        <v>0</v>
      </c>
      <c r="BA407" s="130"/>
      <c r="BB407" s="47" t="s">
        <v>0</v>
      </c>
      <c r="BC407" s="58" t="str">
        <f t="shared" si="395"/>
        <v/>
      </c>
      <c r="BD407" s="31" t="str">
        <f t="shared" si="396"/>
        <v/>
      </c>
      <c r="BE407" s="31" t="str">
        <f>IF(BD407="","",MAX(BE$10:BE406)+1)</f>
        <v/>
      </c>
      <c r="BF407" s="31" t="str">
        <f t="shared" si="397"/>
        <v/>
      </c>
      <c r="BG407" s="31" t="str">
        <f t="shared" si="398"/>
        <v/>
      </c>
      <c r="BH407" s="31" t="str">
        <f>IF(BA407="","",MAX(BH$10:BH406)+1)</f>
        <v/>
      </c>
      <c r="BI407" s="31" t="str">
        <f t="shared" si="399"/>
        <v/>
      </c>
      <c r="BJ407" s="66" t="str">
        <f t="shared" si="400"/>
        <v/>
      </c>
      <c r="BK407" s="47" t="s">
        <v>0</v>
      </c>
      <c r="BL407" s="19" t="str">
        <f t="shared" si="401"/>
        <v/>
      </c>
      <c r="BM407" s="47" t="s">
        <v>0</v>
      </c>
      <c r="BN407" s="151" t="str">
        <f>IF(AP407="","",IF(BA407="",IF(IFERROR(MATCH(AP407,natjecanje_noviKluboviAliasi,0),0)&gt;0,INDEX(natjecanje_kluboviAliasi,MATCH(AP407,natjecanje_noviKluboviAliasi,0)),AP407),BA407))</f>
        <v/>
      </c>
      <c r="BO407" s="47" t="s">
        <v>0</v>
      </c>
      <c r="BP407" s="58" t="str">
        <f t="shared" si="402"/>
        <v/>
      </c>
      <c r="BQ407" s="73" t="str">
        <f t="shared" si="403"/>
        <v/>
      </c>
      <c r="BR407" s="267" t="str">
        <f t="shared" si="404"/>
        <v/>
      </c>
      <c r="BS407" s="268" t="str">
        <f t="shared" si="405"/>
        <v/>
      </c>
      <c r="BT407" s="191" t="str">
        <f t="shared" si="406"/>
        <v/>
      </c>
      <c r="BU407" s="47" t="s">
        <v>0</v>
      </c>
      <c r="BV407" s="52" t="str">
        <f t="shared" si="407"/>
        <v/>
      </c>
      <c r="BW407" s="31" t="str">
        <f t="shared" si="408"/>
        <v/>
      </c>
      <c r="BX407" s="73" t="str">
        <f>IF(BW407="","",IFERROR(INDEX(imePrezime_id,MATCH(BV407&amp;" – "&amp;BW407,imePrezime_imePrezime,0)),"NEMA"))</f>
        <v/>
      </c>
      <c r="BY407" s="73" t="str">
        <f>IF(BX407&lt;&gt;"NEMA","",IFERROR(INDEX(imePrezimeAlias_imePrezimeId,MATCH(BV407&amp;" "&amp;BW407,imePrezimeAlias_alias,0)),"NEMA"))</f>
        <v/>
      </c>
      <c r="BZ407" s="31" t="str">
        <f>IF(BW407="","",IF(OR(BY407="",BY407="NEMA"),BV407,INDEX(imePrezime_ime,MATCH(BY407,imePrezime_id,0))))</f>
        <v/>
      </c>
      <c r="CA407" s="66" t="str">
        <f>IF(BW407="","",IF(OR(BY407="",BY407="NEMA"),BW407,INDEX(imePrezime_prezime,MATCH(BY407,imePrezime_id,0))))</f>
        <v/>
      </c>
      <c r="CB407" s="47" t="s">
        <v>0</v>
      </c>
      <c r="CC407" s="82" t="str">
        <f t="shared" si="409"/>
        <v/>
      </c>
      <c r="CD407" s="47" t="s">
        <v>0</v>
      </c>
      <c r="CE407" s="19" t="str">
        <f t="shared" si="410"/>
        <v/>
      </c>
      <c r="CF407" s="47" t="s">
        <v>0</v>
      </c>
      <c r="CG407" s="130"/>
      <c r="CH407" s="47" t="s">
        <v>0</v>
      </c>
      <c r="CI407" s="52" t="str">
        <f t="shared" si="411"/>
        <v/>
      </c>
      <c r="CJ407" s="73" t="str">
        <f>IF(CG407="","",MAX(CJ$10:CJ406)+1)</f>
        <v/>
      </c>
      <c r="CK407" s="53" t="str">
        <f t="shared" si="412"/>
        <v/>
      </c>
      <c r="CL407" s="47" t="s">
        <v>0</v>
      </c>
      <c r="CM407" s="19" t="str">
        <f t="shared" si="413"/>
        <v/>
      </c>
      <c r="CN407" s="47" t="s">
        <v>0</v>
      </c>
      <c r="CO407" s="108"/>
      <c r="CP407" s="110"/>
      <c r="CQ407" s="47"/>
      <c r="CR407" s="58" t="str">
        <f>IF(AND(BX407="NEMA",BY407="NEMA",OR(CG407="",CK407="NEMA")),MAX(CR$10:CR406)+1,"")</f>
        <v/>
      </c>
      <c r="CS407" s="53" t="str">
        <f t="shared" si="414"/>
        <v/>
      </c>
      <c r="CT407" t="s">
        <v>0</v>
      </c>
      <c r="CU407" s="133" t="str">
        <f>IF(O407="","",LEFT(INDEX(kategorija_oznaka,MATCH(Q407,kategorija_id,0)),1))</f>
        <v/>
      </c>
      <c r="CV407" t="s">
        <v>0</v>
      </c>
      <c r="CW407" s="52" t="str">
        <f>IF(CR407="","",IF(M407&lt;&gt;"CRO","","INSERT INTO osoba (id,reg_broj,oib,spol_id,dat_rodjenja) VALUES ("&amp;CR407&amp;",(SELECT max(os.reg_broj)+1 FROM osoba AS os),Null,'"&amp;CU407&amp;"',Null); INSERT INTO osoba_log (id,reg_broj,oib,spol_id,dat_rodjenja,dnevnik_id) SELECT id,reg_broj,oib,spol_id,dat_rodjenja,"&amp;dnevnik_id&amp;" FROM osoba WHERE id = "&amp;CR407&amp;";"))</f>
        <v/>
      </c>
      <c r="CX407" s="66" t="str">
        <f t="shared" si="415"/>
        <v/>
      </c>
      <c r="CY407" t="s">
        <v>0</v>
      </c>
      <c r="CZ407" s="19" t="str">
        <f t="shared" si="416"/>
        <v/>
      </c>
      <c r="DA407" s="47" t="s">
        <v>0</v>
      </c>
      <c r="DB407" s="52" t="str">
        <f t="shared" si="417"/>
        <v/>
      </c>
      <c r="DC407" s="66" t="str">
        <f t="shared" si="418"/>
        <v/>
      </c>
      <c r="DD407" s="47" t="s">
        <v>0</v>
      </c>
      <c r="DE407" s="52" t="str">
        <f t="shared" si="419"/>
        <v/>
      </c>
      <c r="DF407" s="53" t="str">
        <f>IF(DE407="","",IFERROR(MATCH(DE407,registar,0),"NEMA"))</f>
        <v/>
      </c>
      <c r="DG407" s="47" t="s">
        <v>0</v>
      </c>
      <c r="DH407" s="52" t="str">
        <f t="shared" si="420"/>
        <v/>
      </c>
      <c r="DI407" s="53" t="str">
        <f>IF(DH407="","",IFERROR(MATCH(DH407,imePrezime_imePrezimeKlub,0),"NEMA"))</f>
        <v/>
      </c>
      <c r="DJ407" s="47" t="s">
        <v>0</v>
      </c>
      <c r="DK407" s="52" t="str">
        <f t="shared" si="421"/>
        <v/>
      </c>
      <c r="DL407" s="53" t="str">
        <f>IF(DK407="","",IFERROR(MATCH(DK407,imePrezime_imePrezime,0),"NEMA"))</f>
        <v/>
      </c>
      <c r="DM407" s="47" t="s">
        <v>0</v>
      </c>
      <c r="DN407" s="58" t="str">
        <f t="shared" si="422"/>
        <v/>
      </c>
      <c r="DO407" s="53" t="str" cm="1">
        <f t="array" ref="DO407">IF(DN407&lt;&gt;"",INDEX(imePrezime_id,DN407,0),IF(CR407&lt;&gt;"",CR407,""))</f>
        <v/>
      </c>
      <c r="DP407" s="47" t="s">
        <v>0</v>
      </c>
      <c r="DQ407" s="58" t="str">
        <f t="shared" si="423"/>
        <v/>
      </c>
      <c r="DR407" s="73" t="str">
        <f>IF(BW407="","",IF(AJ407="",IF(IFERROR(INDEX(imePrezime_klub,MATCH(DO407,imePrezime_id,0)),"NEMA")="","klu",""),IF(OR(AND(AK407&lt;&gt;"",AK407&lt;&gt;"NEMA"),BI407&lt;&gt;""),"klu(ali)",IF(AND(AN407&lt;&gt;"",AN407&lt;&gt;AM407),"(raz-klu)","klu"))))</f>
        <v/>
      </c>
      <c r="DS407" s="73" t="str">
        <f t="shared" si="424"/>
        <v/>
      </c>
      <c r="DT407" s="73" t="str">
        <f t="shared" si="425"/>
        <v/>
      </c>
      <c r="DU407" s="66" t="str">
        <f t="shared" si="426"/>
        <v/>
      </c>
      <c r="DV407" s="47" t="s">
        <v>0</v>
      </c>
      <c r="DW407" s="58" t="str">
        <f>IF(BW407="","",MAX(DW$10:DW406)+1)</f>
        <v/>
      </c>
      <c r="DX407" s="73" t="str">
        <f t="shared" si="427"/>
        <v/>
      </c>
      <c r="DY407" s="73" t="str">
        <f t="shared" si="428"/>
        <v/>
      </c>
      <c r="DZ407" s="73" t="str">
        <f t="shared" si="429"/>
        <v/>
      </c>
      <c r="EA407" s="73" t="str">
        <f t="shared" si="430"/>
        <v/>
      </c>
      <c r="EB407" s="73" t="str">
        <f t="shared" si="431"/>
        <v/>
      </c>
      <c r="EC407" s="73" t="str">
        <f t="shared" si="432"/>
        <v/>
      </c>
      <c r="ED407" s="73" t="str">
        <f t="shared" si="433"/>
        <v/>
      </c>
      <c r="EE407" s="73" t="str">
        <f t="shared" si="434"/>
        <v/>
      </c>
      <c r="EF407" s="73" t="str">
        <f t="shared" si="435"/>
        <v/>
      </c>
      <c r="EG407" s="53" t="str">
        <f>IF(INDEX(natjecanjeKategorije_katAliasId,MATCH(Q407,natjecanjeKategorije_katRegId,0))="","",INDEX(natjecanjeKategorije_katAliasId,MATCH(Q407,natjecanjeKategorije_katRegId,0)))</f>
        <v/>
      </c>
      <c r="EH407" s="47" t="s">
        <v>0</v>
      </c>
      <c r="EI407" s="19" t="str">
        <f t="shared" si="436"/>
        <v/>
      </c>
      <c r="EJ407" s="47" t="s">
        <v>0</v>
      </c>
      <c r="EK407" s="19" t="str">
        <f t="shared" si="437"/>
        <v/>
      </c>
      <c r="EL407" s="47" t="s">
        <v>0</v>
      </c>
      <c r="EM407" s="208" t="str">
        <f t="shared" si="438"/>
        <v/>
      </c>
      <c r="EN407" s="47" t="s">
        <v>0</v>
      </c>
    </row>
    <row r="408" spans="1:144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380"/>
        <v/>
      </c>
      <c r="P408" s="73" t="str">
        <f>IF(O408="","",IF(COUNTIF(O$10:O407,O408)=0,P407+1,P407))</f>
        <v/>
      </c>
      <c r="Q408" s="88" t="str">
        <f t="shared" si="381"/>
        <v/>
      </c>
      <c r="R408" s="89" t="str" cm="1">
        <f t="array" ref="R408">IF(S408="","",INDEX(natjecanjeStaze_naziv,MATCH(S408,natjecanjeStaze_stazaId,0)))</f>
        <v/>
      </c>
      <c r="S408" s="53" t="str">
        <f>IF(BW408="","",INDEX(natjecanjeStaze_stazaId,MATCH(O408,natjecanjeStaze_kategorija,0)))</f>
        <v/>
      </c>
      <c r="T408" s="47" t="s">
        <v>0</v>
      </c>
      <c r="U408" s="259" t="str">
        <f>IF(O408="","",INDEX(kategorija_oznaka,MATCH(Q408,kategorija_id,0)))</f>
        <v/>
      </c>
      <c r="V408" s="260" t="str">
        <f t="shared" si="382"/>
        <v/>
      </c>
      <c r="W408" s="47" t="s">
        <v>0</v>
      </c>
      <c r="X408" s="52" t="str">
        <f t="shared" si="383"/>
        <v/>
      </c>
      <c r="Y408" s="73" t="str">
        <f t="shared" si="384"/>
        <v/>
      </c>
      <c r="Z408" s="31" t="str">
        <f t="shared" si="385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386"/>
        <v/>
      </c>
      <c r="AF408" s="47" t="s">
        <v>0</v>
      </c>
      <c r="AG408" s="151" t="str">
        <f t="shared" si="387"/>
        <v/>
      </c>
      <c r="AH408" s="47" t="s">
        <v>0</v>
      </c>
      <c r="AI408" s="52" t="str">
        <f t="shared" si="388"/>
        <v/>
      </c>
      <c r="AJ408" s="31" t="str">
        <f t="shared" si="389"/>
        <v/>
      </c>
      <c r="AK408" s="73" t="str">
        <f t="shared" si="390"/>
        <v/>
      </c>
      <c r="AL408" s="73" t="str">
        <f t="shared" si="391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IFERROR(""&amp;INDEX(registarNatjecatelji,DL408,4),"")</f>
        <v/>
      </c>
      <c r="AO408" s="90" t="str">
        <f t="shared" si="392"/>
        <v/>
      </c>
      <c r="AP408" s="66" t="str">
        <f t="shared" si="393"/>
        <v/>
      </c>
      <c r="AQ408" s="47" t="s">
        <v>0</v>
      </c>
      <c r="AR408" s="52" t="str">
        <f>IF(V408&lt;&gt;"NEMA","",IF(IFERROR(MATCH(U408,U$10:U407,0),0)&lt;&gt;0,"",U408))</f>
        <v/>
      </c>
      <c r="AS408" s="73" t="str">
        <f>IF(AR408="","",IFERROR(INDEX(klubAlias_id,MATCH(AR408,klubAlias_alias,0)),"NEMA"))</f>
        <v/>
      </c>
      <c r="AT408" s="31" t="str">
        <f>IF(OR(AS408="",AS408&lt;&gt;"NEMA"),"",MAX(AT$10:AT407)+1)</f>
        <v/>
      </c>
      <c r="AU408" s="66" t="str">
        <f>IF(OR(AS408="",AS408&lt;&gt;"NEMA"),"",INDEX(klub_id,MATCH(AR408,klub_naziv,0)))</f>
        <v/>
      </c>
      <c r="AV408" s="47" t="s">
        <v>0</v>
      </c>
      <c r="AW408" s="19" t="str">
        <f t="shared" si="394"/>
        <v/>
      </c>
      <c r="AX408" s="47" t="s">
        <v>0</v>
      </c>
      <c r="AY408" s="82" t="str">
        <f>IF(AK408&lt;&gt;"NEMA","",IF(IFERROR(MATCH(AJ408,AJ$10:AJ407,0),0)&lt;&gt;0,"",AJ408))</f>
        <v/>
      </c>
      <c r="AZ408" s="47" t="s">
        <v>0</v>
      </c>
      <c r="BA408" s="130"/>
      <c r="BB408" s="47" t="s">
        <v>0</v>
      </c>
      <c r="BC408" s="58" t="str">
        <f t="shared" si="395"/>
        <v/>
      </c>
      <c r="BD408" s="31" t="str">
        <f t="shared" si="396"/>
        <v/>
      </c>
      <c r="BE408" s="31" t="str">
        <f>IF(BD408="","",MAX(BE$10:BE407)+1)</f>
        <v/>
      </c>
      <c r="BF408" s="31" t="str">
        <f t="shared" si="397"/>
        <v/>
      </c>
      <c r="BG408" s="31" t="str">
        <f t="shared" si="398"/>
        <v/>
      </c>
      <c r="BH408" s="31" t="str">
        <f>IF(BA408="","",MAX(BH$10:BH407)+1)</f>
        <v/>
      </c>
      <c r="BI408" s="31" t="str">
        <f t="shared" si="399"/>
        <v/>
      </c>
      <c r="BJ408" s="66" t="str">
        <f t="shared" si="400"/>
        <v/>
      </c>
      <c r="BK408" s="47" t="s">
        <v>0</v>
      </c>
      <c r="BL408" s="19" t="str">
        <f t="shared" si="401"/>
        <v/>
      </c>
      <c r="BM408" s="47" t="s">
        <v>0</v>
      </c>
      <c r="BN408" s="151" t="str">
        <f>IF(AP408="","",IF(BA408="",IF(IFERROR(MATCH(AP408,natjecanje_noviKluboviAliasi,0),0)&gt;0,INDEX(natjecanje_kluboviAliasi,MATCH(AP408,natjecanje_noviKluboviAliasi,0)),AP408),BA408))</f>
        <v/>
      </c>
      <c r="BO408" s="47" t="s">
        <v>0</v>
      </c>
      <c r="BP408" s="58" t="str">
        <f t="shared" si="402"/>
        <v/>
      </c>
      <c r="BQ408" s="73" t="str">
        <f t="shared" si="403"/>
        <v/>
      </c>
      <c r="BR408" s="267" t="str">
        <f t="shared" si="404"/>
        <v/>
      </c>
      <c r="BS408" s="268" t="str">
        <f t="shared" si="405"/>
        <v/>
      </c>
      <c r="BT408" s="191" t="str">
        <f t="shared" si="406"/>
        <v/>
      </c>
      <c r="BU408" s="47" t="s">
        <v>0</v>
      </c>
      <c r="BV408" s="52" t="str">
        <f t="shared" si="407"/>
        <v/>
      </c>
      <c r="BW408" s="31" t="str">
        <f t="shared" si="408"/>
        <v/>
      </c>
      <c r="BX408" s="73" t="str">
        <f>IF(BW408="","",IFERROR(INDEX(imePrezime_id,MATCH(BV408&amp;" – "&amp;BW408,imePrezime_imePrezime,0)),"NEMA"))</f>
        <v/>
      </c>
      <c r="BY408" s="73" t="str">
        <f>IF(BX408&lt;&gt;"NEMA","",IFERROR(INDEX(imePrezimeAlias_imePrezimeId,MATCH(BV408&amp;" "&amp;BW408,imePrezimeAlias_alias,0)),"NEMA"))</f>
        <v/>
      </c>
      <c r="BZ408" s="31" t="str">
        <f>IF(BW408="","",IF(OR(BY408="",BY408="NEMA"),BV408,INDEX(imePrezime_ime,MATCH(BY408,imePrezime_id,0))))</f>
        <v/>
      </c>
      <c r="CA408" s="66" t="str">
        <f>IF(BW408="","",IF(OR(BY408="",BY408="NEMA"),BW408,INDEX(imePrezime_prezime,MATCH(BY408,imePrezime_id,0))))</f>
        <v/>
      </c>
      <c r="CB408" s="47" t="s">
        <v>0</v>
      </c>
      <c r="CC408" s="82" t="str">
        <f t="shared" si="409"/>
        <v/>
      </c>
      <c r="CD408" s="47" t="s">
        <v>0</v>
      </c>
      <c r="CE408" s="19" t="str">
        <f t="shared" si="410"/>
        <v/>
      </c>
      <c r="CF408" s="47" t="s">
        <v>0</v>
      </c>
      <c r="CG408" s="130"/>
      <c r="CH408" s="47" t="s">
        <v>0</v>
      </c>
      <c r="CI408" s="52" t="str">
        <f t="shared" si="411"/>
        <v/>
      </c>
      <c r="CJ408" s="73" t="str">
        <f>IF(CG408="","",MAX(CJ$10:CJ407)+1)</f>
        <v/>
      </c>
      <c r="CK408" s="53" t="str">
        <f t="shared" si="412"/>
        <v/>
      </c>
      <c r="CL408" s="47" t="s">
        <v>0</v>
      </c>
      <c r="CM408" s="19" t="str">
        <f t="shared" si="413"/>
        <v/>
      </c>
      <c r="CN408" s="47" t="s">
        <v>0</v>
      </c>
      <c r="CO408" s="108"/>
      <c r="CP408" s="110"/>
      <c r="CQ408" s="47"/>
      <c r="CR408" s="58" t="str">
        <f>IF(AND(BX408="NEMA",BY408="NEMA",OR(CG408="",CK408="NEMA")),MAX(CR$10:CR407)+1,"")</f>
        <v/>
      </c>
      <c r="CS408" s="53" t="str">
        <f t="shared" si="414"/>
        <v/>
      </c>
      <c r="CT408" t="s">
        <v>0</v>
      </c>
      <c r="CU408" s="133" t="str">
        <f>IF(O408="","",LEFT(INDEX(kategorija_oznaka,MATCH(Q408,kategorija_id,0)),1))</f>
        <v/>
      </c>
      <c r="CV408" t="s">
        <v>0</v>
      </c>
      <c r="CW408" s="52" t="str">
        <f>IF(CR408="","",IF(M408&lt;&gt;"CRO","","INSERT INTO osoba (id,reg_broj,oib,spol_id,dat_rodjenja) VALUES ("&amp;CR408&amp;",(SELECT max(os.reg_broj)+1 FROM osoba AS os),Null,'"&amp;CU408&amp;"',Null); INSERT INTO osoba_log (id,reg_broj,oib,spol_id,dat_rodjenja,dnevnik_id) SELECT id,reg_broj,oib,spol_id,dat_rodjenja,"&amp;dnevnik_id&amp;" FROM osoba WHERE id = "&amp;CR408&amp;";"))</f>
        <v/>
      </c>
      <c r="CX408" s="66" t="str">
        <f t="shared" si="415"/>
        <v/>
      </c>
      <c r="CY408" t="s">
        <v>0</v>
      </c>
      <c r="CZ408" s="19" t="str">
        <f t="shared" si="416"/>
        <v/>
      </c>
      <c r="DA408" s="47" t="s">
        <v>0</v>
      </c>
      <c r="DB408" s="52" t="str">
        <f t="shared" si="417"/>
        <v/>
      </c>
      <c r="DC408" s="66" t="str">
        <f t="shared" si="418"/>
        <v/>
      </c>
      <c r="DD408" s="47" t="s">
        <v>0</v>
      </c>
      <c r="DE408" s="52" t="str">
        <f t="shared" si="419"/>
        <v/>
      </c>
      <c r="DF408" s="53" t="str">
        <f>IF(DE408="","",IFERROR(MATCH(DE408,registar,0),"NEMA"))</f>
        <v/>
      </c>
      <c r="DG408" s="47" t="s">
        <v>0</v>
      </c>
      <c r="DH408" s="52" t="str">
        <f t="shared" si="420"/>
        <v/>
      </c>
      <c r="DI408" s="53" t="str">
        <f>IF(DH408="","",IFERROR(MATCH(DH408,imePrezime_imePrezimeKlub,0),"NEMA"))</f>
        <v/>
      </c>
      <c r="DJ408" s="47" t="s">
        <v>0</v>
      </c>
      <c r="DK408" s="52" t="str">
        <f t="shared" si="421"/>
        <v/>
      </c>
      <c r="DL408" s="53" t="str">
        <f>IF(DK408="","",IFERROR(MATCH(DK408,imePrezime_imePrezime,0),"NEMA"))</f>
        <v/>
      </c>
      <c r="DM408" s="47" t="s">
        <v>0</v>
      </c>
      <c r="DN408" s="58" t="str">
        <f t="shared" si="422"/>
        <v/>
      </c>
      <c r="DO408" s="53" t="str" cm="1">
        <f t="array" ref="DO408">IF(DN408&lt;&gt;"",INDEX(imePrezime_id,DN408,0),IF(CR408&lt;&gt;"",CR408,""))</f>
        <v/>
      </c>
      <c r="DP408" s="47" t="s">
        <v>0</v>
      </c>
      <c r="DQ408" s="58" t="str">
        <f t="shared" si="423"/>
        <v/>
      </c>
      <c r="DR408" s="73" t="str">
        <f>IF(BW408="","",IF(AJ408="",IF(IFERROR(INDEX(imePrezime_klub,MATCH(DO408,imePrezime_id,0)),"NEMA")="","klu",""),IF(OR(AND(AK408&lt;&gt;"",AK408&lt;&gt;"NEMA"),BI408&lt;&gt;""),"klu(ali)",IF(AND(AN408&lt;&gt;"",AN408&lt;&gt;AM408),"(raz-klu)","klu"))))</f>
        <v/>
      </c>
      <c r="DS408" s="73" t="str">
        <f t="shared" si="424"/>
        <v/>
      </c>
      <c r="DT408" s="73" t="str">
        <f t="shared" si="425"/>
        <v/>
      </c>
      <c r="DU408" s="66" t="str">
        <f t="shared" si="426"/>
        <v/>
      </c>
      <c r="DV408" s="47" t="s">
        <v>0</v>
      </c>
      <c r="DW408" s="58" t="str">
        <f>IF(BW408="","",MAX(DW$10:DW407)+1)</f>
        <v/>
      </c>
      <c r="DX408" s="73" t="str">
        <f t="shared" si="427"/>
        <v/>
      </c>
      <c r="DY408" s="73" t="str">
        <f t="shared" si="428"/>
        <v/>
      </c>
      <c r="DZ408" s="73" t="str">
        <f t="shared" si="429"/>
        <v/>
      </c>
      <c r="EA408" s="73" t="str">
        <f t="shared" si="430"/>
        <v/>
      </c>
      <c r="EB408" s="73" t="str">
        <f t="shared" si="431"/>
        <v/>
      </c>
      <c r="EC408" s="73" t="str">
        <f t="shared" si="432"/>
        <v/>
      </c>
      <c r="ED408" s="73" t="str">
        <f t="shared" si="433"/>
        <v/>
      </c>
      <c r="EE408" s="73" t="str">
        <f t="shared" si="434"/>
        <v/>
      </c>
      <c r="EF408" s="73" t="str">
        <f t="shared" si="435"/>
        <v/>
      </c>
      <c r="EG408" s="53" t="str">
        <f>IF(INDEX(natjecanjeKategorije_katAliasId,MATCH(Q408,natjecanjeKategorije_katRegId,0))="","",INDEX(natjecanjeKategorije_katAliasId,MATCH(Q408,natjecanjeKategorije_katRegId,0)))</f>
        <v/>
      </c>
      <c r="EH408" s="47" t="s">
        <v>0</v>
      </c>
      <c r="EI408" s="19" t="str">
        <f t="shared" si="436"/>
        <v/>
      </c>
      <c r="EJ408" s="47" t="s">
        <v>0</v>
      </c>
      <c r="EK408" s="19" t="str">
        <f t="shared" si="437"/>
        <v/>
      </c>
      <c r="EL408" s="47" t="s">
        <v>0</v>
      </c>
      <c r="EM408" s="208" t="str">
        <f t="shared" si="438"/>
        <v/>
      </c>
      <c r="EN408" s="47" t="s">
        <v>0</v>
      </c>
    </row>
    <row r="409" spans="1:144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380"/>
        <v/>
      </c>
      <c r="P409" s="73" t="str">
        <f>IF(O409="","",IF(COUNTIF(O$10:O408,O409)=0,P408+1,P408))</f>
        <v/>
      </c>
      <c r="Q409" s="88" t="str">
        <f t="shared" si="381"/>
        <v/>
      </c>
      <c r="R409" s="89" t="str" cm="1">
        <f t="array" ref="R409">IF(S409="","",INDEX(natjecanjeStaze_naziv,MATCH(S409,natjecanjeStaze_stazaId,0)))</f>
        <v/>
      </c>
      <c r="S409" s="53" t="str">
        <f>IF(BW409="","",INDEX(natjecanjeStaze_stazaId,MATCH(O409,natjecanjeStaze_kategorija,0)))</f>
        <v/>
      </c>
      <c r="T409" s="47" t="s">
        <v>0</v>
      </c>
      <c r="U409" s="259" t="str">
        <f>IF(O409="","",INDEX(kategorija_oznaka,MATCH(Q409,kategorija_id,0)))</f>
        <v/>
      </c>
      <c r="V409" s="260" t="str">
        <f t="shared" si="382"/>
        <v/>
      </c>
      <c r="W409" s="47" t="s">
        <v>0</v>
      </c>
      <c r="X409" s="52" t="str">
        <f t="shared" si="383"/>
        <v/>
      </c>
      <c r="Y409" s="73" t="str">
        <f t="shared" si="384"/>
        <v/>
      </c>
      <c r="Z409" s="31" t="str">
        <f t="shared" si="385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386"/>
        <v/>
      </c>
      <c r="AF409" s="47" t="s">
        <v>0</v>
      </c>
      <c r="AG409" s="151" t="str">
        <f t="shared" si="387"/>
        <v/>
      </c>
      <c r="AH409" s="47" t="s">
        <v>0</v>
      </c>
      <c r="AI409" s="52" t="str">
        <f t="shared" si="388"/>
        <v/>
      </c>
      <c r="AJ409" s="31" t="str">
        <f t="shared" si="389"/>
        <v/>
      </c>
      <c r="AK409" s="73" t="str">
        <f t="shared" si="390"/>
        <v/>
      </c>
      <c r="AL409" s="73" t="str">
        <f t="shared" si="391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IFERROR(""&amp;INDEX(registarNatjecatelji,DL409,4),"")</f>
        <v/>
      </c>
      <c r="AO409" s="90" t="str">
        <f t="shared" si="392"/>
        <v/>
      </c>
      <c r="AP409" s="66" t="str">
        <f t="shared" si="393"/>
        <v/>
      </c>
      <c r="AQ409" s="47" t="s">
        <v>0</v>
      </c>
      <c r="AR409" s="52" t="str">
        <f>IF(V409&lt;&gt;"NEMA","",IF(IFERROR(MATCH(U409,U$10:U408,0),0)&lt;&gt;0,"",U409))</f>
        <v/>
      </c>
      <c r="AS409" s="73" t="str">
        <f>IF(AR409="","",IFERROR(INDEX(klubAlias_id,MATCH(AR409,klubAlias_alias,0)),"NEMA"))</f>
        <v/>
      </c>
      <c r="AT409" s="31" t="str">
        <f>IF(OR(AS409="",AS409&lt;&gt;"NEMA"),"",MAX(AT$10:AT408)+1)</f>
        <v/>
      </c>
      <c r="AU409" s="66" t="str">
        <f>IF(OR(AS409="",AS409&lt;&gt;"NEMA"),"",INDEX(klub_id,MATCH(AR409,klub_naziv,0)))</f>
        <v/>
      </c>
      <c r="AV409" s="47" t="s">
        <v>0</v>
      </c>
      <c r="AW409" s="19" t="str">
        <f t="shared" si="394"/>
        <v/>
      </c>
      <c r="AX409" s="47" t="s">
        <v>0</v>
      </c>
      <c r="AY409" s="82" t="str">
        <f>IF(AK409&lt;&gt;"NEMA","",IF(IFERROR(MATCH(AJ409,AJ$10:AJ408,0),0)&lt;&gt;0,"",AJ409))</f>
        <v/>
      </c>
      <c r="AZ409" s="47" t="s">
        <v>0</v>
      </c>
      <c r="BA409" s="130"/>
      <c r="BB409" s="47" t="s">
        <v>0</v>
      </c>
      <c r="BC409" s="58" t="str">
        <f t="shared" si="395"/>
        <v/>
      </c>
      <c r="BD409" s="31" t="str">
        <f t="shared" si="396"/>
        <v/>
      </c>
      <c r="BE409" s="31" t="str">
        <f>IF(BD409="","",MAX(BE$10:BE408)+1)</f>
        <v/>
      </c>
      <c r="BF409" s="31" t="str">
        <f t="shared" si="397"/>
        <v/>
      </c>
      <c r="BG409" s="31" t="str">
        <f t="shared" si="398"/>
        <v/>
      </c>
      <c r="BH409" s="31" t="str">
        <f>IF(BA409="","",MAX(BH$10:BH408)+1)</f>
        <v/>
      </c>
      <c r="BI409" s="31" t="str">
        <f t="shared" si="399"/>
        <v/>
      </c>
      <c r="BJ409" s="66" t="str">
        <f t="shared" si="400"/>
        <v/>
      </c>
      <c r="BK409" s="47" t="s">
        <v>0</v>
      </c>
      <c r="BL409" s="19" t="str">
        <f t="shared" si="401"/>
        <v/>
      </c>
      <c r="BM409" s="47" t="s">
        <v>0</v>
      </c>
      <c r="BN409" s="151" t="str">
        <f>IF(AP409="","",IF(BA409="",IF(IFERROR(MATCH(AP409,natjecanje_noviKluboviAliasi,0),0)&gt;0,INDEX(natjecanje_kluboviAliasi,MATCH(AP409,natjecanje_noviKluboviAliasi,0)),AP409),BA409))</f>
        <v/>
      </c>
      <c r="BO409" s="47" t="s">
        <v>0</v>
      </c>
      <c r="BP409" s="58" t="str">
        <f t="shared" si="402"/>
        <v/>
      </c>
      <c r="BQ409" s="73" t="str">
        <f t="shared" si="403"/>
        <v/>
      </c>
      <c r="BR409" s="267" t="str">
        <f t="shared" si="404"/>
        <v/>
      </c>
      <c r="BS409" s="268" t="str">
        <f t="shared" si="405"/>
        <v/>
      </c>
      <c r="BT409" s="191" t="str">
        <f t="shared" si="406"/>
        <v/>
      </c>
      <c r="BU409" s="47" t="s">
        <v>0</v>
      </c>
      <c r="BV409" s="52" t="str">
        <f t="shared" si="407"/>
        <v/>
      </c>
      <c r="BW409" s="31" t="str">
        <f t="shared" si="408"/>
        <v/>
      </c>
      <c r="BX409" s="73" t="str">
        <f>IF(BW409="","",IFERROR(INDEX(imePrezime_id,MATCH(BV409&amp;" – "&amp;BW409,imePrezime_imePrezime,0)),"NEMA"))</f>
        <v/>
      </c>
      <c r="BY409" s="73" t="str">
        <f>IF(BX409&lt;&gt;"NEMA","",IFERROR(INDEX(imePrezimeAlias_imePrezimeId,MATCH(BV409&amp;" "&amp;BW409,imePrezimeAlias_alias,0)),"NEMA"))</f>
        <v/>
      </c>
      <c r="BZ409" s="31" t="str">
        <f>IF(BW409="","",IF(OR(BY409="",BY409="NEMA"),BV409,INDEX(imePrezime_ime,MATCH(BY409,imePrezime_id,0))))</f>
        <v/>
      </c>
      <c r="CA409" s="66" t="str">
        <f>IF(BW409="","",IF(OR(BY409="",BY409="NEMA"),BW409,INDEX(imePrezime_prezime,MATCH(BY409,imePrezime_id,0))))</f>
        <v/>
      </c>
      <c r="CB409" s="47" t="s">
        <v>0</v>
      </c>
      <c r="CC409" s="82" t="str">
        <f t="shared" si="409"/>
        <v/>
      </c>
      <c r="CD409" s="47" t="s">
        <v>0</v>
      </c>
      <c r="CE409" s="19" t="str">
        <f t="shared" si="410"/>
        <v/>
      </c>
      <c r="CF409" s="47" t="s">
        <v>0</v>
      </c>
      <c r="CG409" s="130"/>
      <c r="CH409" s="47" t="s">
        <v>0</v>
      </c>
      <c r="CI409" s="52" t="str">
        <f t="shared" si="411"/>
        <v/>
      </c>
      <c r="CJ409" s="73" t="str">
        <f>IF(CG409="","",MAX(CJ$10:CJ408)+1)</f>
        <v/>
      </c>
      <c r="CK409" s="53" t="str">
        <f t="shared" si="412"/>
        <v/>
      </c>
      <c r="CL409" s="47" t="s">
        <v>0</v>
      </c>
      <c r="CM409" s="19" t="str">
        <f t="shared" si="413"/>
        <v/>
      </c>
      <c r="CN409" s="47" t="s">
        <v>0</v>
      </c>
      <c r="CO409" s="108"/>
      <c r="CP409" s="110"/>
      <c r="CQ409" s="47"/>
      <c r="CR409" s="58" t="str">
        <f>IF(AND(BX409="NEMA",BY409="NEMA",OR(CG409="",CK409="NEMA")),MAX(CR$10:CR408)+1,"")</f>
        <v/>
      </c>
      <c r="CS409" s="53" t="str">
        <f t="shared" si="414"/>
        <v/>
      </c>
      <c r="CT409" t="s">
        <v>0</v>
      </c>
      <c r="CU409" s="133" t="str">
        <f>IF(O409="","",LEFT(INDEX(kategorija_oznaka,MATCH(Q409,kategorija_id,0)),1))</f>
        <v/>
      </c>
      <c r="CV409" t="s">
        <v>0</v>
      </c>
      <c r="CW409" s="52" t="str">
        <f>IF(CR409="","",IF(M409&lt;&gt;"CRO","","INSERT INTO osoba (id,reg_broj,oib,spol_id,dat_rodjenja) VALUES ("&amp;CR409&amp;",(SELECT max(os.reg_broj)+1 FROM osoba AS os),Null,'"&amp;CU409&amp;"',Null); INSERT INTO osoba_log (id,reg_broj,oib,spol_id,dat_rodjenja,dnevnik_id) SELECT id,reg_broj,oib,spol_id,dat_rodjenja,"&amp;dnevnik_id&amp;" FROM osoba WHERE id = "&amp;CR409&amp;";"))</f>
        <v/>
      </c>
      <c r="CX409" s="66" t="str">
        <f t="shared" si="415"/>
        <v/>
      </c>
      <c r="CY409" t="s">
        <v>0</v>
      </c>
      <c r="CZ409" s="19" t="str">
        <f t="shared" si="416"/>
        <v/>
      </c>
      <c r="DA409" s="47" t="s">
        <v>0</v>
      </c>
      <c r="DB409" s="52" t="str">
        <f t="shared" si="417"/>
        <v/>
      </c>
      <c r="DC409" s="66" t="str">
        <f t="shared" si="418"/>
        <v/>
      </c>
      <c r="DD409" s="47" t="s">
        <v>0</v>
      </c>
      <c r="DE409" s="52" t="str">
        <f t="shared" si="419"/>
        <v/>
      </c>
      <c r="DF409" s="53" t="str">
        <f>IF(DE409="","",IFERROR(MATCH(DE409,registar,0),"NEMA"))</f>
        <v/>
      </c>
      <c r="DG409" s="47" t="s">
        <v>0</v>
      </c>
      <c r="DH409" s="52" t="str">
        <f t="shared" si="420"/>
        <v/>
      </c>
      <c r="DI409" s="53" t="str">
        <f>IF(DH409="","",IFERROR(MATCH(DH409,imePrezime_imePrezimeKlub,0),"NEMA"))</f>
        <v/>
      </c>
      <c r="DJ409" s="47" t="s">
        <v>0</v>
      </c>
      <c r="DK409" s="52" t="str">
        <f t="shared" si="421"/>
        <v/>
      </c>
      <c r="DL409" s="53" t="str">
        <f>IF(DK409="","",IFERROR(MATCH(DK409,imePrezime_imePrezime,0),"NEMA"))</f>
        <v/>
      </c>
      <c r="DM409" s="47" t="s">
        <v>0</v>
      </c>
      <c r="DN409" s="58" t="str">
        <f t="shared" si="422"/>
        <v/>
      </c>
      <c r="DO409" s="53" t="str" cm="1">
        <f t="array" ref="DO409">IF(DN409&lt;&gt;"",INDEX(imePrezime_id,DN409,0),IF(CR409&lt;&gt;"",CR409,""))</f>
        <v/>
      </c>
      <c r="DP409" s="47" t="s">
        <v>0</v>
      </c>
      <c r="DQ409" s="58" t="str">
        <f t="shared" si="423"/>
        <v/>
      </c>
      <c r="DR409" s="73" t="str">
        <f>IF(BW409="","",IF(AJ409="",IF(IFERROR(INDEX(imePrezime_klub,MATCH(DO409,imePrezime_id,0)),"NEMA")="","klu",""),IF(OR(AND(AK409&lt;&gt;"",AK409&lt;&gt;"NEMA"),BI409&lt;&gt;""),"klu(ali)",IF(AND(AN409&lt;&gt;"",AN409&lt;&gt;AM409),"(raz-klu)","klu"))))</f>
        <v/>
      </c>
      <c r="DS409" s="73" t="str">
        <f t="shared" si="424"/>
        <v/>
      </c>
      <c r="DT409" s="73" t="str">
        <f t="shared" si="425"/>
        <v/>
      </c>
      <c r="DU409" s="66" t="str">
        <f t="shared" si="426"/>
        <v/>
      </c>
      <c r="DV409" s="47" t="s">
        <v>0</v>
      </c>
      <c r="DW409" s="58" t="str">
        <f>IF(BW409="","",MAX(DW$10:DW408)+1)</f>
        <v/>
      </c>
      <c r="DX409" s="73" t="str">
        <f t="shared" si="427"/>
        <v/>
      </c>
      <c r="DY409" s="73" t="str">
        <f t="shared" si="428"/>
        <v/>
      </c>
      <c r="DZ409" s="73" t="str">
        <f t="shared" si="429"/>
        <v/>
      </c>
      <c r="EA409" s="73" t="str">
        <f t="shared" si="430"/>
        <v/>
      </c>
      <c r="EB409" s="73" t="str">
        <f t="shared" si="431"/>
        <v/>
      </c>
      <c r="EC409" s="73" t="str">
        <f t="shared" si="432"/>
        <v/>
      </c>
      <c r="ED409" s="73" t="str">
        <f t="shared" si="433"/>
        <v/>
      </c>
      <c r="EE409" s="73" t="str">
        <f t="shared" si="434"/>
        <v/>
      </c>
      <c r="EF409" s="73" t="str">
        <f t="shared" si="435"/>
        <v/>
      </c>
      <c r="EG409" s="53" t="str">
        <f>IF(INDEX(natjecanjeKategorije_katAliasId,MATCH(Q409,natjecanjeKategorije_katRegId,0))="","",INDEX(natjecanjeKategorije_katAliasId,MATCH(Q409,natjecanjeKategorije_katRegId,0)))</f>
        <v/>
      </c>
      <c r="EH409" s="47" t="s">
        <v>0</v>
      </c>
      <c r="EI409" s="19" t="str">
        <f t="shared" si="436"/>
        <v/>
      </c>
      <c r="EJ409" s="47" t="s">
        <v>0</v>
      </c>
      <c r="EK409" s="19" t="str">
        <f t="shared" si="437"/>
        <v/>
      </c>
      <c r="EL409" s="47" t="s">
        <v>0</v>
      </c>
      <c r="EM409" s="208" t="str">
        <f t="shared" si="438"/>
        <v/>
      </c>
      <c r="EN409" s="47" t="s">
        <v>0</v>
      </c>
    </row>
    <row r="410" spans="1:144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380"/>
        <v/>
      </c>
      <c r="P410" s="74" t="str">
        <f>IF(O410="","",IF(COUNTIF(O$10:O409,O410)=0,P409+1,P409))</f>
        <v/>
      </c>
      <c r="Q410" s="149" t="str">
        <f t="shared" si="381"/>
        <v/>
      </c>
      <c r="R410" s="95" t="str" cm="1">
        <f t="array" ref="R410">IF(S410="","",INDEX(natjecanjeStaze_naziv,MATCH(S410,natjecanjeStaze_stazaId,0)))</f>
        <v/>
      </c>
      <c r="S410" s="55" t="str">
        <f>IF(BW410="","",INDEX(natjecanjeStaze_stazaId,MATCH(O410,natjecanjeStaze_kategorija,0)))</f>
        <v/>
      </c>
      <c r="T410" s="47" t="s">
        <v>0</v>
      </c>
      <c r="U410" s="261" t="str">
        <f>IF(O410="","",INDEX(kategorija_oznaka,MATCH(Q410,kategorija_id,0)))</f>
        <v/>
      </c>
      <c r="V410" s="262" t="str">
        <f t="shared" si="382"/>
        <v/>
      </c>
      <c r="W410" s="47" t="s">
        <v>0</v>
      </c>
      <c r="X410" s="54" t="str">
        <f t="shared" si="383"/>
        <v/>
      </c>
      <c r="Y410" s="74" t="str">
        <f t="shared" si="384"/>
        <v/>
      </c>
      <c r="Z410" s="34" t="str">
        <f t="shared" si="385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386"/>
        <v/>
      </c>
      <c r="AF410" s="47" t="s">
        <v>0</v>
      </c>
      <c r="AG410" s="152" t="str">
        <f t="shared" si="387"/>
        <v/>
      </c>
      <c r="AH410" s="47" t="s">
        <v>0</v>
      </c>
      <c r="AI410" s="54" t="str">
        <f t="shared" si="388"/>
        <v/>
      </c>
      <c r="AJ410" s="34" t="str">
        <f t="shared" si="389"/>
        <v/>
      </c>
      <c r="AK410" s="74" t="str">
        <f t="shared" si="390"/>
        <v/>
      </c>
      <c r="AL410" s="74" t="str">
        <f t="shared" si="391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IFERROR(""&amp;INDEX(registarNatjecatelji,DL410,4),"")</f>
        <v/>
      </c>
      <c r="AO410" s="91" t="str">
        <f t="shared" si="392"/>
        <v/>
      </c>
      <c r="AP410" s="67" t="str">
        <f t="shared" si="393"/>
        <v/>
      </c>
      <c r="AQ410" s="47" t="s">
        <v>0</v>
      </c>
      <c r="AR410" s="54" t="str">
        <f>IF(V410&lt;&gt;"NEMA","",IF(IFERROR(MATCH(U410,U$10:U409,0),0)&lt;&gt;0,"",U410))</f>
        <v/>
      </c>
      <c r="AS410" s="74" t="str">
        <f>IF(AR410="","",IFERROR(INDEX(klubAlias_id,MATCH(AR410,klubAlias_alias,0)),"NEMA"))</f>
        <v/>
      </c>
      <c r="AT410" s="34" t="str">
        <f>IF(OR(AS410="",AS410&lt;&gt;"NEMA"),"",MAX(AT$10:AT409)+1)</f>
        <v/>
      </c>
      <c r="AU410" s="67" t="str">
        <f>IF(OR(AS410="",AS410&lt;&gt;"NEMA"),"",INDEX(klub_id,MATCH(AR410,klub_naziv,0)))</f>
        <v/>
      </c>
      <c r="AV410" s="47" t="s">
        <v>0</v>
      </c>
      <c r="AW410" s="20" t="str">
        <f t="shared" si="394"/>
        <v/>
      </c>
      <c r="AX410" s="47" t="s">
        <v>0</v>
      </c>
      <c r="AY410" s="83" t="str">
        <f>IF(AK410&lt;&gt;"NEMA","",IF(IFERROR(MATCH(AJ410,AJ$10:AJ409,0),0)&lt;&gt;0,"",AJ410))</f>
        <v/>
      </c>
      <c r="AZ410" s="47" t="s">
        <v>0</v>
      </c>
      <c r="BA410" s="131"/>
      <c r="BB410" s="47" t="s">
        <v>0</v>
      </c>
      <c r="BC410" s="59" t="str">
        <f t="shared" si="395"/>
        <v/>
      </c>
      <c r="BD410" s="34" t="str">
        <f t="shared" si="396"/>
        <v/>
      </c>
      <c r="BE410" s="34" t="str">
        <f>IF(BD410="","",MAX(BE$10:BE409)+1)</f>
        <v/>
      </c>
      <c r="BF410" s="34" t="str">
        <f t="shared" si="397"/>
        <v/>
      </c>
      <c r="BG410" s="34" t="str">
        <f t="shared" si="398"/>
        <v/>
      </c>
      <c r="BH410" s="34" t="str">
        <f>IF(BA410="","",MAX(BH$10:BH409)+1)</f>
        <v/>
      </c>
      <c r="BI410" s="34" t="str">
        <f t="shared" si="399"/>
        <v/>
      </c>
      <c r="BJ410" s="67" t="str">
        <f t="shared" si="400"/>
        <v/>
      </c>
      <c r="BK410" s="47" t="s">
        <v>0</v>
      </c>
      <c r="BL410" s="20" t="str">
        <f t="shared" si="401"/>
        <v/>
      </c>
      <c r="BM410" s="47" t="s">
        <v>0</v>
      </c>
      <c r="BN410" s="152" t="str">
        <f>IF(AP410="","",IF(BA410="",IF(IFERROR(MATCH(AP410,natjecanje_noviKluboviAliasi,0),0)&gt;0,INDEX(natjecanje_kluboviAliasi,MATCH(AP410,natjecanje_noviKluboviAliasi,0)),AP410),BA410))</f>
        <v/>
      </c>
      <c r="BO410" s="47" t="s">
        <v>0</v>
      </c>
      <c r="BP410" s="59" t="str">
        <f t="shared" si="402"/>
        <v/>
      </c>
      <c r="BQ410" s="74" t="str">
        <f t="shared" si="403"/>
        <v/>
      </c>
      <c r="BR410" s="269" t="str">
        <f t="shared" si="404"/>
        <v/>
      </c>
      <c r="BS410" s="270" t="str">
        <f t="shared" si="405"/>
        <v/>
      </c>
      <c r="BT410" s="192" t="str">
        <f t="shared" si="406"/>
        <v/>
      </c>
      <c r="BU410" s="47" t="s">
        <v>0</v>
      </c>
      <c r="BV410" s="54" t="str">
        <f t="shared" si="407"/>
        <v/>
      </c>
      <c r="BW410" s="34" t="str">
        <f t="shared" si="408"/>
        <v/>
      </c>
      <c r="BX410" s="74" t="str">
        <f>IF(BW410="","",IFERROR(INDEX(imePrezime_id,MATCH(BV410&amp;" – "&amp;BW410,imePrezime_imePrezime,0)),"NEMA"))</f>
        <v/>
      </c>
      <c r="BY410" s="74" t="str">
        <f>IF(BX410&lt;&gt;"NEMA","",IFERROR(INDEX(imePrezimeAlias_imePrezimeId,MATCH(BV410&amp;" "&amp;BW410,imePrezimeAlias_alias,0)),"NEMA"))</f>
        <v/>
      </c>
      <c r="BZ410" s="34" t="str">
        <f>IF(BW410="","",IF(OR(BY410="",BY410="NEMA"),BV410,INDEX(imePrezime_ime,MATCH(BY410,imePrezime_id,0))))</f>
        <v/>
      </c>
      <c r="CA410" s="67" t="str">
        <f>IF(BW410="","",IF(OR(BY410="",BY410="NEMA"),BW410,INDEX(imePrezime_prezime,MATCH(BY410,imePrezime_id,0))))</f>
        <v/>
      </c>
      <c r="CB410" s="47" t="s">
        <v>0</v>
      </c>
      <c r="CC410" s="83" t="str">
        <f t="shared" si="409"/>
        <v/>
      </c>
      <c r="CD410" s="47" t="s">
        <v>0</v>
      </c>
      <c r="CE410" s="20" t="str">
        <f t="shared" si="410"/>
        <v/>
      </c>
      <c r="CF410" s="47" t="s">
        <v>0</v>
      </c>
      <c r="CG410" s="131"/>
      <c r="CH410" s="47" t="s">
        <v>0</v>
      </c>
      <c r="CI410" s="54" t="str">
        <f t="shared" si="411"/>
        <v/>
      </c>
      <c r="CJ410" s="74" t="str">
        <f>IF(CG410="","",MAX(CJ$10:CJ409)+1)</f>
        <v/>
      </c>
      <c r="CK410" s="55" t="str">
        <f t="shared" si="412"/>
        <v/>
      </c>
      <c r="CL410" s="47" t="s">
        <v>0</v>
      </c>
      <c r="CM410" s="20" t="str">
        <f t="shared" si="413"/>
        <v/>
      </c>
      <c r="CN410" s="47" t="s">
        <v>0</v>
      </c>
      <c r="CO410" s="111"/>
      <c r="CP410" s="113"/>
      <c r="CR410" s="59" t="str">
        <f>IF(AND(BX410="NEMA",BY410="NEMA",OR(CG410="",CK410="NEMA")),MAX(CR$10:CR409)+1,"")</f>
        <v/>
      </c>
      <c r="CS410" s="55" t="str">
        <f t="shared" si="414"/>
        <v/>
      </c>
      <c r="CT410" s="47" t="s">
        <v>0</v>
      </c>
      <c r="CU410" s="134" t="str">
        <f>IF(O410="","",LEFT(INDEX(kategorija_oznaka,MATCH(Q410,kategorija_id,0)),1))</f>
        <v/>
      </c>
      <c r="CV410" s="47" t="s">
        <v>0</v>
      </c>
      <c r="CW410" s="54" t="str">
        <f>IF(CR410="","",IF(M410&lt;&gt;"CRO","","INSERT INTO osoba (id,reg_broj,oib,spol_id,dat_rodjenja) VALUES ("&amp;CR410&amp;",(SELECT max(os.reg_broj)+1 FROM osoba AS os),Null,'"&amp;CU410&amp;"',Null); INSERT INTO osoba_log (id,reg_broj,oib,spol_id,dat_rodjenja,dnevnik_id) SELECT id,reg_broj,oib,spol_id,dat_rodjenja,"&amp;dnevnik_id&amp;" FROM osoba WHERE id = "&amp;CR410&amp;";"))</f>
        <v/>
      </c>
      <c r="CX410" s="67" t="str">
        <f t="shared" si="415"/>
        <v/>
      </c>
      <c r="CY410" s="47" t="s">
        <v>0</v>
      </c>
      <c r="CZ410" s="20" t="str">
        <f t="shared" si="416"/>
        <v/>
      </c>
      <c r="DA410" s="47" t="s">
        <v>0</v>
      </c>
      <c r="DB410" s="54" t="str">
        <f t="shared" si="417"/>
        <v/>
      </c>
      <c r="DC410" s="67" t="str">
        <f t="shared" si="418"/>
        <v/>
      </c>
      <c r="DD410" s="47" t="s">
        <v>0</v>
      </c>
      <c r="DE410" s="54" t="str">
        <f t="shared" si="419"/>
        <v/>
      </c>
      <c r="DF410" s="55" t="str">
        <f>IF(DE410="","",IFERROR(MATCH(DE410,registar,0),"NEMA"))</f>
        <v/>
      </c>
      <c r="DG410" s="47" t="s">
        <v>0</v>
      </c>
      <c r="DH410" s="54" t="str">
        <f t="shared" si="420"/>
        <v/>
      </c>
      <c r="DI410" s="55" t="str">
        <f>IF(DH410="","",IFERROR(MATCH(DH410,imePrezime_imePrezimeKlub,0),"NEMA"))</f>
        <v/>
      </c>
      <c r="DJ410" s="47" t="s">
        <v>0</v>
      </c>
      <c r="DK410" s="54" t="str">
        <f t="shared" si="421"/>
        <v/>
      </c>
      <c r="DL410" s="55" t="str">
        <f>IF(DK410="","",IFERROR(MATCH(DK410,imePrezime_imePrezime,0),"NEMA"))</f>
        <v/>
      </c>
      <c r="DM410" s="47" t="s">
        <v>0</v>
      </c>
      <c r="DN410" s="59" t="str">
        <f t="shared" si="422"/>
        <v/>
      </c>
      <c r="DO410" s="55" t="str" cm="1">
        <f t="array" ref="DO410">IF(DN410&lt;&gt;"",INDEX(imePrezime_id,DN410,0),IF(CR410&lt;&gt;"",CR410,""))</f>
        <v/>
      </c>
      <c r="DP410" s="47" t="s">
        <v>0</v>
      </c>
      <c r="DQ410" s="59" t="str">
        <f t="shared" si="423"/>
        <v/>
      </c>
      <c r="DR410" s="74" t="str">
        <f>IF(BW410="","",IF(AJ410="",IF(IFERROR(INDEX(imePrezime_klub,MATCH(DO410,imePrezime_id,0)),"NEMA")="","klu",""),IF(OR(AND(AK410&lt;&gt;"",AK410&lt;&gt;"NEMA"),BI410&lt;&gt;""),"klu(ali)",IF(AND(AN410&lt;&gt;"",AN410&lt;&gt;AM410),"(raz-klu)","klu"))))</f>
        <v/>
      </c>
      <c r="DS410" s="74" t="str">
        <f t="shared" si="424"/>
        <v/>
      </c>
      <c r="DT410" s="74" t="str">
        <f t="shared" si="425"/>
        <v/>
      </c>
      <c r="DU410" s="67" t="str">
        <f t="shared" si="426"/>
        <v/>
      </c>
      <c r="DV410" s="47" t="s">
        <v>0</v>
      </c>
      <c r="DW410" s="59" t="str">
        <f>IF(BW410="","",MAX(DW$10:DW409)+1)</f>
        <v/>
      </c>
      <c r="DX410" s="74" t="str">
        <f t="shared" si="427"/>
        <v/>
      </c>
      <c r="DY410" s="74" t="str">
        <f t="shared" si="428"/>
        <v/>
      </c>
      <c r="DZ410" s="74" t="str">
        <f t="shared" si="429"/>
        <v/>
      </c>
      <c r="EA410" s="74" t="str">
        <f t="shared" si="430"/>
        <v/>
      </c>
      <c r="EB410" s="74" t="str">
        <f t="shared" si="431"/>
        <v/>
      </c>
      <c r="EC410" s="74" t="str">
        <f t="shared" si="432"/>
        <v/>
      </c>
      <c r="ED410" s="74" t="str">
        <f t="shared" si="433"/>
        <v/>
      </c>
      <c r="EE410" s="74" t="str">
        <f t="shared" si="434"/>
        <v/>
      </c>
      <c r="EF410" s="74" t="str">
        <f t="shared" si="435"/>
        <v/>
      </c>
      <c r="EG410" s="55" t="str">
        <f>IF(INDEX(natjecanjeKategorije_katAliasId,MATCH(Q410,natjecanjeKategorije_katRegId,0))="","",INDEX(natjecanjeKategorije_katAliasId,MATCH(Q410,natjecanjeKategorije_katRegId,0)))</f>
        <v/>
      </c>
      <c r="EH410" s="47" t="s">
        <v>0</v>
      </c>
      <c r="EI410" s="20" t="str">
        <f t="shared" si="436"/>
        <v/>
      </c>
      <c r="EJ410" s="47" t="s">
        <v>0</v>
      </c>
      <c r="EK410" s="20" t="str">
        <f t="shared" si="437"/>
        <v/>
      </c>
      <c r="EL410" s="47" t="s">
        <v>0</v>
      </c>
      <c r="EM410" s="209" t="str">
        <f t="shared" si="438"/>
        <v/>
      </c>
      <c r="EN410" s="47" t="s">
        <v>0</v>
      </c>
    </row>
    <row r="411" spans="1:144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S411" s="11"/>
      <c r="AT411" s="5"/>
      <c r="AU411" s="5"/>
      <c r="AY411" s="5"/>
      <c r="BA411" s="5"/>
      <c r="BC411" s="11"/>
      <c r="BD411" s="5"/>
      <c r="BE411" s="5"/>
      <c r="BF411" s="5"/>
      <c r="BG411" s="5"/>
      <c r="BH411" s="5"/>
      <c r="BI411" s="5"/>
      <c r="BJ411" s="5"/>
      <c r="BN411" s="5"/>
      <c r="BP411" s="1"/>
      <c r="BQ411" s="1"/>
      <c r="BR411" s="1"/>
      <c r="BS411" s="1"/>
      <c r="BT411" s="1"/>
      <c r="BV411" s="5"/>
      <c r="BW411" s="5"/>
      <c r="BX411" s="11"/>
      <c r="BY411" s="11"/>
      <c r="BZ411" s="5"/>
      <c r="CA411" s="5"/>
      <c r="CC411" s="5"/>
      <c r="CE411" s="11"/>
      <c r="CG411" s="5"/>
      <c r="CI411" s="5"/>
      <c r="CJ411" s="11"/>
      <c r="CK411" s="11"/>
      <c r="CO411" s="5"/>
      <c r="CP411" s="5"/>
      <c r="CR411" s="11"/>
      <c r="CS411" s="11"/>
      <c r="CU411" s="11"/>
      <c r="DB411" s="5"/>
      <c r="DC411" s="5"/>
      <c r="DE411" s="5"/>
      <c r="DF411" s="11"/>
      <c r="DH411" s="5"/>
      <c r="DI411" s="11"/>
      <c r="DK411" s="5"/>
      <c r="DL411" s="11"/>
      <c r="DN411" s="11"/>
      <c r="DO411" s="11"/>
      <c r="DQ411" s="11"/>
      <c r="DR411" s="11"/>
      <c r="DS411" s="11"/>
      <c r="DT411" s="11"/>
      <c r="DU411" s="5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I411" s="11"/>
      <c r="EK411" s="11"/>
      <c r="EM411" s="11"/>
    </row>
  </sheetData>
  <sheetProtection sheet="1" objects="1" scenarios="1"/>
  <mergeCells count="29">
    <mergeCell ref="BP7:BT7"/>
    <mergeCell ref="B7:M7"/>
    <mergeCell ref="BV7:CA7"/>
    <mergeCell ref="DE7:DO7"/>
    <mergeCell ref="DW7:EG7"/>
    <mergeCell ref="CG7:CM7"/>
    <mergeCell ref="CC7:CE7"/>
    <mergeCell ref="O7:S7"/>
    <mergeCell ref="X7:AE7"/>
    <mergeCell ref="AI7:AP7"/>
    <mergeCell ref="AY7:BL7"/>
    <mergeCell ref="DB7:DC7"/>
    <mergeCell ref="U7:V7"/>
    <mergeCell ref="AR7:AW7"/>
    <mergeCell ref="EO18:EZ18"/>
    <mergeCell ref="EO19:EZ19"/>
    <mergeCell ref="EO20:EZ20"/>
    <mergeCell ref="EO21:EZ21"/>
    <mergeCell ref="EI2:EM2"/>
    <mergeCell ref="EO12:EZ12"/>
    <mergeCell ref="CO2:CP2"/>
    <mergeCell ref="CO7:CZ7"/>
    <mergeCell ref="EO15:EZ15"/>
    <mergeCell ref="EO14:EZ14"/>
    <mergeCell ref="EO13:EZ13"/>
    <mergeCell ref="CW3:CX3"/>
    <mergeCell ref="CW4:CX4"/>
    <mergeCell ref="CW5:CX5"/>
    <mergeCell ref="DQ7:DU7"/>
  </mergeCells>
  <conditionalFormatting sqref="DL8:DL10 AK4:AK5 AK8 AK2 Y4:Y5 Y8 BX4:BY5 BX8:BY8 BX2:BY2 AK10:AK1048576 AM10:AO1048576 AM2:AO2 AM8:AO8 AM4:AO5">
    <cfRule type="cellIs" dxfId="70" priority="84" operator="equal">
      <formula>"NEMA"</formula>
    </cfRule>
  </conditionalFormatting>
  <conditionalFormatting sqref="DL6">
    <cfRule type="cellIs" dxfId="69" priority="76" operator="equal">
      <formula>"NEMA"</formula>
    </cfRule>
  </conditionalFormatting>
  <conditionalFormatting sqref="DL228:DL1048576 DL12:DL127">
    <cfRule type="cellIs" dxfId="68" priority="82" operator="equal">
      <formula>"NEMA"</formula>
    </cfRule>
  </conditionalFormatting>
  <conditionalFormatting sqref="DL128:DL227">
    <cfRule type="cellIs" dxfId="67" priority="81" operator="equal">
      <formula>"NEMA"</formula>
    </cfRule>
  </conditionalFormatting>
  <conditionalFormatting sqref="DL11">
    <cfRule type="cellIs" dxfId="66" priority="80" operator="equal">
      <formula>"NEMA"</formula>
    </cfRule>
  </conditionalFormatting>
  <conditionalFormatting sqref="DI8:DI10">
    <cfRule type="cellIs" dxfId="65" priority="70" operator="equal">
      <formula>"NEMA"</formula>
    </cfRule>
  </conditionalFormatting>
  <conditionalFormatting sqref="DI228:DI1048576 DI12:DI127">
    <cfRule type="cellIs" dxfId="64" priority="69" operator="equal">
      <formula>"NEMA"</formula>
    </cfRule>
  </conditionalFormatting>
  <conditionalFormatting sqref="DI128:DI227">
    <cfRule type="cellIs" dxfId="63" priority="68" operator="equal">
      <formula>"NEMA"</formula>
    </cfRule>
  </conditionalFormatting>
  <conditionalFormatting sqref="DI11">
    <cfRule type="cellIs" dxfId="62" priority="67" operator="equal">
      <formula>"NEMA"</formula>
    </cfRule>
  </conditionalFormatting>
  <conditionalFormatting sqref="DI6">
    <cfRule type="cellIs" dxfId="61" priority="65" operator="equal">
      <formula>"NEMA"</formula>
    </cfRule>
  </conditionalFormatting>
  <conditionalFormatting sqref="DF8:DF10">
    <cfRule type="cellIs" dxfId="60" priority="64" operator="equal">
      <formula>"NEMA"</formula>
    </cfRule>
  </conditionalFormatting>
  <conditionalFormatting sqref="DF228:DF1048576 DF12:DF127">
    <cfRule type="cellIs" dxfId="59" priority="63" operator="equal">
      <formula>"NEMA"</formula>
    </cfRule>
  </conditionalFormatting>
  <conditionalFormatting sqref="DF128:DF227">
    <cfRule type="cellIs" dxfId="58" priority="62" operator="equal">
      <formula>"NEMA"</formula>
    </cfRule>
  </conditionalFormatting>
  <conditionalFormatting sqref="DF11">
    <cfRule type="cellIs" dxfId="57" priority="61" operator="equal">
      <formula>"NEMA"</formula>
    </cfRule>
  </conditionalFormatting>
  <conditionalFormatting sqref="DF6">
    <cfRule type="cellIs" dxfId="56" priority="59" operator="equal">
      <formula>"NEMA"</formula>
    </cfRule>
  </conditionalFormatting>
  <conditionalFormatting sqref="DO9">
    <cfRule type="cellIs" dxfId="55" priority="58" operator="equal">
      <formula>"NEMA"</formula>
    </cfRule>
  </conditionalFormatting>
  <conditionalFormatting sqref="AK9 AM9:AO9">
    <cfRule type="cellIs" dxfId="54" priority="55" operator="equal">
      <formula>"NEMA"</formula>
    </cfRule>
  </conditionalFormatting>
  <conditionalFormatting sqref="Y10:Y1048576">
    <cfRule type="cellIs" dxfId="53" priority="53" operator="equal">
      <formula>"NEMA"</formula>
    </cfRule>
  </conditionalFormatting>
  <conditionalFormatting sqref="Y9">
    <cfRule type="cellIs" dxfId="52" priority="52" operator="equal">
      <formula>"NEMA"</formula>
    </cfRule>
  </conditionalFormatting>
  <conditionalFormatting sqref="DL2">
    <cfRule type="cellIs" dxfId="51" priority="50" operator="equal">
      <formula>"NEMA"</formula>
    </cfRule>
  </conditionalFormatting>
  <conditionalFormatting sqref="DI2">
    <cfRule type="cellIs" dxfId="50" priority="49" operator="equal">
      <formula>"NEMA"</formula>
    </cfRule>
  </conditionalFormatting>
  <conditionalFormatting sqref="DF2">
    <cfRule type="cellIs" dxfId="49" priority="48" operator="equal">
      <formula>"NEMA"</formula>
    </cfRule>
  </conditionalFormatting>
  <conditionalFormatting sqref="BY10:BY1048576">
    <cfRule type="cellIs" dxfId="48" priority="46" operator="equal">
      <formula>"NEMA"</formula>
    </cfRule>
  </conditionalFormatting>
  <conditionalFormatting sqref="BY9">
    <cfRule type="cellIs" dxfId="47" priority="45" operator="equal">
      <formula>"NEMA"</formula>
    </cfRule>
  </conditionalFormatting>
  <conditionalFormatting sqref="BX10:BX1048576">
    <cfRule type="cellIs" dxfId="46" priority="43" operator="equal">
      <formula>"NEMA"</formula>
    </cfRule>
  </conditionalFormatting>
  <conditionalFormatting sqref="BX9">
    <cfRule type="cellIs" dxfId="45" priority="42" operator="equal">
      <formula>"NEMA"</formula>
    </cfRule>
  </conditionalFormatting>
  <conditionalFormatting sqref="CE4:CE5">
    <cfRule type="cellIs" dxfId="44" priority="40" operator="equal">
      <formula>"NEMA"</formula>
    </cfRule>
  </conditionalFormatting>
  <conditionalFormatting sqref="CE9">
    <cfRule type="cellIs" dxfId="43" priority="39" operator="equal">
      <formula>"NEMA"</formula>
    </cfRule>
  </conditionalFormatting>
  <conditionalFormatting sqref="AP11:AP410">
    <cfRule type="cellIs" dxfId="42" priority="85" operator="notEqual">
      <formula>$AM11</formula>
    </cfRule>
  </conditionalFormatting>
  <conditionalFormatting sqref="DQ8:DT10">
    <cfRule type="cellIs" dxfId="41" priority="35" operator="equal">
      <formula>"NEMA"</formula>
    </cfRule>
  </conditionalFormatting>
  <conditionalFormatting sqref="DQ228:DT1048576 DQ12:DT127">
    <cfRule type="cellIs" dxfId="40" priority="34" operator="equal">
      <formula>"NEMA"</formula>
    </cfRule>
  </conditionalFormatting>
  <conditionalFormatting sqref="DQ128:DT227">
    <cfRule type="cellIs" dxfId="39" priority="33" operator="equal">
      <formula>"NEMA"</formula>
    </cfRule>
  </conditionalFormatting>
  <conditionalFormatting sqref="DQ11:DT11">
    <cfRule type="cellIs" dxfId="38" priority="32" operator="equal">
      <formula>"NEMA"</formula>
    </cfRule>
  </conditionalFormatting>
  <conditionalFormatting sqref="DQ6:DT6">
    <cfRule type="cellIs" dxfId="37" priority="31" operator="equal">
      <formula>"NEMA"</formula>
    </cfRule>
  </conditionalFormatting>
  <conditionalFormatting sqref="DQ2:DT2">
    <cfRule type="cellIs" dxfId="36" priority="30" operator="equal">
      <formula>"NEMA"</formula>
    </cfRule>
  </conditionalFormatting>
  <conditionalFormatting sqref="EI4:EI5">
    <cfRule type="cellIs" dxfId="35" priority="29" operator="equal">
      <formula>"NEMA"</formula>
    </cfRule>
  </conditionalFormatting>
  <conditionalFormatting sqref="EI9">
    <cfRule type="cellIs" dxfId="34" priority="28" operator="equal">
      <formula>"NEMA"</formula>
    </cfRule>
  </conditionalFormatting>
  <conditionalFormatting sqref="EK4:EK5">
    <cfRule type="cellIs" dxfId="33" priority="27" operator="equal">
      <formula>"NEMA"</formula>
    </cfRule>
  </conditionalFormatting>
  <conditionalFormatting sqref="EK9">
    <cfRule type="cellIs" dxfId="32" priority="26" operator="equal">
      <formula>"NEMA"</formula>
    </cfRule>
  </conditionalFormatting>
  <conditionalFormatting sqref="EM4:EM5">
    <cfRule type="cellIs" dxfId="31" priority="25" operator="equal">
      <formula>"NEMA"</formula>
    </cfRule>
  </conditionalFormatting>
  <conditionalFormatting sqref="AK1 AM1:AO1">
    <cfRule type="cellIs" dxfId="30" priority="23" operator="equal">
      <formula>"NEMA"</formula>
    </cfRule>
  </conditionalFormatting>
  <conditionalFormatting sqref="DL1">
    <cfRule type="cellIs" dxfId="29" priority="22" operator="equal">
      <formula>"NEMA"</formula>
    </cfRule>
  </conditionalFormatting>
  <conditionalFormatting sqref="DI1">
    <cfRule type="cellIs" dxfId="28" priority="21" operator="equal">
      <formula>"NEMA"</formula>
    </cfRule>
  </conditionalFormatting>
  <conditionalFormatting sqref="DF1">
    <cfRule type="cellIs" dxfId="27" priority="20" operator="equal">
      <formula>"NEMA"</formula>
    </cfRule>
  </conditionalFormatting>
  <conditionalFormatting sqref="Y1">
    <cfRule type="cellIs" dxfId="26" priority="19" operator="equal">
      <formula>"NEMA"</formula>
    </cfRule>
  </conditionalFormatting>
  <conditionalFormatting sqref="BY1">
    <cfRule type="cellIs" dxfId="25" priority="18" operator="equal">
      <formula>"NEMA"</formula>
    </cfRule>
  </conditionalFormatting>
  <conditionalFormatting sqref="BX1">
    <cfRule type="cellIs" dxfId="24" priority="17" operator="equal">
      <formula>"NEMA"</formula>
    </cfRule>
  </conditionalFormatting>
  <conditionalFormatting sqref="DQ1:DT1">
    <cfRule type="cellIs" dxfId="23" priority="16" operator="equal">
      <formula>"NEMA"</formula>
    </cfRule>
  </conditionalFormatting>
  <conditionalFormatting sqref="AL8 AL10:AL1048576">
    <cfRule type="cellIs" dxfId="22" priority="15" operator="equal">
      <formula>"NEMA"</formula>
    </cfRule>
  </conditionalFormatting>
  <conditionalFormatting sqref="AL9">
    <cfRule type="cellIs" dxfId="21" priority="14" operator="equal">
      <formula>"NEMA"</formula>
    </cfRule>
  </conditionalFormatting>
  <conditionalFormatting sqref="AL1">
    <cfRule type="cellIs" dxfId="20" priority="11" operator="equal">
      <formula>"NEMA"</formula>
    </cfRule>
  </conditionalFormatting>
  <conditionalFormatting sqref="AL2 AL4:AL5">
    <cfRule type="cellIs" dxfId="19" priority="12" operator="equal">
      <formula>"NEMA"</formula>
    </cfRule>
  </conditionalFormatting>
  <conditionalFormatting sqref="CK11:CK410">
    <cfRule type="cellIs" dxfId="18" priority="10" operator="equal">
      <formula>"NEMA"</formula>
    </cfRule>
  </conditionalFormatting>
  <conditionalFormatting sqref="BC4:BC5 BC8 BC2 BC10:BC1048576">
    <cfRule type="cellIs" dxfId="17" priority="9" operator="equal">
      <formula>"NEMA"</formula>
    </cfRule>
  </conditionalFormatting>
  <conditionalFormatting sqref="BC9">
    <cfRule type="cellIs" dxfId="16" priority="8" operator="equal">
      <formula>"NEMA"</formula>
    </cfRule>
  </conditionalFormatting>
  <conditionalFormatting sqref="BC1">
    <cfRule type="cellIs" dxfId="15" priority="7" operator="equal">
      <formula>"NEMA"</formula>
    </cfRule>
  </conditionalFormatting>
  <conditionalFormatting sqref="EB5">
    <cfRule type="cellIs" dxfId="14" priority="6" operator="equal">
      <formula>"NEMA"</formula>
    </cfRule>
  </conditionalFormatting>
  <conditionalFormatting sqref="EB3">
    <cfRule type="cellIs" dxfId="13" priority="5" operator="equal">
      <formula>"NEMA"</formula>
    </cfRule>
  </conditionalFormatting>
  <conditionalFormatting sqref="EB4">
    <cfRule type="cellIs" dxfId="12" priority="4" operator="equal">
      <formula>"NEMA"</formula>
    </cfRule>
  </conditionalFormatting>
  <conditionalFormatting sqref="AS4:AS5 AS8 AS2 AS10:AS1048576">
    <cfRule type="cellIs" dxfId="11" priority="3" operator="equal">
      <formula>"NEMA"</formula>
    </cfRule>
  </conditionalFormatting>
  <conditionalFormatting sqref="AS9">
    <cfRule type="cellIs" dxfId="10" priority="2" operator="equal">
      <formula>"NEMA"</formula>
    </cfRule>
  </conditionalFormatting>
  <conditionalFormatting sqref="AS1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8" sqref="G8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1" customWidth="1"/>
    <col min="11" max="11" width="2.85546875" style="155" customWidth="1"/>
    <col min="12" max="12" width="11.42578125" style="156" customWidth="1"/>
    <col min="13" max="13" width="9.140625" style="221" customWidth="1"/>
    <col min="14" max="15" width="10.28515625" style="221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4" t="s">
        <v>47</v>
      </c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6"/>
    </row>
    <row r="3" spans="1:26" ht="15.75" thickBot="1" x14ac:dyDescent="0.3"/>
    <row r="4" spans="1:26" ht="21.75" thickBot="1" x14ac:dyDescent="0.4">
      <c r="B4" s="298" t="s">
        <v>153</v>
      </c>
      <c r="C4" s="299"/>
      <c r="D4" s="299"/>
      <c r="E4" s="300"/>
      <c r="F4" s="155" t="s">
        <v>0</v>
      </c>
      <c r="G4" s="296" t="s">
        <v>154</v>
      </c>
      <c r="H4" s="297"/>
      <c r="J4" s="298" t="s">
        <v>171</v>
      </c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300"/>
      <c r="W4" s="301" t="s">
        <v>48</v>
      </c>
      <c r="X4" s="302"/>
      <c r="Y4" s="303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76</v>
      </c>
      <c r="C6" s="160" t="s">
        <v>35</v>
      </c>
      <c r="D6" s="160" t="s">
        <v>149</v>
      </c>
      <c r="E6" s="161" t="s">
        <v>150</v>
      </c>
      <c r="F6" s="155" t="s">
        <v>0</v>
      </c>
      <c r="G6" s="162" t="s">
        <v>152</v>
      </c>
      <c r="H6" s="163" t="s">
        <v>38</v>
      </c>
      <c r="J6" s="228" t="s">
        <v>238</v>
      </c>
      <c r="L6" s="159" t="s">
        <v>165</v>
      </c>
      <c r="M6" s="68" t="s">
        <v>237</v>
      </c>
      <c r="N6" s="248" t="s">
        <v>36</v>
      </c>
      <c r="O6" s="248" t="s">
        <v>36</v>
      </c>
      <c r="P6" s="160" t="s">
        <v>37</v>
      </c>
      <c r="Q6" s="164" t="s">
        <v>39</v>
      </c>
      <c r="R6" s="164" t="s">
        <v>40</v>
      </c>
      <c r="S6" s="164" t="s">
        <v>151</v>
      </c>
      <c r="T6" s="164" t="s">
        <v>41</v>
      </c>
      <c r="U6" s="251" t="s">
        <v>16</v>
      </c>
      <c r="W6" s="165" t="s">
        <v>51</v>
      </c>
      <c r="X6" s="155" t="s">
        <v>0</v>
      </c>
      <c r="Y6" s="165" t="s">
        <v>227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49"/>
      <c r="N7" s="250">
        <f>max_staza_id</f>
        <v>0</v>
      </c>
      <c r="O7" s="250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0"/>
      <c r="Z7" s="155" t="s">
        <v>0</v>
      </c>
    </row>
    <row r="8" spans="1:26" ht="16.5" thickTop="1" thickBot="1" x14ac:dyDescent="0.3">
      <c r="B8" s="325" t="str">
        <f>IF(csv!F3="","",csv!T3)</f>
        <v/>
      </c>
      <c r="C8" s="326" t="str">
        <f>IF(csv!F3="","",csv!AO3)</f>
        <v/>
      </c>
      <c r="D8" s="326" t="str">
        <f>IF(csv!F3="","",csv!AP3&amp;"–"&amp;csv!AQ3&amp;"–"&amp;csv!AR3)</f>
        <v/>
      </c>
      <c r="E8" s="327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155" t="s">
        <v>0</v>
      </c>
      <c r="G8" s="105"/>
      <c r="H8" s="107"/>
      <c r="J8" s="252" t="str">
        <f>IF(U8="","",IF(H8=H7,U7,U8))</f>
        <v/>
      </c>
      <c r="L8" s="169" t="str">
        <f t="shared" ref="L8:L39" si="0">IF(G8="","",INDEX(kategorija_oznaka,MATCH(INDEX(natjecanjeKategorije_katRegId,MATCH(G8,natjecanjeKategorije_kategorija,0)),kategorija_id,0)))</f>
        <v/>
      </c>
      <c r="M8" s="232" t="str">
        <f t="shared" ref="M8:M39" si="1">IF(L8="","",INDEX(kategorija_rbr,MATCH(L8,kategorija_oznaka,0)))</f>
        <v/>
      </c>
      <c r="N8" s="232" t="str">
        <f>IF(H8="","",IF(COUNTIF(H$7:H7,H8)=0,MAX(N$7:N7)+1,MAX(N$7:N7)))</f>
        <v/>
      </c>
      <c r="O8" s="232" t="str">
        <f>IF(N8="","",IF(N8&lt;&gt;N7,N8,""))</f>
        <v/>
      </c>
      <c r="P8" s="170" t="str">
        <f>IF(L8="","",IF(H8&lt;&gt;H9,L8,L8&amp;" – "&amp;P9))</f>
        <v/>
      </c>
      <c r="Q8" s="171" t="str">
        <f t="shared" ref="Q8:Q39" si="2">IF(O8="","",INDEX(csv,MATCH($G8,natjecanje_kategorija,0),41))</f>
        <v/>
      </c>
      <c r="R8" s="171" t="str">
        <f>IF(Q8="","",VALUE(SUBSTITUTE(Q8,".",","))*1000)</f>
        <v/>
      </c>
      <c r="S8" s="171" t="str">
        <f t="shared" ref="S8:S39" si="3">IF(O8="","",INDEX(csv,MATCH($G8,natjecanje_kategorija,0),42))</f>
        <v/>
      </c>
      <c r="T8" s="171" t="str">
        <f t="shared" ref="T8:T39" si="4">IF(O8="","",INDEX(csv,MATCH($G8,natjecanje_kategorija,0),43))</f>
        <v/>
      </c>
      <c r="U8" s="172" t="str">
        <f>IF(L8="","",IF(H8&lt;&gt;H9,M8,MIN(M8,IF(U9="",9999,U9))))</f>
        <v/>
      </c>
      <c r="W8" s="173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155" t="s">
        <v>0</v>
      </c>
      <c r="Y8" s="212" t="str">
        <f t="shared" ref="Y8:Y56" si="6">W8&amp;IF(Y9="","","
"&amp;Y9)</f>
        <v/>
      </c>
      <c r="Z8" s="155" t="s">
        <v>0</v>
      </c>
    </row>
    <row r="9" spans="1:26" ht="15.75" thickTop="1" x14ac:dyDescent="0.25">
      <c r="B9" s="328" t="str">
        <f>IF(csv!F4="","",csv!T4)</f>
        <v/>
      </c>
      <c r="C9" s="329" t="str">
        <f>IF(csv!F4="","",csv!AO4)</f>
        <v/>
      </c>
      <c r="D9" s="329" t="str">
        <f>IF(csv!F4="","",csv!AP4&amp;"–"&amp;csv!AQ4&amp;"–"&amp;csv!AR4)</f>
        <v/>
      </c>
      <c r="E9" s="330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155" t="s">
        <v>0</v>
      </c>
      <c r="G9" s="108"/>
      <c r="H9" s="110"/>
      <c r="J9" s="253" t="str">
        <f t="shared" ref="J9:J57" si="7">IF(U9="","",IF(H9=H8,U8,U9))</f>
        <v/>
      </c>
      <c r="L9" s="174" t="str">
        <f t="shared" si="0"/>
        <v/>
      </c>
      <c r="M9" s="238" t="str">
        <f t="shared" si="1"/>
        <v/>
      </c>
      <c r="N9" s="238" t="str">
        <f>IF(H9="","",IF(COUNTIF(H$7:H8,H9)=0,MAX(N$7:N8)+1,MAX(N$7:N8)))</f>
        <v/>
      </c>
      <c r="O9" s="238" t="str">
        <f t="shared" ref="O9:O57" si="8">IF(N9="","",IF(N9&lt;&gt;N8,N9,""))</f>
        <v/>
      </c>
      <c r="P9" s="175" t="str">
        <f t="shared" ref="P9:P57" si="9">IF(L9="","",IF(H9&lt;&gt;H10,L9,L9&amp;" – "&amp;P10))</f>
        <v/>
      </c>
      <c r="Q9" s="176" t="str">
        <f t="shared" si="2"/>
        <v/>
      </c>
      <c r="R9" s="176" t="str">
        <f t="shared" ref="R9:R57" si="10">IF(Q9="","",VALUE(SUBSTITUTE(Q9,".",","))*1000)</f>
        <v/>
      </c>
      <c r="S9" s="176" t="str">
        <f t="shared" si="3"/>
        <v/>
      </c>
      <c r="T9" s="176" t="str">
        <f t="shared" si="4"/>
        <v/>
      </c>
      <c r="U9" s="177" t="str">
        <f t="shared" ref="U9:U57" si="11">IF(L9="","",IF(H9&lt;&gt;H10,M9,MIN(M9,IF(U10="",9999,U10))))</f>
        <v/>
      </c>
      <c r="W9" s="178" t="str">
        <f t="shared" si="5"/>
        <v/>
      </c>
      <c r="X9" s="155" t="s">
        <v>0</v>
      </c>
      <c r="Y9" s="211" t="str">
        <f t="shared" si="6"/>
        <v/>
      </c>
      <c r="Z9" s="155" t="s">
        <v>0</v>
      </c>
    </row>
    <row r="10" spans="1:26" x14ac:dyDescent="0.25">
      <c r="A10" s="179"/>
      <c r="B10" s="328" t="str">
        <f>IF(csv!F5="","",csv!T5)</f>
        <v/>
      </c>
      <c r="C10" s="329" t="str">
        <f>IF(csv!F5="","",csv!AO5)</f>
        <v/>
      </c>
      <c r="D10" s="329" t="str">
        <f>IF(csv!F5="","",csv!AP5&amp;"–"&amp;csv!AQ5&amp;"–"&amp;csv!AR5)</f>
        <v/>
      </c>
      <c r="E10" s="330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155" t="s">
        <v>0</v>
      </c>
      <c r="G10" s="108"/>
      <c r="H10" s="110"/>
      <c r="J10" s="253" t="str">
        <f t="shared" si="7"/>
        <v/>
      </c>
      <c r="L10" s="174" t="str">
        <f t="shared" si="0"/>
        <v/>
      </c>
      <c r="M10" s="238" t="str">
        <f t="shared" si="1"/>
        <v/>
      </c>
      <c r="N10" s="238" t="str">
        <f>IF(H10="","",IF(COUNTIF(H$7:H9,H10)=0,MAX(N$7:N9)+1,MAX(N$7:N9)))</f>
        <v/>
      </c>
      <c r="O10" s="238" t="str">
        <f t="shared" si="8"/>
        <v/>
      </c>
      <c r="P10" s="175" t="str">
        <f t="shared" si="9"/>
        <v/>
      </c>
      <c r="Q10" s="176" t="str">
        <f t="shared" si="2"/>
        <v/>
      </c>
      <c r="R10" s="176" t="str">
        <f t="shared" si="10"/>
        <v/>
      </c>
      <c r="S10" s="176" t="str">
        <f t="shared" si="3"/>
        <v/>
      </c>
      <c r="T10" s="176" t="str">
        <f t="shared" si="4"/>
        <v/>
      </c>
      <c r="U10" s="177" t="str">
        <f t="shared" si="11"/>
        <v/>
      </c>
      <c r="W10" s="178" t="str">
        <f t="shared" si="5"/>
        <v/>
      </c>
      <c r="X10" s="155" t="s">
        <v>0</v>
      </c>
      <c r="Y10" s="178" t="str">
        <f t="shared" si="6"/>
        <v/>
      </c>
      <c r="Z10" s="155" t="s">
        <v>0</v>
      </c>
    </row>
    <row r="11" spans="1:26" x14ac:dyDescent="0.25">
      <c r="A11" s="180"/>
      <c r="B11" s="328" t="str">
        <f>IF(csv!F6="","",csv!T6)</f>
        <v/>
      </c>
      <c r="C11" s="329" t="str">
        <f>IF(csv!F6="","",csv!AO6)</f>
        <v/>
      </c>
      <c r="D11" s="329" t="str">
        <f>IF(csv!F6="","",csv!AP6&amp;"–"&amp;csv!AQ6&amp;"–"&amp;csv!AR6)</f>
        <v/>
      </c>
      <c r="E11" s="330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155" t="s">
        <v>0</v>
      </c>
      <c r="G11" s="108"/>
      <c r="H11" s="110"/>
      <c r="J11" s="253" t="str">
        <f t="shared" si="7"/>
        <v/>
      </c>
      <c r="L11" s="174" t="str">
        <f t="shared" si="0"/>
        <v/>
      </c>
      <c r="M11" s="238" t="str">
        <f t="shared" si="1"/>
        <v/>
      </c>
      <c r="N11" s="238" t="str">
        <f>IF(H11="","",IF(COUNTIF(H$7:H10,H11)=0,MAX(N$7:N10)+1,MAX(N$7:N10)))</f>
        <v/>
      </c>
      <c r="O11" s="238" t="str">
        <f t="shared" si="8"/>
        <v/>
      </c>
      <c r="P11" s="175" t="str">
        <f t="shared" si="9"/>
        <v/>
      </c>
      <c r="Q11" s="176" t="str">
        <f t="shared" si="2"/>
        <v/>
      </c>
      <c r="R11" s="176" t="str">
        <f t="shared" si="10"/>
        <v/>
      </c>
      <c r="S11" s="176" t="str">
        <f t="shared" si="3"/>
        <v/>
      </c>
      <c r="T11" s="176" t="str">
        <f t="shared" si="4"/>
        <v/>
      </c>
      <c r="U11" s="177" t="str">
        <f t="shared" si="11"/>
        <v/>
      </c>
      <c r="W11" s="178" t="str">
        <f t="shared" si="5"/>
        <v/>
      </c>
      <c r="X11" s="155" t="s">
        <v>0</v>
      </c>
      <c r="Y11" s="178" t="str">
        <f t="shared" si="6"/>
        <v/>
      </c>
      <c r="Z11" s="155" t="s">
        <v>0</v>
      </c>
    </row>
    <row r="12" spans="1:26" x14ac:dyDescent="0.25">
      <c r="A12" s="180" t="s">
        <v>0</v>
      </c>
      <c r="B12" s="328" t="str">
        <f>IF(csv!F7="","",csv!T7)</f>
        <v/>
      </c>
      <c r="C12" s="329" t="str">
        <f>IF(csv!F7="","",csv!AO7)</f>
        <v/>
      </c>
      <c r="D12" s="329" t="str">
        <f>IF(csv!F7="","",csv!AP7&amp;"–"&amp;csv!AQ7&amp;"–"&amp;csv!AR7)</f>
        <v/>
      </c>
      <c r="E12" s="330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155" t="s">
        <v>0</v>
      </c>
      <c r="G12" s="108"/>
      <c r="H12" s="110"/>
      <c r="J12" s="253" t="str">
        <f t="shared" si="7"/>
        <v/>
      </c>
      <c r="L12" s="174" t="str">
        <f>IF(G12="","",INDEX(kategorija_oznaka,MATCH(INDEX(natjecanjeKategorije_katRegId,MATCH(G12,natjecanjeKategorije_kategorija,0)),kategorija_id,0)))</f>
        <v/>
      </c>
      <c r="M12" s="238" t="str">
        <f t="shared" si="1"/>
        <v/>
      </c>
      <c r="N12" s="238" t="str">
        <f>IF(H12="","",IF(COUNTIF(H$7:H11,H12)=0,MAX(N$7:N11)+1,MAX(N$7:N11)))</f>
        <v/>
      </c>
      <c r="O12" s="238" t="str">
        <f t="shared" si="8"/>
        <v/>
      </c>
      <c r="P12" s="175" t="str">
        <f t="shared" si="9"/>
        <v/>
      </c>
      <c r="Q12" s="176" t="str">
        <f t="shared" si="2"/>
        <v/>
      </c>
      <c r="R12" s="176" t="str">
        <f t="shared" si="10"/>
        <v/>
      </c>
      <c r="S12" s="176" t="str">
        <f t="shared" si="3"/>
        <v/>
      </c>
      <c r="T12" s="176" t="str">
        <f t="shared" si="4"/>
        <v/>
      </c>
      <c r="U12" s="177" t="str">
        <f t="shared" si="11"/>
        <v/>
      </c>
      <c r="W12" s="178" t="str">
        <f t="shared" si="5"/>
        <v/>
      </c>
      <c r="X12" s="155" t="s">
        <v>0</v>
      </c>
      <c r="Y12" s="178" t="str">
        <f t="shared" si="6"/>
        <v/>
      </c>
      <c r="Z12" s="155" t="s">
        <v>0</v>
      </c>
    </row>
    <row r="13" spans="1:26" x14ac:dyDescent="0.25">
      <c r="A13" s="155" t="s">
        <v>0</v>
      </c>
      <c r="B13" s="328" t="str">
        <f>IF(csv!F8="","",csv!T8)</f>
        <v/>
      </c>
      <c r="C13" s="329" t="str">
        <f>IF(csv!F8="","",csv!AO8)</f>
        <v/>
      </c>
      <c r="D13" s="329" t="str">
        <f>IF(csv!F8="","",csv!AP8&amp;"–"&amp;csv!AQ8&amp;"–"&amp;csv!AR8)</f>
        <v/>
      </c>
      <c r="E13" s="330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/>
      <c r="H13" s="110"/>
      <c r="J13" s="253" t="str">
        <f t="shared" si="7"/>
        <v/>
      </c>
      <c r="L13" s="174" t="str">
        <f t="shared" si="0"/>
        <v/>
      </c>
      <c r="M13" s="238" t="str">
        <f t="shared" si="1"/>
        <v/>
      </c>
      <c r="N13" s="238" t="str">
        <f>IF(H13="","",IF(COUNTIF(H$7:H12,H13)=0,MAX(N$7:N12)+1,MAX(N$7:N12)))</f>
        <v/>
      </c>
      <c r="O13" s="238" t="str">
        <f t="shared" si="8"/>
        <v/>
      </c>
      <c r="P13" s="175" t="str">
        <f t="shared" si="9"/>
        <v/>
      </c>
      <c r="Q13" s="176" t="str">
        <f t="shared" si="2"/>
        <v/>
      </c>
      <c r="R13" s="176" t="str">
        <f t="shared" si="10"/>
        <v/>
      </c>
      <c r="S13" s="176" t="str">
        <f t="shared" si="3"/>
        <v/>
      </c>
      <c r="T13" s="176" t="str">
        <f t="shared" si="4"/>
        <v/>
      </c>
      <c r="U13" s="177" t="str">
        <f t="shared" si="11"/>
        <v/>
      </c>
      <c r="W13" s="178" t="str">
        <f t="shared" si="5"/>
        <v/>
      </c>
      <c r="X13" s="155" t="s">
        <v>0</v>
      </c>
      <c r="Y13" s="178" t="str">
        <f t="shared" si="6"/>
        <v/>
      </c>
      <c r="Z13" s="155" t="s">
        <v>0</v>
      </c>
    </row>
    <row r="14" spans="1:26" x14ac:dyDescent="0.25">
      <c r="A14" s="155" t="s">
        <v>0</v>
      </c>
      <c r="B14" s="328" t="str">
        <f>IF(csv!F9="","",csv!T9)</f>
        <v/>
      </c>
      <c r="C14" s="329" t="str">
        <f>IF(csv!F9="","",csv!AO9)</f>
        <v/>
      </c>
      <c r="D14" s="329" t="str">
        <f>IF(csv!F9="","",csv!AP9&amp;"–"&amp;csv!AQ9&amp;"–"&amp;csv!AR9)</f>
        <v/>
      </c>
      <c r="E14" s="330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/>
      <c r="H14" s="110"/>
      <c r="J14" s="253" t="str">
        <f t="shared" si="7"/>
        <v/>
      </c>
      <c r="L14" s="174" t="str">
        <f t="shared" si="0"/>
        <v/>
      </c>
      <c r="M14" s="238" t="str">
        <f t="shared" si="1"/>
        <v/>
      </c>
      <c r="N14" s="238" t="str">
        <f>IF(H14="","",IF(COUNTIF(H$7:H13,H14)=0,MAX(N$7:N13)+1,MAX(N$7:N13)))</f>
        <v/>
      </c>
      <c r="O14" s="238" t="str">
        <f t="shared" si="8"/>
        <v/>
      </c>
      <c r="P14" s="175" t="str">
        <f t="shared" si="9"/>
        <v/>
      </c>
      <c r="Q14" s="176" t="str">
        <f t="shared" si="2"/>
        <v/>
      </c>
      <c r="R14" s="176" t="str">
        <f t="shared" si="10"/>
        <v/>
      </c>
      <c r="S14" s="176" t="str">
        <f t="shared" si="3"/>
        <v/>
      </c>
      <c r="T14" s="176" t="str">
        <f t="shared" si="4"/>
        <v/>
      </c>
      <c r="U14" s="177" t="str">
        <f t="shared" si="11"/>
        <v/>
      </c>
      <c r="W14" s="178" t="str">
        <f t="shared" si="5"/>
        <v/>
      </c>
      <c r="X14" s="155" t="s">
        <v>0</v>
      </c>
      <c r="Y14" s="178" t="str">
        <f t="shared" si="6"/>
        <v/>
      </c>
      <c r="Z14" s="155" t="s">
        <v>0</v>
      </c>
    </row>
    <row r="15" spans="1:26" x14ac:dyDescent="0.25">
      <c r="A15" s="155" t="s">
        <v>0</v>
      </c>
      <c r="B15" s="328" t="str">
        <f>IF(csv!F10="","",csv!T10)</f>
        <v/>
      </c>
      <c r="C15" s="329" t="str">
        <f>IF(csv!F10="","",csv!AO10)</f>
        <v/>
      </c>
      <c r="D15" s="329" t="str">
        <f>IF(csv!F10="","",csv!AP10&amp;"–"&amp;csv!AQ10&amp;"–"&amp;csv!AR10)</f>
        <v/>
      </c>
      <c r="E15" s="330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55" t="s">
        <v>0</v>
      </c>
      <c r="G15" s="108"/>
      <c r="H15" s="110"/>
      <c r="J15" s="253" t="str">
        <f t="shared" si="7"/>
        <v/>
      </c>
      <c r="L15" s="174" t="str">
        <f t="shared" si="0"/>
        <v/>
      </c>
      <c r="M15" s="238" t="str">
        <f t="shared" si="1"/>
        <v/>
      </c>
      <c r="N15" s="238" t="str">
        <f>IF(H15="","",IF(COUNTIF(H$7:H14,H15)=0,MAX(N$7:N14)+1,MAX(N$7:N14)))</f>
        <v/>
      </c>
      <c r="O15" s="238" t="str">
        <f t="shared" si="8"/>
        <v/>
      </c>
      <c r="P15" s="175" t="str">
        <f t="shared" si="9"/>
        <v/>
      </c>
      <c r="Q15" s="176" t="str">
        <f t="shared" si="2"/>
        <v/>
      </c>
      <c r="R15" s="176" t="str">
        <f t="shared" si="10"/>
        <v/>
      </c>
      <c r="S15" s="176" t="str">
        <f t="shared" si="3"/>
        <v/>
      </c>
      <c r="T15" s="176" t="str">
        <f t="shared" si="4"/>
        <v/>
      </c>
      <c r="U15" s="177" t="str">
        <f t="shared" si="11"/>
        <v/>
      </c>
      <c r="W15" s="178" t="str">
        <f t="shared" si="5"/>
        <v/>
      </c>
      <c r="X15" s="155" t="s">
        <v>0</v>
      </c>
      <c r="Y15" s="178" t="str">
        <f t="shared" si="6"/>
        <v/>
      </c>
      <c r="Z15" s="155" t="s">
        <v>0</v>
      </c>
    </row>
    <row r="16" spans="1:26" x14ac:dyDescent="0.25">
      <c r="A16" s="155" t="s">
        <v>0</v>
      </c>
      <c r="B16" s="328" t="str">
        <f>IF(csv!F11="","",csv!T11)</f>
        <v/>
      </c>
      <c r="C16" s="329" t="str">
        <f>IF(csv!F11="","",csv!AO11)</f>
        <v/>
      </c>
      <c r="D16" s="329" t="str">
        <f>IF(csv!F11="","",csv!AP11&amp;"–"&amp;csv!AQ11&amp;"–"&amp;csv!AR11)</f>
        <v/>
      </c>
      <c r="E16" s="330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55" t="s">
        <v>0</v>
      </c>
      <c r="G16" s="108"/>
      <c r="H16" s="110"/>
      <c r="J16" s="253" t="str">
        <f t="shared" si="7"/>
        <v/>
      </c>
      <c r="L16" s="174" t="str">
        <f t="shared" si="0"/>
        <v/>
      </c>
      <c r="M16" s="238" t="str">
        <f t="shared" si="1"/>
        <v/>
      </c>
      <c r="N16" s="238" t="str">
        <f>IF(H16="","",IF(COUNTIF(H$7:H15,H16)=0,MAX(N$7:N15)+1,MAX(N$7:N15)))</f>
        <v/>
      </c>
      <c r="O16" s="238" t="str">
        <f t="shared" si="8"/>
        <v/>
      </c>
      <c r="P16" s="175" t="str">
        <f t="shared" si="9"/>
        <v/>
      </c>
      <c r="Q16" s="176" t="str">
        <f t="shared" si="2"/>
        <v/>
      </c>
      <c r="R16" s="176" t="str">
        <f t="shared" si="10"/>
        <v/>
      </c>
      <c r="S16" s="176" t="str">
        <f t="shared" si="3"/>
        <v/>
      </c>
      <c r="T16" s="176" t="str">
        <f t="shared" si="4"/>
        <v/>
      </c>
      <c r="U16" s="177" t="str">
        <f t="shared" si="11"/>
        <v/>
      </c>
      <c r="W16" s="178" t="str">
        <f t="shared" si="5"/>
        <v/>
      </c>
      <c r="X16" s="155" t="s">
        <v>0</v>
      </c>
      <c r="Y16" s="178" t="str">
        <f t="shared" si="6"/>
        <v/>
      </c>
      <c r="Z16" s="155" t="s">
        <v>0</v>
      </c>
    </row>
    <row r="17" spans="1:26" x14ac:dyDescent="0.25">
      <c r="A17" s="155" t="s">
        <v>0</v>
      </c>
      <c r="B17" s="328" t="str">
        <f>IF(csv!F12="","",csv!T12)</f>
        <v/>
      </c>
      <c r="C17" s="329" t="str">
        <f>IF(csv!F12="","",csv!AO12)</f>
        <v/>
      </c>
      <c r="D17" s="329" t="str">
        <f>IF(csv!F12="","",csv!AP12&amp;"–"&amp;csv!AQ12&amp;"–"&amp;csv!AR12)</f>
        <v/>
      </c>
      <c r="E17" s="330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/>
      <c r="H17" s="110"/>
      <c r="J17" s="253" t="str">
        <f t="shared" si="7"/>
        <v/>
      </c>
      <c r="L17" s="174" t="str">
        <f t="shared" si="0"/>
        <v/>
      </c>
      <c r="M17" s="238" t="str">
        <f t="shared" si="1"/>
        <v/>
      </c>
      <c r="N17" s="238" t="str">
        <f>IF(H17="","",IF(COUNTIF(H$7:H16,H17)=0,MAX(N$7:N16)+1,MAX(N$7:N16)))</f>
        <v/>
      </c>
      <c r="O17" s="238" t="str">
        <f t="shared" si="8"/>
        <v/>
      </c>
      <c r="P17" s="175" t="str">
        <f t="shared" si="9"/>
        <v/>
      </c>
      <c r="Q17" s="176" t="str">
        <f t="shared" si="2"/>
        <v/>
      </c>
      <c r="R17" s="176" t="str">
        <f t="shared" si="10"/>
        <v/>
      </c>
      <c r="S17" s="176" t="str">
        <f t="shared" si="3"/>
        <v/>
      </c>
      <c r="T17" s="176" t="str">
        <f t="shared" si="4"/>
        <v/>
      </c>
      <c r="U17" s="177" t="str">
        <f t="shared" si="11"/>
        <v/>
      </c>
      <c r="W17" s="178" t="str">
        <f t="shared" si="5"/>
        <v/>
      </c>
      <c r="X17" s="155" t="s">
        <v>0</v>
      </c>
      <c r="Y17" s="178" t="str">
        <f t="shared" si="6"/>
        <v/>
      </c>
      <c r="Z17" s="155" t="s">
        <v>0</v>
      </c>
    </row>
    <row r="18" spans="1:26" x14ac:dyDescent="0.25">
      <c r="A18" s="155" t="s">
        <v>0</v>
      </c>
      <c r="B18" s="328" t="str">
        <f>IF(csv!F13="","",csv!T13)</f>
        <v/>
      </c>
      <c r="C18" s="329" t="str">
        <f>IF(csv!F13="","",csv!AO13)</f>
        <v/>
      </c>
      <c r="D18" s="329" t="str">
        <f>IF(csv!F13="","",csv!AP13&amp;"–"&amp;csv!AQ13&amp;"–"&amp;csv!AR13)</f>
        <v/>
      </c>
      <c r="E18" s="330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/>
      <c r="H18" s="110"/>
      <c r="J18" s="253" t="str">
        <f t="shared" si="7"/>
        <v/>
      </c>
      <c r="L18" s="174" t="str">
        <f t="shared" si="0"/>
        <v/>
      </c>
      <c r="M18" s="238" t="str">
        <f t="shared" si="1"/>
        <v/>
      </c>
      <c r="N18" s="238" t="str">
        <f>IF(H18="","",IF(COUNTIF(H$7:H17,H18)=0,MAX(N$7:N17)+1,MAX(N$7:N17)))</f>
        <v/>
      </c>
      <c r="O18" s="238" t="str">
        <f t="shared" si="8"/>
        <v/>
      </c>
      <c r="P18" s="175" t="str">
        <f>IF(L18="","",IF(H18&lt;&gt;H19,L18,L18&amp;" – "&amp;P19))</f>
        <v/>
      </c>
      <c r="Q18" s="176" t="str">
        <f t="shared" si="2"/>
        <v/>
      </c>
      <c r="R18" s="176" t="str">
        <f t="shared" si="10"/>
        <v/>
      </c>
      <c r="S18" s="176" t="str">
        <f t="shared" si="3"/>
        <v/>
      </c>
      <c r="T18" s="176" t="str">
        <f t="shared" si="4"/>
        <v/>
      </c>
      <c r="U18" s="177" t="str">
        <f t="shared" si="11"/>
        <v/>
      </c>
      <c r="W18" s="178" t="str">
        <f t="shared" si="5"/>
        <v/>
      </c>
      <c r="X18" s="155" t="s">
        <v>0</v>
      </c>
      <c r="Y18" s="178" t="str">
        <f t="shared" si="6"/>
        <v/>
      </c>
      <c r="Z18" s="155" t="s">
        <v>0</v>
      </c>
    </row>
    <row r="19" spans="1:26" x14ac:dyDescent="0.25">
      <c r="A19" s="155" t="s">
        <v>0</v>
      </c>
      <c r="B19" s="328" t="str">
        <f>IF(csv!F14="","",csv!T14)</f>
        <v/>
      </c>
      <c r="C19" s="329" t="str">
        <f>IF(csv!F14="","",csv!AO14)</f>
        <v/>
      </c>
      <c r="D19" s="329" t="str">
        <f>IF(csv!F14="","",csv!AP14&amp;"–"&amp;csv!AQ14&amp;"–"&amp;csv!AR14)</f>
        <v/>
      </c>
      <c r="E19" s="330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155" t="s">
        <v>0</v>
      </c>
      <c r="G19" s="108"/>
      <c r="H19" s="110"/>
      <c r="J19" s="253" t="str">
        <f t="shared" si="7"/>
        <v/>
      </c>
      <c r="L19" s="174" t="str">
        <f t="shared" si="0"/>
        <v/>
      </c>
      <c r="M19" s="238" t="str">
        <f t="shared" si="1"/>
        <v/>
      </c>
      <c r="N19" s="238" t="str">
        <f>IF(H19="","",IF(COUNTIF(H$7:H18,H19)=0,MAX(N$7:N18)+1,MAX(N$7:N18)))</f>
        <v/>
      </c>
      <c r="O19" s="238" t="str">
        <f t="shared" si="8"/>
        <v/>
      </c>
      <c r="P19" s="175" t="str">
        <f t="shared" si="9"/>
        <v/>
      </c>
      <c r="Q19" s="176" t="str">
        <f t="shared" si="2"/>
        <v/>
      </c>
      <c r="R19" s="176" t="str">
        <f t="shared" si="10"/>
        <v/>
      </c>
      <c r="S19" s="176" t="str">
        <f t="shared" si="3"/>
        <v/>
      </c>
      <c r="T19" s="176" t="str">
        <f t="shared" si="4"/>
        <v/>
      </c>
      <c r="U19" s="177" t="str">
        <f t="shared" si="11"/>
        <v/>
      </c>
      <c r="W19" s="178" t="str">
        <f t="shared" si="5"/>
        <v/>
      </c>
      <c r="X19" s="155" t="s">
        <v>0</v>
      </c>
      <c r="Y19" s="178" t="str">
        <f t="shared" si="6"/>
        <v/>
      </c>
      <c r="Z19" s="155" t="s">
        <v>0</v>
      </c>
    </row>
    <row r="20" spans="1:26" x14ac:dyDescent="0.25">
      <c r="A20" s="155" t="s">
        <v>0</v>
      </c>
      <c r="B20" s="328" t="str">
        <f>IF(csv!F15="","",csv!T15)</f>
        <v/>
      </c>
      <c r="C20" s="329" t="str">
        <f>IF(csv!F15="","",csv!AO15)</f>
        <v/>
      </c>
      <c r="D20" s="329" t="str">
        <f>IF(csv!F15="","",csv!AP15&amp;"–"&amp;csv!AQ15&amp;"–"&amp;csv!AR15)</f>
        <v/>
      </c>
      <c r="E20" s="330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/>
      <c r="H20" s="110"/>
      <c r="J20" s="253" t="str">
        <f t="shared" si="7"/>
        <v/>
      </c>
      <c r="L20" s="174" t="str">
        <f t="shared" si="0"/>
        <v/>
      </c>
      <c r="M20" s="238" t="str">
        <f t="shared" si="1"/>
        <v/>
      </c>
      <c r="N20" s="238" t="str">
        <f>IF(H20="","",IF(COUNTIF(H$7:H19,H20)=0,MAX(N$7:N19)+1,MAX(N$7:N19)))</f>
        <v/>
      </c>
      <c r="O20" s="238" t="str">
        <f t="shared" si="8"/>
        <v/>
      </c>
      <c r="P20" s="175" t="str">
        <f t="shared" si="9"/>
        <v/>
      </c>
      <c r="Q20" s="176" t="str">
        <f t="shared" si="2"/>
        <v/>
      </c>
      <c r="R20" s="176" t="str">
        <f t="shared" si="10"/>
        <v/>
      </c>
      <c r="S20" s="176" t="str">
        <f t="shared" si="3"/>
        <v/>
      </c>
      <c r="T20" s="176" t="str">
        <f t="shared" si="4"/>
        <v/>
      </c>
      <c r="U20" s="177" t="str">
        <f t="shared" si="11"/>
        <v/>
      </c>
      <c r="W20" s="178" t="str">
        <f t="shared" si="5"/>
        <v/>
      </c>
      <c r="X20" s="155" t="s">
        <v>0</v>
      </c>
      <c r="Y20" s="178" t="str">
        <f t="shared" si="6"/>
        <v/>
      </c>
      <c r="Z20" s="155" t="s">
        <v>0</v>
      </c>
    </row>
    <row r="21" spans="1:26" x14ac:dyDescent="0.25">
      <c r="A21" s="155" t="s">
        <v>0</v>
      </c>
      <c r="B21" s="328" t="str">
        <f>IF(csv!F16="","",csv!T16)</f>
        <v/>
      </c>
      <c r="C21" s="329" t="str">
        <f>IF(csv!F16="","",csv!AO16)</f>
        <v/>
      </c>
      <c r="D21" s="329" t="str">
        <f>IF(csv!F16="","",csv!AP16&amp;"–"&amp;csv!AQ16&amp;"–"&amp;csv!AR16)</f>
        <v/>
      </c>
      <c r="E21" s="330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155" t="s">
        <v>0</v>
      </c>
      <c r="G21" s="108"/>
      <c r="H21" s="110"/>
      <c r="J21" s="253" t="str">
        <f t="shared" si="7"/>
        <v/>
      </c>
      <c r="L21" s="174" t="str">
        <f t="shared" si="0"/>
        <v/>
      </c>
      <c r="M21" s="238" t="str">
        <f t="shared" si="1"/>
        <v/>
      </c>
      <c r="N21" s="238" t="str">
        <f>IF(H21="","",IF(COUNTIF(H$7:H20,H21)=0,MAX(N$7:N20)+1,MAX(N$7:N20)))</f>
        <v/>
      </c>
      <c r="O21" s="238" t="str">
        <f t="shared" si="8"/>
        <v/>
      </c>
      <c r="P21" s="175" t="str">
        <f t="shared" si="9"/>
        <v/>
      </c>
      <c r="Q21" s="176" t="str">
        <f t="shared" si="2"/>
        <v/>
      </c>
      <c r="R21" s="176" t="str">
        <f t="shared" si="10"/>
        <v/>
      </c>
      <c r="S21" s="176" t="str">
        <f t="shared" si="3"/>
        <v/>
      </c>
      <c r="T21" s="176" t="str">
        <f t="shared" si="4"/>
        <v/>
      </c>
      <c r="U21" s="177" t="str">
        <f t="shared" si="11"/>
        <v/>
      </c>
      <c r="W21" s="178" t="str">
        <f t="shared" si="5"/>
        <v/>
      </c>
      <c r="X21" s="155" t="s">
        <v>0</v>
      </c>
      <c r="Y21" s="178" t="str">
        <f t="shared" si="6"/>
        <v/>
      </c>
      <c r="Z21" s="155" t="s">
        <v>0</v>
      </c>
    </row>
    <row r="22" spans="1:26" x14ac:dyDescent="0.25">
      <c r="A22" s="155" t="s">
        <v>0</v>
      </c>
      <c r="B22" s="328" t="str">
        <f>IF(csv!F17="","",csv!T17)</f>
        <v/>
      </c>
      <c r="C22" s="329" t="str">
        <f>IF(csv!F17="","",csv!AO17)</f>
        <v/>
      </c>
      <c r="D22" s="329" t="str">
        <f>IF(csv!F17="","",csv!AP17&amp;"–"&amp;csv!AQ17&amp;"–"&amp;csv!AR17)</f>
        <v/>
      </c>
      <c r="E22" s="330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155" t="s">
        <v>0</v>
      </c>
      <c r="G22" s="108"/>
      <c r="H22" s="110"/>
      <c r="J22" s="253" t="str">
        <f t="shared" si="7"/>
        <v/>
      </c>
      <c r="L22" s="174" t="str">
        <f t="shared" si="0"/>
        <v/>
      </c>
      <c r="M22" s="238" t="str">
        <f t="shared" si="1"/>
        <v/>
      </c>
      <c r="N22" s="238" t="str">
        <f>IF(H22="","",IF(COUNTIF(H$7:H21,H22)=0,MAX(N$7:N21)+1,MAX(N$7:N21)))</f>
        <v/>
      </c>
      <c r="O22" s="238" t="str">
        <f t="shared" si="8"/>
        <v/>
      </c>
      <c r="P22" s="175" t="str">
        <f t="shared" si="9"/>
        <v/>
      </c>
      <c r="Q22" s="176" t="str">
        <f t="shared" si="2"/>
        <v/>
      </c>
      <c r="R22" s="176" t="str">
        <f t="shared" si="10"/>
        <v/>
      </c>
      <c r="S22" s="176" t="str">
        <f t="shared" si="3"/>
        <v/>
      </c>
      <c r="T22" s="176" t="str">
        <f t="shared" si="4"/>
        <v/>
      </c>
      <c r="U22" s="177" t="str">
        <f t="shared" si="11"/>
        <v/>
      </c>
      <c r="W22" s="178" t="str">
        <f t="shared" si="5"/>
        <v/>
      </c>
      <c r="X22" s="155" t="s">
        <v>0</v>
      </c>
      <c r="Y22" s="178" t="str">
        <f t="shared" si="6"/>
        <v/>
      </c>
      <c r="Z22" s="155" t="s">
        <v>0</v>
      </c>
    </row>
    <row r="23" spans="1:26" x14ac:dyDescent="0.25">
      <c r="A23" s="155" t="s">
        <v>0</v>
      </c>
      <c r="B23" s="328" t="str">
        <f>IF(csv!F18="","",csv!T18)</f>
        <v/>
      </c>
      <c r="C23" s="329" t="str">
        <f>IF(csv!F18="","",csv!AO18)</f>
        <v/>
      </c>
      <c r="D23" s="329" t="str">
        <f>IF(csv!F18="","",csv!AP18&amp;"–"&amp;csv!AQ18&amp;"–"&amp;csv!AR18)</f>
        <v/>
      </c>
      <c r="E23" s="330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155" t="s">
        <v>0</v>
      </c>
      <c r="G23" s="108"/>
      <c r="H23" s="110"/>
      <c r="J23" s="253" t="str">
        <f t="shared" si="7"/>
        <v/>
      </c>
      <c r="L23" s="174" t="str">
        <f t="shared" si="0"/>
        <v/>
      </c>
      <c r="M23" s="238" t="str">
        <f t="shared" si="1"/>
        <v/>
      </c>
      <c r="N23" s="238" t="str">
        <f>IF(H23="","",IF(COUNTIF(H$7:H22,H23)=0,MAX(N$7:N22)+1,MAX(N$7:N22)))</f>
        <v/>
      </c>
      <c r="O23" s="238" t="str">
        <f t="shared" si="8"/>
        <v/>
      </c>
      <c r="P23" s="175" t="str">
        <f t="shared" si="9"/>
        <v/>
      </c>
      <c r="Q23" s="176" t="str">
        <f t="shared" si="2"/>
        <v/>
      </c>
      <c r="R23" s="176" t="str">
        <f t="shared" si="10"/>
        <v/>
      </c>
      <c r="S23" s="176" t="str">
        <f t="shared" si="3"/>
        <v/>
      </c>
      <c r="T23" s="176" t="str">
        <f t="shared" si="4"/>
        <v/>
      </c>
      <c r="U23" s="177" t="str">
        <f t="shared" si="11"/>
        <v/>
      </c>
      <c r="W23" s="178" t="str">
        <f t="shared" si="5"/>
        <v/>
      </c>
      <c r="X23" s="155" t="s">
        <v>0</v>
      </c>
      <c r="Y23" s="178" t="str">
        <f t="shared" si="6"/>
        <v/>
      </c>
      <c r="Z23" s="155" t="s">
        <v>0</v>
      </c>
    </row>
    <row r="24" spans="1:26" x14ac:dyDescent="0.25">
      <c r="A24" s="155" t="s">
        <v>0</v>
      </c>
      <c r="B24" s="328" t="str">
        <f>IF(csv!F19="","",csv!T19)</f>
        <v/>
      </c>
      <c r="C24" s="329" t="str">
        <f>IF(csv!F19="","",csv!AO19)</f>
        <v/>
      </c>
      <c r="D24" s="329" t="str">
        <f>IF(csv!F19="","",csv!AP19&amp;"–"&amp;csv!AQ19&amp;"–"&amp;csv!AR19)</f>
        <v/>
      </c>
      <c r="E24" s="330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155" t="s">
        <v>0</v>
      </c>
      <c r="G24" s="108"/>
      <c r="H24" s="110"/>
      <c r="J24" s="253" t="str">
        <f t="shared" si="7"/>
        <v/>
      </c>
      <c r="L24" s="174" t="str">
        <f t="shared" si="0"/>
        <v/>
      </c>
      <c r="M24" s="238" t="str">
        <f t="shared" si="1"/>
        <v/>
      </c>
      <c r="N24" s="238" t="str">
        <f>IF(H24="","",IF(COUNTIF(H$7:H23,H24)=0,MAX(N$7:N23)+1,MAX(N$7:N23)))</f>
        <v/>
      </c>
      <c r="O24" s="238" t="str">
        <f t="shared" si="8"/>
        <v/>
      </c>
      <c r="P24" s="175" t="str">
        <f t="shared" si="9"/>
        <v/>
      </c>
      <c r="Q24" s="176" t="str">
        <f t="shared" si="2"/>
        <v/>
      </c>
      <c r="R24" s="176" t="str">
        <f t="shared" si="10"/>
        <v/>
      </c>
      <c r="S24" s="176" t="str">
        <f t="shared" si="3"/>
        <v/>
      </c>
      <c r="T24" s="176" t="str">
        <f t="shared" si="4"/>
        <v/>
      </c>
      <c r="U24" s="177" t="str">
        <f t="shared" si="11"/>
        <v/>
      </c>
      <c r="W24" s="178" t="str">
        <f t="shared" si="5"/>
        <v/>
      </c>
      <c r="X24" s="155" t="s">
        <v>0</v>
      </c>
      <c r="Y24" s="178" t="str">
        <f t="shared" si="6"/>
        <v/>
      </c>
      <c r="Z24" s="155" t="s">
        <v>0</v>
      </c>
    </row>
    <row r="25" spans="1:26" x14ac:dyDescent="0.25">
      <c r="A25" s="155" t="s">
        <v>0</v>
      </c>
      <c r="B25" s="328" t="str">
        <f>IF(csv!F20="","",csv!T20)</f>
        <v/>
      </c>
      <c r="C25" s="329" t="str">
        <f>IF(csv!F20="","",csv!AO20)</f>
        <v/>
      </c>
      <c r="D25" s="329" t="str">
        <f>IF(csv!F20="","",csv!AP20&amp;"–"&amp;csv!AQ20&amp;"–"&amp;csv!AR20)</f>
        <v/>
      </c>
      <c r="E25" s="330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155" t="s">
        <v>0</v>
      </c>
      <c r="G25" s="108"/>
      <c r="H25" s="110"/>
      <c r="J25" s="253" t="str">
        <f t="shared" si="7"/>
        <v/>
      </c>
      <c r="L25" s="174" t="str">
        <f t="shared" si="0"/>
        <v/>
      </c>
      <c r="M25" s="238" t="str">
        <f t="shared" si="1"/>
        <v/>
      </c>
      <c r="N25" s="238" t="str">
        <f>IF(H25="","",IF(COUNTIF(H$7:H24,H25)=0,MAX(N$7:N24)+1,MAX(N$7:N24)))</f>
        <v/>
      </c>
      <c r="O25" s="238" t="str">
        <f t="shared" si="8"/>
        <v/>
      </c>
      <c r="P25" s="175" t="str">
        <f t="shared" si="9"/>
        <v/>
      </c>
      <c r="Q25" s="176" t="str">
        <f t="shared" si="2"/>
        <v/>
      </c>
      <c r="R25" s="176" t="str">
        <f t="shared" si="10"/>
        <v/>
      </c>
      <c r="S25" s="176" t="str">
        <f t="shared" si="3"/>
        <v/>
      </c>
      <c r="T25" s="176" t="str">
        <f t="shared" si="4"/>
        <v/>
      </c>
      <c r="U25" s="177" t="str">
        <f t="shared" si="11"/>
        <v/>
      </c>
      <c r="W25" s="178" t="str">
        <f t="shared" si="5"/>
        <v/>
      </c>
      <c r="X25" s="155" t="s">
        <v>0</v>
      </c>
      <c r="Y25" s="178" t="str">
        <f t="shared" si="6"/>
        <v/>
      </c>
      <c r="Z25" s="155" t="s">
        <v>0</v>
      </c>
    </row>
    <row r="26" spans="1:26" x14ac:dyDescent="0.25">
      <c r="A26" s="155" t="s">
        <v>0</v>
      </c>
      <c r="B26" s="328" t="str">
        <f>IF(csv!F21="","",csv!T21)</f>
        <v/>
      </c>
      <c r="C26" s="329" t="str">
        <f>IF(csv!F21="","",csv!AO21)</f>
        <v/>
      </c>
      <c r="D26" s="329" t="str">
        <f>IF(csv!F21="","",csv!AP21&amp;"–"&amp;csv!AQ21&amp;"–"&amp;csv!AR21)</f>
        <v/>
      </c>
      <c r="E26" s="330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155" t="s">
        <v>0</v>
      </c>
      <c r="G26" s="108"/>
      <c r="H26" s="110"/>
      <c r="J26" s="253" t="str">
        <f t="shared" si="7"/>
        <v/>
      </c>
      <c r="L26" s="174" t="str">
        <f t="shared" si="0"/>
        <v/>
      </c>
      <c r="M26" s="238" t="str">
        <f t="shared" si="1"/>
        <v/>
      </c>
      <c r="N26" s="238" t="str">
        <f>IF(H26="","",IF(COUNTIF(H$7:H25,H26)=0,MAX(N$7:N25)+1,MAX(N$7:N25)))</f>
        <v/>
      </c>
      <c r="O26" s="238" t="str">
        <f t="shared" si="8"/>
        <v/>
      </c>
      <c r="P26" s="175" t="str">
        <f t="shared" si="9"/>
        <v/>
      </c>
      <c r="Q26" s="176" t="str">
        <f t="shared" si="2"/>
        <v/>
      </c>
      <c r="R26" s="176" t="str">
        <f t="shared" si="10"/>
        <v/>
      </c>
      <c r="S26" s="176" t="str">
        <f t="shared" si="3"/>
        <v/>
      </c>
      <c r="T26" s="176" t="str">
        <f t="shared" si="4"/>
        <v/>
      </c>
      <c r="U26" s="177" t="str">
        <f t="shared" si="11"/>
        <v/>
      </c>
      <c r="W26" s="178" t="str">
        <f t="shared" si="5"/>
        <v/>
      </c>
      <c r="X26" s="155" t="s">
        <v>0</v>
      </c>
      <c r="Y26" s="178" t="str">
        <f t="shared" si="6"/>
        <v/>
      </c>
      <c r="Z26" s="155" t="s">
        <v>0</v>
      </c>
    </row>
    <row r="27" spans="1:26" x14ac:dyDescent="0.25">
      <c r="A27" s="155" t="s">
        <v>0</v>
      </c>
      <c r="B27" s="328" t="str">
        <f>IF(csv!F22="","",csv!T22)</f>
        <v/>
      </c>
      <c r="C27" s="329" t="str">
        <f>IF(csv!F22="","",csv!AO22)</f>
        <v/>
      </c>
      <c r="D27" s="329" t="str">
        <f>IF(csv!F22="","",csv!AP22&amp;"–"&amp;csv!AQ22&amp;"–"&amp;csv!AR22)</f>
        <v/>
      </c>
      <c r="E27" s="330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155" t="s">
        <v>0</v>
      </c>
      <c r="G27" s="108"/>
      <c r="H27" s="110"/>
      <c r="J27" s="253" t="str">
        <f t="shared" si="7"/>
        <v/>
      </c>
      <c r="L27" s="174" t="str">
        <f t="shared" si="0"/>
        <v/>
      </c>
      <c r="M27" s="238" t="str">
        <f t="shared" si="1"/>
        <v/>
      </c>
      <c r="N27" s="238" t="str">
        <f>IF(H27="","",IF(COUNTIF(H$7:H26,H27)=0,MAX(N$7:N26)+1,MAX(N$7:N26)))</f>
        <v/>
      </c>
      <c r="O27" s="238" t="str">
        <f t="shared" si="8"/>
        <v/>
      </c>
      <c r="P27" s="175" t="str">
        <f t="shared" si="9"/>
        <v/>
      </c>
      <c r="Q27" s="176" t="str">
        <f t="shared" si="2"/>
        <v/>
      </c>
      <c r="R27" s="176" t="str">
        <f t="shared" si="10"/>
        <v/>
      </c>
      <c r="S27" s="176" t="str">
        <f t="shared" si="3"/>
        <v/>
      </c>
      <c r="T27" s="176" t="str">
        <f t="shared" si="4"/>
        <v/>
      </c>
      <c r="U27" s="177" t="str">
        <f t="shared" si="11"/>
        <v/>
      </c>
      <c r="W27" s="178" t="str">
        <f t="shared" si="5"/>
        <v/>
      </c>
      <c r="X27" s="155" t="s">
        <v>0</v>
      </c>
      <c r="Y27" s="178" t="str">
        <f t="shared" si="6"/>
        <v/>
      </c>
      <c r="Z27" s="155" t="s">
        <v>0</v>
      </c>
    </row>
    <row r="28" spans="1:26" x14ac:dyDescent="0.25">
      <c r="A28" s="155" t="s">
        <v>0</v>
      </c>
      <c r="B28" s="328" t="str">
        <f>IF(csv!F23="","",csv!T23)</f>
        <v/>
      </c>
      <c r="C28" s="329" t="str">
        <f>IF(csv!F23="","",csv!AO23)</f>
        <v/>
      </c>
      <c r="D28" s="329" t="str">
        <f>IF(csv!F23="","",csv!AP23&amp;"–"&amp;csv!AQ23&amp;"–"&amp;csv!AR23)</f>
        <v/>
      </c>
      <c r="E28" s="330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/>
      <c r="H28" s="110"/>
      <c r="J28" s="253" t="str">
        <f t="shared" si="7"/>
        <v/>
      </c>
      <c r="L28" s="174" t="str">
        <f t="shared" si="0"/>
        <v/>
      </c>
      <c r="M28" s="238" t="str">
        <f t="shared" si="1"/>
        <v/>
      </c>
      <c r="N28" s="238" t="str">
        <f>IF(H28="","",IF(COUNTIF(H$7:H27,H28)=0,MAX(N$7:N27)+1,MAX(N$7:N27)))</f>
        <v/>
      </c>
      <c r="O28" s="238" t="str">
        <f t="shared" si="8"/>
        <v/>
      </c>
      <c r="P28" s="175" t="str">
        <f t="shared" si="9"/>
        <v/>
      </c>
      <c r="Q28" s="176" t="str">
        <f t="shared" si="2"/>
        <v/>
      </c>
      <c r="R28" s="176" t="str">
        <f t="shared" si="10"/>
        <v/>
      </c>
      <c r="S28" s="176" t="str">
        <f t="shared" si="3"/>
        <v/>
      </c>
      <c r="T28" s="176" t="str">
        <f t="shared" si="4"/>
        <v/>
      </c>
      <c r="U28" s="177" t="str">
        <f t="shared" si="11"/>
        <v/>
      </c>
      <c r="W28" s="178" t="str">
        <f t="shared" si="5"/>
        <v/>
      </c>
      <c r="X28" s="155" t="s">
        <v>0</v>
      </c>
      <c r="Y28" s="178" t="str">
        <f t="shared" si="6"/>
        <v/>
      </c>
      <c r="Z28" s="155" t="s">
        <v>0</v>
      </c>
    </row>
    <row r="29" spans="1:26" x14ac:dyDescent="0.25">
      <c r="A29" s="155" t="s">
        <v>0</v>
      </c>
      <c r="B29" s="328" t="str">
        <f>IF(csv!F24="","",csv!T24)</f>
        <v/>
      </c>
      <c r="C29" s="329" t="str">
        <f>IF(csv!F24="","",csv!AO24)</f>
        <v/>
      </c>
      <c r="D29" s="329" t="str">
        <f>IF(csv!F24="","",csv!AP24&amp;"–"&amp;csv!AQ24&amp;"–"&amp;csv!AR24)</f>
        <v/>
      </c>
      <c r="E29" s="330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/>
      <c r="H29" s="110"/>
      <c r="J29" s="253" t="str">
        <f t="shared" si="7"/>
        <v/>
      </c>
      <c r="L29" s="174" t="str">
        <f t="shared" si="0"/>
        <v/>
      </c>
      <c r="M29" s="238" t="str">
        <f t="shared" si="1"/>
        <v/>
      </c>
      <c r="N29" s="238" t="str">
        <f>IF(H29="","",IF(COUNTIF(H$7:H28,H29)=0,MAX(N$7:N28)+1,MAX(N$7:N28)))</f>
        <v/>
      </c>
      <c r="O29" s="238" t="str">
        <f t="shared" si="8"/>
        <v/>
      </c>
      <c r="P29" s="175" t="str">
        <f t="shared" si="9"/>
        <v/>
      </c>
      <c r="Q29" s="176" t="str">
        <f t="shared" si="2"/>
        <v/>
      </c>
      <c r="R29" s="176" t="str">
        <f t="shared" si="10"/>
        <v/>
      </c>
      <c r="S29" s="176" t="str">
        <f t="shared" si="3"/>
        <v/>
      </c>
      <c r="T29" s="176" t="str">
        <f t="shared" si="4"/>
        <v/>
      </c>
      <c r="U29" s="177" t="str">
        <f t="shared" si="11"/>
        <v/>
      </c>
      <c r="W29" s="178" t="str">
        <f t="shared" si="5"/>
        <v/>
      </c>
      <c r="X29" s="155" t="s">
        <v>0</v>
      </c>
      <c r="Y29" s="178" t="str">
        <f t="shared" si="6"/>
        <v/>
      </c>
      <c r="Z29" s="155" t="s">
        <v>0</v>
      </c>
    </row>
    <row r="30" spans="1:26" x14ac:dyDescent="0.25">
      <c r="A30" s="155" t="s">
        <v>0</v>
      </c>
      <c r="B30" s="328" t="str">
        <f>IF(csv!F25="","",csv!T25)</f>
        <v/>
      </c>
      <c r="C30" s="329" t="str">
        <f>IF(csv!F25="","",csv!AO25)</f>
        <v/>
      </c>
      <c r="D30" s="329" t="str">
        <f>IF(csv!F25="","",csv!AP25&amp;"–"&amp;csv!AQ25&amp;"–"&amp;csv!AR25)</f>
        <v/>
      </c>
      <c r="E30" s="330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3" t="str">
        <f t="shared" si="7"/>
        <v/>
      </c>
      <c r="L30" s="174" t="str">
        <f t="shared" si="0"/>
        <v/>
      </c>
      <c r="M30" s="238" t="str">
        <f t="shared" si="1"/>
        <v/>
      </c>
      <c r="N30" s="238" t="str">
        <f>IF(H30="","",IF(COUNTIF(H$7:H29,H30)=0,MAX(N$7:N29)+1,MAX(N$7:N29)))</f>
        <v/>
      </c>
      <c r="O30" s="238" t="str">
        <f t="shared" si="8"/>
        <v/>
      </c>
      <c r="P30" s="175" t="str">
        <f t="shared" si="9"/>
        <v/>
      </c>
      <c r="Q30" s="176" t="str">
        <f t="shared" si="2"/>
        <v/>
      </c>
      <c r="R30" s="176" t="str">
        <f t="shared" si="10"/>
        <v/>
      </c>
      <c r="S30" s="176" t="str">
        <f t="shared" si="3"/>
        <v/>
      </c>
      <c r="T30" s="176" t="str">
        <f t="shared" si="4"/>
        <v/>
      </c>
      <c r="U30" s="177" t="str">
        <f t="shared" si="11"/>
        <v/>
      </c>
      <c r="W30" s="178" t="str">
        <f t="shared" si="5"/>
        <v/>
      </c>
      <c r="X30" s="155" t="s">
        <v>0</v>
      </c>
      <c r="Y30" s="178" t="str">
        <f t="shared" si="6"/>
        <v/>
      </c>
      <c r="Z30" s="155" t="s">
        <v>0</v>
      </c>
    </row>
    <row r="31" spans="1:26" x14ac:dyDescent="0.25">
      <c r="A31" s="155" t="s">
        <v>0</v>
      </c>
      <c r="B31" s="328" t="str">
        <f>IF(csv!F26="","",csv!T26)</f>
        <v/>
      </c>
      <c r="C31" s="329" t="str">
        <f>IF(csv!F26="","",csv!AO26)</f>
        <v/>
      </c>
      <c r="D31" s="329" t="str">
        <f>IF(csv!F26="","",csv!AP26&amp;"–"&amp;csv!AQ26&amp;"–"&amp;csv!AR26)</f>
        <v/>
      </c>
      <c r="E31" s="330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3" t="str">
        <f t="shared" si="7"/>
        <v/>
      </c>
      <c r="L31" s="174" t="str">
        <f t="shared" si="0"/>
        <v/>
      </c>
      <c r="M31" s="238" t="str">
        <f t="shared" si="1"/>
        <v/>
      </c>
      <c r="N31" s="238" t="str">
        <f>IF(H31="","",IF(COUNTIF(H$7:H30,H31)=0,MAX(N$7:N30)+1,MAX(N$7:N30)))</f>
        <v/>
      </c>
      <c r="O31" s="238" t="str">
        <f t="shared" si="8"/>
        <v/>
      </c>
      <c r="P31" s="175" t="str">
        <f t="shared" si="9"/>
        <v/>
      </c>
      <c r="Q31" s="176" t="str">
        <f t="shared" si="2"/>
        <v/>
      </c>
      <c r="R31" s="176" t="str">
        <f t="shared" si="10"/>
        <v/>
      </c>
      <c r="S31" s="176" t="str">
        <f t="shared" si="3"/>
        <v/>
      </c>
      <c r="T31" s="176" t="str">
        <f t="shared" si="4"/>
        <v/>
      </c>
      <c r="U31" s="177" t="str">
        <f t="shared" si="11"/>
        <v/>
      </c>
      <c r="W31" s="178" t="str">
        <f t="shared" si="5"/>
        <v/>
      </c>
      <c r="X31" s="155" t="s">
        <v>0</v>
      </c>
      <c r="Y31" s="178" t="str">
        <f t="shared" si="6"/>
        <v/>
      </c>
      <c r="Z31" s="155" t="s">
        <v>0</v>
      </c>
    </row>
    <row r="32" spans="1:26" x14ac:dyDescent="0.25">
      <c r="A32" s="155" t="s">
        <v>0</v>
      </c>
      <c r="B32" s="328" t="str">
        <f>IF(csv!F27="","",csv!T27)</f>
        <v/>
      </c>
      <c r="C32" s="329" t="str">
        <f>IF(csv!F27="","",csv!AO27)</f>
        <v/>
      </c>
      <c r="D32" s="329" t="str">
        <f>IF(csv!F27="","",csv!AP27&amp;"–"&amp;csv!AQ27&amp;"–"&amp;csv!AR27)</f>
        <v/>
      </c>
      <c r="E32" s="330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155" t="s">
        <v>0</v>
      </c>
      <c r="G32" s="108"/>
      <c r="H32" s="110"/>
      <c r="J32" s="253" t="str">
        <f t="shared" si="7"/>
        <v/>
      </c>
      <c r="L32" s="174" t="str">
        <f t="shared" si="0"/>
        <v/>
      </c>
      <c r="M32" s="238" t="str">
        <f t="shared" si="1"/>
        <v/>
      </c>
      <c r="N32" s="238" t="str">
        <f>IF(H32="","",IF(COUNTIF(H$7:H31,H32)=0,MAX(N$7:N31)+1,MAX(N$7:N31)))</f>
        <v/>
      </c>
      <c r="O32" s="238" t="str">
        <f t="shared" si="8"/>
        <v/>
      </c>
      <c r="P32" s="175" t="str">
        <f t="shared" si="9"/>
        <v/>
      </c>
      <c r="Q32" s="176" t="str">
        <f t="shared" si="2"/>
        <v/>
      </c>
      <c r="R32" s="176" t="str">
        <f t="shared" si="10"/>
        <v/>
      </c>
      <c r="S32" s="176" t="str">
        <f t="shared" si="3"/>
        <v/>
      </c>
      <c r="T32" s="176" t="str">
        <f t="shared" si="4"/>
        <v/>
      </c>
      <c r="U32" s="177" t="str">
        <f t="shared" si="11"/>
        <v/>
      </c>
      <c r="W32" s="178" t="str">
        <f t="shared" si="5"/>
        <v/>
      </c>
      <c r="X32" s="155" t="s">
        <v>0</v>
      </c>
      <c r="Y32" s="178" t="str">
        <f t="shared" si="6"/>
        <v/>
      </c>
      <c r="Z32" s="155" t="s">
        <v>0</v>
      </c>
    </row>
    <row r="33" spans="1:26" x14ac:dyDescent="0.25">
      <c r="A33" s="155" t="s">
        <v>0</v>
      </c>
      <c r="B33" s="328" t="str">
        <f>IF(csv!F28="","",csv!T28)</f>
        <v/>
      </c>
      <c r="C33" s="329" t="str">
        <f>IF(csv!F28="","",csv!AO28)</f>
        <v/>
      </c>
      <c r="D33" s="329" t="str">
        <f>IF(csv!F28="","",csv!AP28&amp;"–"&amp;csv!AQ28&amp;"–"&amp;csv!AR28)</f>
        <v/>
      </c>
      <c r="E33" s="330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155" t="s">
        <v>0</v>
      </c>
      <c r="G33" s="108"/>
      <c r="H33" s="110"/>
      <c r="J33" s="253" t="str">
        <f t="shared" si="7"/>
        <v/>
      </c>
      <c r="L33" s="174" t="str">
        <f t="shared" si="0"/>
        <v/>
      </c>
      <c r="M33" s="238" t="str">
        <f t="shared" si="1"/>
        <v/>
      </c>
      <c r="N33" s="238" t="str">
        <f>IF(H33="","",IF(COUNTIF(H$7:H32,H33)=0,MAX(N$7:N32)+1,MAX(N$7:N32)))</f>
        <v/>
      </c>
      <c r="O33" s="238" t="str">
        <f t="shared" si="8"/>
        <v/>
      </c>
      <c r="P33" s="175" t="str">
        <f t="shared" si="9"/>
        <v/>
      </c>
      <c r="Q33" s="176" t="str">
        <f t="shared" si="2"/>
        <v/>
      </c>
      <c r="R33" s="176" t="str">
        <f t="shared" si="10"/>
        <v/>
      </c>
      <c r="S33" s="176" t="str">
        <f t="shared" si="3"/>
        <v/>
      </c>
      <c r="T33" s="176" t="str">
        <f t="shared" si="4"/>
        <v/>
      </c>
      <c r="U33" s="177" t="str">
        <f t="shared" si="11"/>
        <v/>
      </c>
      <c r="W33" s="178" t="str">
        <f t="shared" si="5"/>
        <v/>
      </c>
      <c r="X33" s="155" t="s">
        <v>0</v>
      </c>
      <c r="Y33" s="178" t="str">
        <f t="shared" si="6"/>
        <v/>
      </c>
      <c r="Z33" s="155" t="s">
        <v>0</v>
      </c>
    </row>
    <row r="34" spans="1:26" x14ac:dyDescent="0.25">
      <c r="A34" s="155" t="s">
        <v>0</v>
      </c>
      <c r="B34" s="328" t="str">
        <f>IF(csv!F29="","",csv!T29)</f>
        <v/>
      </c>
      <c r="C34" s="329" t="str">
        <f>IF(csv!F29="","",csv!AO29)</f>
        <v/>
      </c>
      <c r="D34" s="329" t="str">
        <f>IF(csv!F29="","",csv!AP29&amp;"–"&amp;csv!AQ29&amp;"–"&amp;csv!AR29)</f>
        <v/>
      </c>
      <c r="E34" s="330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155" t="s">
        <v>0</v>
      </c>
      <c r="G34" s="108"/>
      <c r="H34" s="110"/>
      <c r="J34" s="253" t="str">
        <f t="shared" si="7"/>
        <v/>
      </c>
      <c r="L34" s="174" t="str">
        <f t="shared" si="0"/>
        <v/>
      </c>
      <c r="M34" s="238" t="str">
        <f t="shared" si="1"/>
        <v/>
      </c>
      <c r="N34" s="238" t="str">
        <f>IF(H34="","",IF(COUNTIF(H$7:H33,H34)=0,MAX(N$7:N33)+1,MAX(N$7:N33)))</f>
        <v/>
      </c>
      <c r="O34" s="238" t="str">
        <f t="shared" si="8"/>
        <v/>
      </c>
      <c r="P34" s="175" t="str">
        <f t="shared" si="9"/>
        <v/>
      </c>
      <c r="Q34" s="176" t="str">
        <f t="shared" si="2"/>
        <v/>
      </c>
      <c r="R34" s="176" t="str">
        <f t="shared" si="10"/>
        <v/>
      </c>
      <c r="S34" s="176" t="str">
        <f t="shared" si="3"/>
        <v/>
      </c>
      <c r="T34" s="176" t="str">
        <f t="shared" si="4"/>
        <v/>
      </c>
      <c r="U34" s="177" t="str">
        <f t="shared" si="11"/>
        <v/>
      </c>
      <c r="W34" s="178" t="str">
        <f t="shared" si="5"/>
        <v/>
      </c>
      <c r="X34" s="155" t="s">
        <v>0</v>
      </c>
      <c r="Y34" s="178" t="str">
        <f t="shared" si="6"/>
        <v/>
      </c>
      <c r="Z34" s="155" t="s">
        <v>0</v>
      </c>
    </row>
    <row r="35" spans="1:26" x14ac:dyDescent="0.25">
      <c r="A35" s="155" t="s">
        <v>0</v>
      </c>
      <c r="B35" s="328" t="str">
        <f>IF(csv!F30="","",csv!T30)</f>
        <v/>
      </c>
      <c r="C35" s="329" t="str">
        <f>IF(csv!F30="","",csv!AO30)</f>
        <v/>
      </c>
      <c r="D35" s="329" t="str">
        <f>IF(csv!F30="","",csv!AP30&amp;"–"&amp;csv!AQ30&amp;"–"&amp;csv!AR30)</f>
        <v/>
      </c>
      <c r="E35" s="330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3" t="str">
        <f t="shared" si="7"/>
        <v/>
      </c>
      <c r="L35" s="174" t="str">
        <f t="shared" si="0"/>
        <v/>
      </c>
      <c r="M35" s="238" t="str">
        <f t="shared" si="1"/>
        <v/>
      </c>
      <c r="N35" s="238" t="str">
        <f>IF(H35="","",IF(COUNTIF(H$7:H34,H35)=0,MAX(N$7:N34)+1,MAX(N$7:N34)))</f>
        <v/>
      </c>
      <c r="O35" s="238" t="str">
        <f t="shared" si="8"/>
        <v/>
      </c>
      <c r="P35" s="175" t="str">
        <f t="shared" si="9"/>
        <v/>
      </c>
      <c r="Q35" s="176" t="str">
        <f t="shared" si="2"/>
        <v/>
      </c>
      <c r="R35" s="176" t="str">
        <f t="shared" si="10"/>
        <v/>
      </c>
      <c r="S35" s="176" t="str">
        <f t="shared" si="3"/>
        <v/>
      </c>
      <c r="T35" s="176" t="str">
        <f t="shared" si="4"/>
        <v/>
      </c>
      <c r="U35" s="177" t="str">
        <f t="shared" si="11"/>
        <v/>
      </c>
      <c r="W35" s="178" t="str">
        <f t="shared" si="5"/>
        <v/>
      </c>
      <c r="X35" s="155" t="s">
        <v>0</v>
      </c>
      <c r="Y35" s="178" t="str">
        <f t="shared" si="6"/>
        <v/>
      </c>
      <c r="Z35" s="155" t="s">
        <v>0</v>
      </c>
    </row>
    <row r="36" spans="1:26" x14ac:dyDescent="0.25">
      <c r="A36" s="155" t="s">
        <v>0</v>
      </c>
      <c r="B36" s="328" t="str">
        <f>IF(csv!F31="","",csv!T31)</f>
        <v/>
      </c>
      <c r="C36" s="329" t="str">
        <f>IF(csv!F31="","",csv!AO31)</f>
        <v/>
      </c>
      <c r="D36" s="329" t="str">
        <f>IF(csv!F31="","",csv!AP31&amp;"–"&amp;csv!AQ31&amp;"–"&amp;csv!AR31)</f>
        <v/>
      </c>
      <c r="E36" s="330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3" t="str">
        <f t="shared" si="7"/>
        <v/>
      </c>
      <c r="L36" s="174" t="str">
        <f t="shared" si="0"/>
        <v/>
      </c>
      <c r="M36" s="238" t="str">
        <f t="shared" si="1"/>
        <v/>
      </c>
      <c r="N36" s="238" t="str">
        <f>IF(H36="","",IF(COUNTIF(H$7:H35,H36)=0,MAX(N$7:N35)+1,MAX(N$7:N35)))</f>
        <v/>
      </c>
      <c r="O36" s="238" t="str">
        <f t="shared" si="8"/>
        <v/>
      </c>
      <c r="P36" s="175" t="str">
        <f t="shared" si="9"/>
        <v/>
      </c>
      <c r="Q36" s="176" t="str">
        <f t="shared" si="2"/>
        <v/>
      </c>
      <c r="R36" s="176" t="str">
        <f t="shared" si="10"/>
        <v/>
      </c>
      <c r="S36" s="176" t="str">
        <f t="shared" si="3"/>
        <v/>
      </c>
      <c r="T36" s="176" t="str">
        <f t="shared" si="4"/>
        <v/>
      </c>
      <c r="U36" s="177" t="str">
        <f t="shared" si="11"/>
        <v/>
      </c>
      <c r="W36" s="178" t="str">
        <f t="shared" si="5"/>
        <v/>
      </c>
      <c r="X36" s="155" t="s">
        <v>0</v>
      </c>
      <c r="Y36" s="178" t="str">
        <f t="shared" si="6"/>
        <v/>
      </c>
      <c r="Z36" s="155" t="s">
        <v>0</v>
      </c>
    </row>
    <row r="37" spans="1:26" x14ac:dyDescent="0.25">
      <c r="A37" s="155" t="s">
        <v>0</v>
      </c>
      <c r="B37" s="328" t="str">
        <f>IF(csv!F32="","",csv!T32)</f>
        <v/>
      </c>
      <c r="C37" s="329" t="str">
        <f>IF(csv!F32="","",csv!AO32)</f>
        <v/>
      </c>
      <c r="D37" s="329" t="str">
        <f>IF(csv!F32="","",csv!AP32&amp;"–"&amp;csv!AQ32&amp;"–"&amp;csv!AR32)</f>
        <v/>
      </c>
      <c r="E37" s="330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3" t="str">
        <f t="shared" si="7"/>
        <v/>
      </c>
      <c r="L37" s="174" t="str">
        <f t="shared" si="0"/>
        <v/>
      </c>
      <c r="M37" s="238" t="str">
        <f t="shared" si="1"/>
        <v/>
      </c>
      <c r="N37" s="238" t="str">
        <f>IF(H37="","",IF(COUNTIF(H$7:H36,H37)=0,MAX(N$7:N36)+1,MAX(N$7:N36)))</f>
        <v/>
      </c>
      <c r="O37" s="238" t="str">
        <f t="shared" si="8"/>
        <v/>
      </c>
      <c r="P37" s="175" t="str">
        <f t="shared" si="9"/>
        <v/>
      </c>
      <c r="Q37" s="176" t="str">
        <f t="shared" si="2"/>
        <v/>
      </c>
      <c r="R37" s="176" t="str">
        <f t="shared" si="10"/>
        <v/>
      </c>
      <c r="S37" s="176" t="str">
        <f t="shared" si="3"/>
        <v/>
      </c>
      <c r="T37" s="176" t="str">
        <f t="shared" si="4"/>
        <v/>
      </c>
      <c r="U37" s="177" t="str">
        <f t="shared" si="11"/>
        <v/>
      </c>
      <c r="W37" s="178" t="str">
        <f t="shared" si="5"/>
        <v/>
      </c>
      <c r="X37" s="155" t="s">
        <v>0</v>
      </c>
      <c r="Y37" s="178" t="str">
        <f t="shared" si="6"/>
        <v/>
      </c>
      <c r="Z37" s="155" t="s">
        <v>0</v>
      </c>
    </row>
    <row r="38" spans="1:26" x14ac:dyDescent="0.25">
      <c r="A38" s="155" t="s">
        <v>0</v>
      </c>
      <c r="B38" s="328" t="str">
        <f>IF(csv!F33="","",csv!T33)</f>
        <v/>
      </c>
      <c r="C38" s="329" t="str">
        <f>IF(csv!F33="","",csv!AO33)</f>
        <v/>
      </c>
      <c r="D38" s="329" t="str">
        <f>IF(csv!F33="","",csv!AP33&amp;"–"&amp;csv!AQ33&amp;"–"&amp;csv!AR33)</f>
        <v/>
      </c>
      <c r="E38" s="330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55" t="s">
        <v>0</v>
      </c>
      <c r="G38" s="108"/>
      <c r="H38" s="110"/>
      <c r="J38" s="253" t="str">
        <f t="shared" si="7"/>
        <v/>
      </c>
      <c r="L38" s="174" t="str">
        <f t="shared" si="0"/>
        <v/>
      </c>
      <c r="M38" s="238" t="str">
        <f t="shared" si="1"/>
        <v/>
      </c>
      <c r="N38" s="238" t="str">
        <f>IF(H38="","",IF(COUNTIF(H$7:H37,H38)=0,MAX(N$7:N37)+1,MAX(N$7:N37)))</f>
        <v/>
      </c>
      <c r="O38" s="238" t="str">
        <f t="shared" si="8"/>
        <v/>
      </c>
      <c r="P38" s="175" t="str">
        <f t="shared" si="9"/>
        <v/>
      </c>
      <c r="Q38" s="176" t="str">
        <f t="shared" si="2"/>
        <v/>
      </c>
      <c r="R38" s="176" t="str">
        <f t="shared" si="10"/>
        <v/>
      </c>
      <c r="S38" s="176" t="str">
        <f t="shared" si="3"/>
        <v/>
      </c>
      <c r="T38" s="176" t="str">
        <f t="shared" si="4"/>
        <v/>
      </c>
      <c r="U38" s="177" t="str">
        <f t="shared" si="11"/>
        <v/>
      </c>
      <c r="W38" s="178" t="str">
        <f t="shared" si="5"/>
        <v/>
      </c>
      <c r="X38" s="155" t="s">
        <v>0</v>
      </c>
      <c r="Y38" s="178" t="str">
        <f t="shared" si="6"/>
        <v/>
      </c>
      <c r="Z38" s="155" t="s">
        <v>0</v>
      </c>
    </row>
    <row r="39" spans="1:26" x14ac:dyDescent="0.25">
      <c r="A39" s="155" t="s">
        <v>0</v>
      </c>
      <c r="B39" s="328" t="str">
        <f>IF(csv!F34="","",csv!T34)</f>
        <v/>
      </c>
      <c r="C39" s="329" t="str">
        <f>IF(csv!F34="","",csv!AO34)</f>
        <v/>
      </c>
      <c r="D39" s="329" t="str">
        <f>IF(csv!F34="","",csv!AP34&amp;"–"&amp;csv!AQ34&amp;"–"&amp;csv!AR34)</f>
        <v/>
      </c>
      <c r="E39" s="330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3" t="str">
        <f t="shared" si="7"/>
        <v/>
      </c>
      <c r="L39" s="174" t="str">
        <f t="shared" si="0"/>
        <v/>
      </c>
      <c r="M39" s="238" t="str">
        <f t="shared" si="1"/>
        <v/>
      </c>
      <c r="N39" s="238" t="str">
        <f>IF(H39="","",IF(COUNTIF(H$7:H38,H39)=0,MAX(N$7:N38)+1,MAX(N$7:N38)))</f>
        <v/>
      </c>
      <c r="O39" s="238" t="str">
        <f t="shared" si="8"/>
        <v/>
      </c>
      <c r="P39" s="175" t="str">
        <f t="shared" si="9"/>
        <v/>
      </c>
      <c r="Q39" s="176" t="str">
        <f t="shared" si="2"/>
        <v/>
      </c>
      <c r="R39" s="176" t="str">
        <f t="shared" si="10"/>
        <v/>
      </c>
      <c r="S39" s="176" t="str">
        <f t="shared" si="3"/>
        <v/>
      </c>
      <c r="T39" s="176" t="str">
        <f t="shared" si="4"/>
        <v/>
      </c>
      <c r="U39" s="177" t="str">
        <f t="shared" si="11"/>
        <v/>
      </c>
      <c r="W39" s="178" t="str">
        <f t="shared" si="5"/>
        <v/>
      </c>
      <c r="X39" s="155" t="s">
        <v>0</v>
      </c>
      <c r="Y39" s="178" t="str">
        <f t="shared" si="6"/>
        <v/>
      </c>
      <c r="Z39" s="155" t="s">
        <v>0</v>
      </c>
    </row>
    <row r="40" spans="1:26" x14ac:dyDescent="0.25">
      <c r="A40" s="155" t="s">
        <v>0</v>
      </c>
      <c r="B40" s="328" t="str">
        <f>IF(csv!F35="","",csv!T35)</f>
        <v/>
      </c>
      <c r="C40" s="329" t="str">
        <f>IF(csv!F35="","",csv!AO35)</f>
        <v/>
      </c>
      <c r="D40" s="329" t="str">
        <f>IF(csv!F35="","",csv!AP35&amp;"–"&amp;csv!AQ35&amp;"–"&amp;csv!AR35)</f>
        <v/>
      </c>
      <c r="E40" s="330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155" t="s">
        <v>0</v>
      </c>
      <c r="G40" s="108"/>
      <c r="H40" s="110"/>
      <c r="J40" s="253" t="str">
        <f t="shared" si="7"/>
        <v/>
      </c>
      <c r="L40" s="174" t="str">
        <f t="shared" ref="L40:L57" si="12">IF(G40="","",INDEX(kategorija_oznaka,MATCH(INDEX(natjecanjeKategorije_katRegId,MATCH(G40,natjecanjeKategorije_kategorija,0)),kategorija_id,0)))</f>
        <v/>
      </c>
      <c r="M40" s="238" t="str">
        <f t="shared" ref="M40:M57" si="13">IF(L40="","",INDEX(kategorija_rbr,MATCH(L40,kategorija_oznaka,0)))</f>
        <v/>
      </c>
      <c r="N40" s="238" t="str">
        <f>IF(H40="","",IF(COUNTIF(H$7:H39,H40)=0,MAX(N$7:N39)+1,MAX(N$7:N39)))</f>
        <v/>
      </c>
      <c r="O40" s="238" t="str">
        <f t="shared" si="8"/>
        <v/>
      </c>
      <c r="P40" s="175" t="str">
        <f t="shared" si="9"/>
        <v/>
      </c>
      <c r="Q40" s="176" t="str">
        <f t="shared" ref="Q40:Q57" si="14">IF(O40="","",INDEX(csv,MATCH($G40,natjecanje_kategorija,0),41))</f>
        <v/>
      </c>
      <c r="R40" s="176" t="str">
        <f t="shared" si="10"/>
        <v/>
      </c>
      <c r="S40" s="176" t="str">
        <f t="shared" ref="S40:S57" si="15">IF(O40="","",INDEX(csv,MATCH($G40,natjecanje_kategorija,0),42))</f>
        <v/>
      </c>
      <c r="T40" s="176" t="str">
        <f t="shared" ref="T40:T57" si="16">IF(O40="","",INDEX(csv,MATCH($G40,natjecanje_kategorija,0),43))</f>
        <v/>
      </c>
      <c r="U40" s="177" t="str">
        <f t="shared" si="11"/>
        <v/>
      </c>
      <c r="W40" s="178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78" t="str">
        <f t="shared" si="6"/>
        <v/>
      </c>
      <c r="Z40" s="155" t="s">
        <v>0</v>
      </c>
    </row>
    <row r="41" spans="1:26" x14ac:dyDescent="0.25">
      <c r="A41" s="155" t="s">
        <v>0</v>
      </c>
      <c r="B41" s="328" t="str">
        <f>IF(csv!F36="","",csv!T36)</f>
        <v/>
      </c>
      <c r="C41" s="329" t="str">
        <f>IF(csv!F36="","",csv!AO36)</f>
        <v/>
      </c>
      <c r="D41" s="329" t="str">
        <f>IF(csv!F36="","",csv!AP36&amp;"–"&amp;csv!AQ36&amp;"–"&amp;csv!AR36)</f>
        <v/>
      </c>
      <c r="E41" s="330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155" t="s">
        <v>0</v>
      </c>
      <c r="G41" s="108"/>
      <c r="H41" s="110"/>
      <c r="J41" s="253" t="str">
        <f t="shared" si="7"/>
        <v/>
      </c>
      <c r="L41" s="174" t="str">
        <f t="shared" si="12"/>
        <v/>
      </c>
      <c r="M41" s="238" t="str">
        <f t="shared" si="13"/>
        <v/>
      </c>
      <c r="N41" s="238" t="str">
        <f>IF(H41="","",IF(COUNTIF(H$7:H40,H41)=0,MAX(N$7:N40)+1,MAX(N$7:N40)))</f>
        <v/>
      </c>
      <c r="O41" s="238" t="str">
        <f t="shared" si="8"/>
        <v/>
      </c>
      <c r="P41" s="175" t="str">
        <f t="shared" si="9"/>
        <v/>
      </c>
      <c r="Q41" s="176" t="str">
        <f t="shared" si="14"/>
        <v/>
      </c>
      <c r="R41" s="176" t="str">
        <f t="shared" si="10"/>
        <v/>
      </c>
      <c r="S41" s="176" t="str">
        <f t="shared" si="15"/>
        <v/>
      </c>
      <c r="T41" s="176" t="str">
        <f t="shared" si="16"/>
        <v/>
      </c>
      <c r="U41" s="177" t="str">
        <f t="shared" si="11"/>
        <v/>
      </c>
      <c r="W41" s="178" t="str">
        <f t="shared" si="17"/>
        <v/>
      </c>
      <c r="X41" s="155" t="s">
        <v>0</v>
      </c>
      <c r="Y41" s="178" t="str">
        <f t="shared" si="6"/>
        <v/>
      </c>
      <c r="Z41" s="155" t="s">
        <v>0</v>
      </c>
    </row>
    <row r="42" spans="1:26" x14ac:dyDescent="0.25">
      <c r="A42" s="155" t="s">
        <v>0</v>
      </c>
      <c r="B42" s="328" t="str">
        <f>IF(csv!F37="","",csv!T37)</f>
        <v/>
      </c>
      <c r="C42" s="329" t="str">
        <f>IF(csv!F37="","",csv!AO37)</f>
        <v/>
      </c>
      <c r="D42" s="329" t="str">
        <f>IF(csv!F37="","",csv!AP37&amp;"–"&amp;csv!AQ37&amp;"–"&amp;csv!AR37)</f>
        <v/>
      </c>
      <c r="E42" s="330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55" t="s">
        <v>0</v>
      </c>
      <c r="G42" s="108"/>
      <c r="H42" s="110"/>
      <c r="J42" s="253" t="str">
        <f t="shared" si="7"/>
        <v/>
      </c>
      <c r="L42" s="174" t="str">
        <f t="shared" si="12"/>
        <v/>
      </c>
      <c r="M42" s="238" t="str">
        <f t="shared" si="13"/>
        <v/>
      </c>
      <c r="N42" s="238" t="str">
        <f>IF(H42="","",IF(COUNTIF(H$7:H41,H42)=0,MAX(N$7:N41)+1,MAX(N$7:N41)))</f>
        <v/>
      </c>
      <c r="O42" s="238" t="str">
        <f t="shared" si="8"/>
        <v/>
      </c>
      <c r="P42" s="175" t="str">
        <f t="shared" si="9"/>
        <v/>
      </c>
      <c r="Q42" s="176" t="str">
        <f t="shared" si="14"/>
        <v/>
      </c>
      <c r="R42" s="176" t="str">
        <f t="shared" si="10"/>
        <v/>
      </c>
      <c r="S42" s="176" t="str">
        <f t="shared" si="15"/>
        <v/>
      </c>
      <c r="T42" s="176" t="str">
        <f t="shared" si="16"/>
        <v/>
      </c>
      <c r="U42" s="177" t="str">
        <f t="shared" si="11"/>
        <v/>
      </c>
      <c r="W42" s="178" t="str">
        <f t="shared" si="17"/>
        <v/>
      </c>
      <c r="X42" s="155" t="s">
        <v>0</v>
      </c>
      <c r="Y42" s="178" t="str">
        <f t="shared" si="6"/>
        <v/>
      </c>
      <c r="Z42" s="155" t="s">
        <v>0</v>
      </c>
    </row>
    <row r="43" spans="1:26" x14ac:dyDescent="0.25">
      <c r="A43" s="155" t="s">
        <v>0</v>
      </c>
      <c r="B43" s="328" t="str">
        <f>IF(csv!F38="","",csv!T38)</f>
        <v/>
      </c>
      <c r="C43" s="329" t="str">
        <f>IF(csv!F38="","",csv!AO38)</f>
        <v/>
      </c>
      <c r="D43" s="329" t="str">
        <f>IF(csv!F38="","",csv!AP38&amp;"–"&amp;csv!AQ38&amp;"–"&amp;csv!AR38)</f>
        <v/>
      </c>
      <c r="E43" s="330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155" t="s">
        <v>0</v>
      </c>
      <c r="G43" s="108"/>
      <c r="H43" s="110"/>
      <c r="J43" s="253" t="str">
        <f t="shared" si="7"/>
        <v/>
      </c>
      <c r="L43" s="174" t="str">
        <f t="shared" si="12"/>
        <v/>
      </c>
      <c r="M43" s="238" t="str">
        <f t="shared" si="13"/>
        <v/>
      </c>
      <c r="N43" s="238" t="str">
        <f>IF(H43="","",IF(COUNTIF(H$7:H42,H43)=0,MAX(N$7:N42)+1,MAX(N$7:N42)))</f>
        <v/>
      </c>
      <c r="O43" s="238" t="str">
        <f t="shared" si="8"/>
        <v/>
      </c>
      <c r="P43" s="175" t="str">
        <f t="shared" si="9"/>
        <v/>
      </c>
      <c r="Q43" s="176" t="str">
        <f t="shared" si="14"/>
        <v/>
      </c>
      <c r="R43" s="176" t="str">
        <f t="shared" si="10"/>
        <v/>
      </c>
      <c r="S43" s="176" t="str">
        <f t="shared" si="15"/>
        <v/>
      </c>
      <c r="T43" s="176" t="str">
        <f t="shared" si="16"/>
        <v/>
      </c>
      <c r="U43" s="177" t="str">
        <f t="shared" si="11"/>
        <v/>
      </c>
      <c r="W43" s="178" t="str">
        <f t="shared" si="17"/>
        <v/>
      </c>
      <c r="X43" s="155" t="s">
        <v>0</v>
      </c>
      <c r="Y43" s="178" t="str">
        <f t="shared" si="6"/>
        <v/>
      </c>
      <c r="Z43" s="155" t="s">
        <v>0</v>
      </c>
    </row>
    <row r="44" spans="1:26" x14ac:dyDescent="0.25">
      <c r="A44" s="155" t="s">
        <v>0</v>
      </c>
      <c r="B44" s="328" t="str">
        <f>IF(csv!F39="","",csv!T39)</f>
        <v/>
      </c>
      <c r="C44" s="329" t="str">
        <f>IF(csv!F39="","",csv!AO39)</f>
        <v/>
      </c>
      <c r="D44" s="329" t="str">
        <f>IF(csv!F39="","",csv!AP39&amp;"–"&amp;csv!AQ39&amp;"–"&amp;csv!AR39)</f>
        <v/>
      </c>
      <c r="E44" s="330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155" t="s">
        <v>0</v>
      </c>
      <c r="G44" s="108"/>
      <c r="H44" s="110"/>
      <c r="J44" s="253" t="str">
        <f t="shared" si="7"/>
        <v/>
      </c>
      <c r="L44" s="174" t="str">
        <f t="shared" si="12"/>
        <v/>
      </c>
      <c r="M44" s="238" t="str">
        <f t="shared" si="13"/>
        <v/>
      </c>
      <c r="N44" s="238" t="str">
        <f>IF(H44="","",IF(COUNTIF(H$7:H43,H44)=0,MAX(N$7:N43)+1,MAX(N$7:N43)))</f>
        <v/>
      </c>
      <c r="O44" s="238" t="str">
        <f t="shared" si="8"/>
        <v/>
      </c>
      <c r="P44" s="175" t="str">
        <f t="shared" si="9"/>
        <v/>
      </c>
      <c r="Q44" s="176" t="str">
        <f t="shared" si="14"/>
        <v/>
      </c>
      <c r="R44" s="176" t="str">
        <f t="shared" si="10"/>
        <v/>
      </c>
      <c r="S44" s="176" t="str">
        <f t="shared" si="15"/>
        <v/>
      </c>
      <c r="T44" s="176" t="str">
        <f t="shared" si="16"/>
        <v/>
      </c>
      <c r="U44" s="177" t="str">
        <f t="shared" si="11"/>
        <v/>
      </c>
      <c r="W44" s="178" t="str">
        <f t="shared" si="17"/>
        <v/>
      </c>
      <c r="X44" s="155" t="s">
        <v>0</v>
      </c>
      <c r="Y44" s="178" t="str">
        <f t="shared" si="6"/>
        <v/>
      </c>
      <c r="Z44" s="155" t="s">
        <v>0</v>
      </c>
    </row>
    <row r="45" spans="1:26" x14ac:dyDescent="0.25">
      <c r="A45" s="155" t="s">
        <v>0</v>
      </c>
      <c r="B45" s="328" t="str">
        <f>IF(csv!F40="","",csv!T40)</f>
        <v/>
      </c>
      <c r="C45" s="329" t="str">
        <f>IF(csv!F40="","",csv!AO40)</f>
        <v/>
      </c>
      <c r="D45" s="329" t="str">
        <f>IF(csv!F40="","",csv!AP40&amp;"–"&amp;csv!AQ40&amp;"–"&amp;csv!AR40)</f>
        <v/>
      </c>
      <c r="E45" s="330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155" t="s">
        <v>0</v>
      </c>
      <c r="G45" s="108"/>
      <c r="H45" s="110"/>
      <c r="J45" s="253" t="str">
        <f t="shared" si="7"/>
        <v/>
      </c>
      <c r="L45" s="174" t="str">
        <f t="shared" si="12"/>
        <v/>
      </c>
      <c r="M45" s="238" t="str">
        <f t="shared" si="13"/>
        <v/>
      </c>
      <c r="N45" s="238" t="str">
        <f>IF(H45="","",IF(COUNTIF(H$7:H44,H45)=0,MAX(N$7:N44)+1,MAX(N$7:N44)))</f>
        <v/>
      </c>
      <c r="O45" s="238" t="str">
        <f t="shared" si="8"/>
        <v/>
      </c>
      <c r="P45" s="175" t="str">
        <f t="shared" si="9"/>
        <v/>
      </c>
      <c r="Q45" s="176" t="str">
        <f t="shared" si="14"/>
        <v/>
      </c>
      <c r="R45" s="176" t="str">
        <f t="shared" si="10"/>
        <v/>
      </c>
      <c r="S45" s="176" t="str">
        <f t="shared" si="15"/>
        <v/>
      </c>
      <c r="T45" s="176" t="str">
        <f t="shared" si="16"/>
        <v/>
      </c>
      <c r="U45" s="177" t="str">
        <f t="shared" si="11"/>
        <v/>
      </c>
      <c r="W45" s="178" t="str">
        <f t="shared" si="17"/>
        <v/>
      </c>
      <c r="X45" s="155" t="s">
        <v>0</v>
      </c>
      <c r="Y45" s="178" t="str">
        <f t="shared" si="6"/>
        <v/>
      </c>
      <c r="Z45" s="155" t="s">
        <v>0</v>
      </c>
    </row>
    <row r="46" spans="1:26" x14ac:dyDescent="0.25">
      <c r="A46" s="155" t="s">
        <v>0</v>
      </c>
      <c r="B46" s="328" t="str">
        <f>IF(csv!F41="","",csv!T41)</f>
        <v/>
      </c>
      <c r="C46" s="329" t="str">
        <f>IF(csv!F41="","",csv!AO41)</f>
        <v/>
      </c>
      <c r="D46" s="329" t="str">
        <f>IF(csv!F41="","",csv!AP41&amp;"–"&amp;csv!AQ41&amp;"–"&amp;csv!AR41)</f>
        <v/>
      </c>
      <c r="E46" s="330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3" t="str">
        <f t="shared" si="7"/>
        <v/>
      </c>
      <c r="L46" s="174" t="str">
        <f t="shared" si="12"/>
        <v/>
      </c>
      <c r="M46" s="238" t="str">
        <f t="shared" si="13"/>
        <v/>
      </c>
      <c r="N46" s="238" t="str">
        <f>IF(H46="","",IF(COUNTIF(H$7:H45,H46)=0,MAX(N$7:N45)+1,MAX(N$7:N45)))</f>
        <v/>
      </c>
      <c r="O46" s="238" t="str">
        <f t="shared" si="8"/>
        <v/>
      </c>
      <c r="P46" s="175" t="str">
        <f t="shared" si="9"/>
        <v/>
      </c>
      <c r="Q46" s="176" t="str">
        <f t="shared" si="14"/>
        <v/>
      </c>
      <c r="R46" s="176" t="str">
        <f t="shared" si="10"/>
        <v/>
      </c>
      <c r="S46" s="176" t="str">
        <f t="shared" si="15"/>
        <v/>
      </c>
      <c r="T46" s="176" t="str">
        <f t="shared" si="16"/>
        <v/>
      </c>
      <c r="U46" s="177" t="str">
        <f t="shared" si="11"/>
        <v/>
      </c>
      <c r="W46" s="178" t="str">
        <f t="shared" si="17"/>
        <v/>
      </c>
      <c r="X46" s="155" t="s">
        <v>0</v>
      </c>
      <c r="Y46" s="178" t="str">
        <f t="shared" si="6"/>
        <v/>
      </c>
      <c r="Z46" s="155" t="s">
        <v>0</v>
      </c>
    </row>
    <row r="47" spans="1:26" x14ac:dyDescent="0.25">
      <c r="A47" s="155" t="s">
        <v>0</v>
      </c>
      <c r="B47" s="328" t="str">
        <f>IF(csv!F42="","",csv!T42)</f>
        <v/>
      </c>
      <c r="C47" s="329" t="str">
        <f>IF(csv!F42="","",csv!AO42)</f>
        <v/>
      </c>
      <c r="D47" s="329" t="str">
        <f>IF(csv!F42="","",csv!AP42&amp;"–"&amp;csv!AQ42&amp;"–"&amp;csv!AR42)</f>
        <v/>
      </c>
      <c r="E47" s="330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3" t="str">
        <f t="shared" si="7"/>
        <v/>
      </c>
      <c r="L47" s="174" t="str">
        <f t="shared" si="12"/>
        <v/>
      </c>
      <c r="M47" s="238" t="str">
        <f t="shared" si="13"/>
        <v/>
      </c>
      <c r="N47" s="238" t="str">
        <f>IF(H47="","",IF(COUNTIF(H$7:H46,H47)=0,MAX(N$7:N46)+1,MAX(N$7:N46)))</f>
        <v/>
      </c>
      <c r="O47" s="238" t="str">
        <f t="shared" si="8"/>
        <v/>
      </c>
      <c r="P47" s="175" t="str">
        <f t="shared" si="9"/>
        <v/>
      </c>
      <c r="Q47" s="176" t="str">
        <f t="shared" si="14"/>
        <v/>
      </c>
      <c r="R47" s="176" t="str">
        <f t="shared" si="10"/>
        <v/>
      </c>
      <c r="S47" s="176" t="str">
        <f t="shared" si="15"/>
        <v/>
      </c>
      <c r="T47" s="176" t="str">
        <f t="shared" si="16"/>
        <v/>
      </c>
      <c r="U47" s="177" t="str">
        <f t="shared" si="11"/>
        <v/>
      </c>
      <c r="W47" s="178" t="str">
        <f t="shared" si="17"/>
        <v/>
      </c>
      <c r="X47" s="155" t="s">
        <v>0</v>
      </c>
      <c r="Y47" s="178" t="str">
        <f t="shared" si="6"/>
        <v/>
      </c>
      <c r="Z47" s="155" t="s">
        <v>0</v>
      </c>
    </row>
    <row r="48" spans="1:26" x14ac:dyDescent="0.25">
      <c r="A48" s="155" t="s">
        <v>0</v>
      </c>
      <c r="B48" s="328" t="str">
        <f>IF(csv!F43="","",csv!T43)</f>
        <v/>
      </c>
      <c r="C48" s="329" t="str">
        <f>IF(csv!F43="","",csv!AO43)</f>
        <v/>
      </c>
      <c r="D48" s="329" t="str">
        <f>IF(csv!F43="","",csv!AP43&amp;"–"&amp;csv!AQ43&amp;"–"&amp;csv!AR43)</f>
        <v/>
      </c>
      <c r="E48" s="330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155" t="s">
        <v>0</v>
      </c>
      <c r="G48" s="108"/>
      <c r="H48" s="110"/>
      <c r="J48" s="253" t="str">
        <f t="shared" si="7"/>
        <v/>
      </c>
      <c r="L48" s="174" t="str">
        <f t="shared" si="12"/>
        <v/>
      </c>
      <c r="M48" s="238" t="str">
        <f t="shared" si="13"/>
        <v/>
      </c>
      <c r="N48" s="238" t="str">
        <f>IF(H48="","",IF(COUNTIF(H$7:H47,H48)=0,MAX(N$7:N47)+1,MAX(N$7:N47)))</f>
        <v/>
      </c>
      <c r="O48" s="238" t="str">
        <f t="shared" si="8"/>
        <v/>
      </c>
      <c r="P48" s="175" t="str">
        <f t="shared" si="9"/>
        <v/>
      </c>
      <c r="Q48" s="176" t="str">
        <f t="shared" si="14"/>
        <v/>
      </c>
      <c r="R48" s="176" t="str">
        <f t="shared" si="10"/>
        <v/>
      </c>
      <c r="S48" s="176" t="str">
        <f t="shared" si="15"/>
        <v/>
      </c>
      <c r="T48" s="176" t="str">
        <f t="shared" si="16"/>
        <v/>
      </c>
      <c r="U48" s="177" t="str">
        <f t="shared" si="11"/>
        <v/>
      </c>
      <c r="W48" s="178" t="str">
        <f t="shared" si="17"/>
        <v/>
      </c>
      <c r="X48" s="155" t="s">
        <v>0</v>
      </c>
      <c r="Y48" s="178" t="str">
        <f t="shared" si="6"/>
        <v/>
      </c>
      <c r="Z48" s="155" t="s">
        <v>0</v>
      </c>
    </row>
    <row r="49" spans="1:26" x14ac:dyDescent="0.25">
      <c r="A49" s="155" t="s">
        <v>0</v>
      </c>
      <c r="B49" s="328" t="str">
        <f>IF(csv!F44="","",csv!T44)</f>
        <v/>
      </c>
      <c r="C49" s="329" t="str">
        <f>IF(csv!F44="","",csv!AO44)</f>
        <v/>
      </c>
      <c r="D49" s="329" t="str">
        <f>IF(csv!F44="","",csv!AP44&amp;"–"&amp;csv!AQ44&amp;"–"&amp;csv!AR44)</f>
        <v/>
      </c>
      <c r="E49" s="330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55" t="s">
        <v>0</v>
      </c>
      <c r="G49" s="108"/>
      <c r="H49" s="110"/>
      <c r="J49" s="253" t="str">
        <f t="shared" si="7"/>
        <v/>
      </c>
      <c r="L49" s="174" t="str">
        <f t="shared" si="12"/>
        <v/>
      </c>
      <c r="M49" s="238" t="str">
        <f t="shared" si="13"/>
        <v/>
      </c>
      <c r="N49" s="238" t="str">
        <f>IF(H49="","",IF(COUNTIF(H$7:H48,H49)=0,MAX(N$7:N48)+1,MAX(N$7:N48)))</f>
        <v/>
      </c>
      <c r="O49" s="238" t="str">
        <f t="shared" si="8"/>
        <v/>
      </c>
      <c r="P49" s="175" t="str">
        <f t="shared" si="9"/>
        <v/>
      </c>
      <c r="Q49" s="176" t="str">
        <f t="shared" si="14"/>
        <v/>
      </c>
      <c r="R49" s="176" t="str">
        <f t="shared" si="10"/>
        <v/>
      </c>
      <c r="S49" s="176" t="str">
        <f t="shared" si="15"/>
        <v/>
      </c>
      <c r="T49" s="176" t="str">
        <f t="shared" si="16"/>
        <v/>
      </c>
      <c r="U49" s="177" t="str">
        <f t="shared" si="11"/>
        <v/>
      </c>
      <c r="W49" s="178" t="str">
        <f t="shared" si="17"/>
        <v/>
      </c>
      <c r="X49" s="155" t="s">
        <v>0</v>
      </c>
      <c r="Y49" s="178" t="str">
        <f t="shared" si="6"/>
        <v/>
      </c>
      <c r="Z49" s="155" t="s">
        <v>0</v>
      </c>
    </row>
    <row r="50" spans="1:26" x14ac:dyDescent="0.25">
      <c r="A50" s="155" t="s">
        <v>0</v>
      </c>
      <c r="B50" s="328" t="str">
        <f>IF(csv!F45="","",csv!T45)</f>
        <v/>
      </c>
      <c r="C50" s="329" t="str">
        <f>IF(csv!F45="","",csv!AO45)</f>
        <v/>
      </c>
      <c r="D50" s="329" t="str">
        <f>IF(csv!F45="","",csv!AP45&amp;"–"&amp;csv!AQ45&amp;"–"&amp;csv!AR45)</f>
        <v/>
      </c>
      <c r="E50" s="330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55" t="s">
        <v>0</v>
      </c>
      <c r="G50" s="108"/>
      <c r="H50" s="110"/>
      <c r="J50" s="253" t="str">
        <f t="shared" si="7"/>
        <v/>
      </c>
      <c r="L50" s="174" t="str">
        <f t="shared" si="12"/>
        <v/>
      </c>
      <c r="M50" s="238" t="str">
        <f t="shared" si="13"/>
        <v/>
      </c>
      <c r="N50" s="238" t="str">
        <f>IF(H50="","",IF(COUNTIF(H$7:H49,H50)=0,MAX(N$7:N49)+1,MAX(N$7:N49)))</f>
        <v/>
      </c>
      <c r="O50" s="238" t="str">
        <f t="shared" si="8"/>
        <v/>
      </c>
      <c r="P50" s="175" t="str">
        <f t="shared" si="9"/>
        <v/>
      </c>
      <c r="Q50" s="176" t="str">
        <f t="shared" si="14"/>
        <v/>
      </c>
      <c r="R50" s="176" t="str">
        <f t="shared" si="10"/>
        <v/>
      </c>
      <c r="S50" s="176" t="str">
        <f t="shared" si="15"/>
        <v/>
      </c>
      <c r="T50" s="176" t="str">
        <f t="shared" si="16"/>
        <v/>
      </c>
      <c r="U50" s="177" t="str">
        <f t="shared" si="11"/>
        <v/>
      </c>
      <c r="W50" s="178" t="str">
        <f t="shared" si="17"/>
        <v/>
      </c>
      <c r="X50" s="155" t="s">
        <v>0</v>
      </c>
      <c r="Y50" s="178" t="str">
        <f t="shared" si="6"/>
        <v/>
      </c>
      <c r="Z50" s="155" t="s">
        <v>0</v>
      </c>
    </row>
    <row r="51" spans="1:26" x14ac:dyDescent="0.25">
      <c r="A51" s="155" t="s">
        <v>0</v>
      </c>
      <c r="B51" s="328" t="str">
        <f>IF(csv!F46="","",csv!T46)</f>
        <v/>
      </c>
      <c r="C51" s="329" t="str">
        <f>IF(csv!F46="","",csv!AO46)</f>
        <v/>
      </c>
      <c r="D51" s="329" t="str">
        <f>IF(csv!F46="","",csv!AP46&amp;"–"&amp;csv!AQ46&amp;"–"&amp;csv!AR46)</f>
        <v/>
      </c>
      <c r="E51" s="330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55" t="s">
        <v>0</v>
      </c>
      <c r="G51" s="108"/>
      <c r="H51" s="110"/>
      <c r="J51" s="253" t="str">
        <f t="shared" si="7"/>
        <v/>
      </c>
      <c r="L51" s="174" t="str">
        <f t="shared" si="12"/>
        <v/>
      </c>
      <c r="M51" s="238" t="str">
        <f t="shared" si="13"/>
        <v/>
      </c>
      <c r="N51" s="238" t="str">
        <f>IF(H51="","",IF(COUNTIF(H$7:H50,H51)=0,MAX(N$7:N50)+1,MAX(N$7:N50)))</f>
        <v/>
      </c>
      <c r="O51" s="238" t="str">
        <f t="shared" si="8"/>
        <v/>
      </c>
      <c r="P51" s="175" t="str">
        <f t="shared" si="9"/>
        <v/>
      </c>
      <c r="Q51" s="176" t="str">
        <f t="shared" si="14"/>
        <v/>
      </c>
      <c r="R51" s="176" t="str">
        <f t="shared" si="10"/>
        <v/>
      </c>
      <c r="S51" s="176" t="str">
        <f t="shared" si="15"/>
        <v/>
      </c>
      <c r="T51" s="176" t="str">
        <f t="shared" si="16"/>
        <v/>
      </c>
      <c r="U51" s="177" t="str">
        <f t="shared" si="11"/>
        <v/>
      </c>
      <c r="W51" s="178" t="str">
        <f t="shared" si="17"/>
        <v/>
      </c>
      <c r="X51" s="155" t="s">
        <v>0</v>
      </c>
      <c r="Y51" s="178" t="str">
        <f t="shared" si="6"/>
        <v/>
      </c>
      <c r="Z51" s="155" t="s">
        <v>0</v>
      </c>
    </row>
    <row r="52" spans="1:26" x14ac:dyDescent="0.25">
      <c r="A52" s="155" t="s">
        <v>0</v>
      </c>
      <c r="B52" s="328" t="str">
        <f>IF(csv!F47="","",csv!T47)</f>
        <v/>
      </c>
      <c r="C52" s="329" t="str">
        <f>IF(csv!F47="","",csv!AO47)</f>
        <v/>
      </c>
      <c r="D52" s="329" t="str">
        <f>IF(csv!F47="","",csv!AP47&amp;"–"&amp;csv!AQ47&amp;"–"&amp;csv!AR47)</f>
        <v/>
      </c>
      <c r="E52" s="330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155" t="s">
        <v>0</v>
      </c>
      <c r="G52" s="108"/>
      <c r="H52" s="110"/>
      <c r="J52" s="253" t="str">
        <f t="shared" si="7"/>
        <v/>
      </c>
      <c r="L52" s="174" t="str">
        <f t="shared" si="12"/>
        <v/>
      </c>
      <c r="M52" s="238" t="str">
        <f t="shared" si="13"/>
        <v/>
      </c>
      <c r="N52" s="238" t="str">
        <f>IF(H52="","",IF(COUNTIF(H$7:H51,H52)=0,MAX(N$7:N51)+1,MAX(N$7:N51)))</f>
        <v/>
      </c>
      <c r="O52" s="238" t="str">
        <f t="shared" si="8"/>
        <v/>
      </c>
      <c r="P52" s="175" t="str">
        <f t="shared" si="9"/>
        <v/>
      </c>
      <c r="Q52" s="176" t="str">
        <f t="shared" si="14"/>
        <v/>
      </c>
      <c r="R52" s="176" t="str">
        <f t="shared" si="10"/>
        <v/>
      </c>
      <c r="S52" s="176" t="str">
        <f t="shared" si="15"/>
        <v/>
      </c>
      <c r="T52" s="176" t="str">
        <f t="shared" si="16"/>
        <v/>
      </c>
      <c r="U52" s="177" t="str">
        <f t="shared" si="11"/>
        <v/>
      </c>
      <c r="W52" s="178" t="str">
        <f t="shared" si="17"/>
        <v/>
      </c>
      <c r="X52" s="155" t="s">
        <v>0</v>
      </c>
      <c r="Y52" s="178" t="str">
        <f t="shared" si="6"/>
        <v/>
      </c>
      <c r="Z52" s="155" t="s">
        <v>0</v>
      </c>
    </row>
    <row r="53" spans="1:26" x14ac:dyDescent="0.25">
      <c r="A53" s="155" t="s">
        <v>0</v>
      </c>
      <c r="B53" s="328" t="str">
        <f>IF(csv!F48="","",csv!T48)</f>
        <v/>
      </c>
      <c r="C53" s="329" t="str">
        <f>IF(csv!F48="","",csv!AO48)</f>
        <v/>
      </c>
      <c r="D53" s="329" t="str">
        <f>IF(csv!F48="","",csv!AP48&amp;"–"&amp;csv!AQ48&amp;"–"&amp;csv!AR48)</f>
        <v/>
      </c>
      <c r="E53" s="330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155" t="s">
        <v>0</v>
      </c>
      <c r="G53" s="108"/>
      <c r="H53" s="110"/>
      <c r="J53" s="253" t="str">
        <f t="shared" si="7"/>
        <v/>
      </c>
      <c r="L53" s="174" t="str">
        <f t="shared" si="12"/>
        <v/>
      </c>
      <c r="M53" s="238" t="str">
        <f t="shared" si="13"/>
        <v/>
      </c>
      <c r="N53" s="238" t="str">
        <f>IF(H53="","",IF(COUNTIF(H$7:H52,H53)=0,MAX(N$7:N52)+1,MAX(N$7:N52)))</f>
        <v/>
      </c>
      <c r="O53" s="238" t="str">
        <f t="shared" si="8"/>
        <v/>
      </c>
      <c r="P53" s="175" t="str">
        <f t="shared" si="9"/>
        <v/>
      </c>
      <c r="Q53" s="176" t="str">
        <f t="shared" si="14"/>
        <v/>
      </c>
      <c r="R53" s="176" t="str">
        <f t="shared" si="10"/>
        <v/>
      </c>
      <c r="S53" s="176" t="str">
        <f t="shared" si="15"/>
        <v/>
      </c>
      <c r="T53" s="176" t="str">
        <f t="shared" si="16"/>
        <v/>
      </c>
      <c r="U53" s="177" t="str">
        <f t="shared" si="11"/>
        <v/>
      </c>
      <c r="W53" s="178" t="str">
        <f t="shared" si="17"/>
        <v/>
      </c>
      <c r="X53" s="155" t="s">
        <v>0</v>
      </c>
      <c r="Y53" s="178" t="str">
        <f t="shared" si="6"/>
        <v/>
      </c>
      <c r="Z53" s="155" t="s">
        <v>0</v>
      </c>
    </row>
    <row r="54" spans="1:26" x14ac:dyDescent="0.25">
      <c r="A54" s="155" t="s">
        <v>0</v>
      </c>
      <c r="B54" s="328" t="str">
        <f>IF(csv!F49="","",csv!T49)</f>
        <v/>
      </c>
      <c r="C54" s="329" t="str">
        <f>IF(csv!F49="","",csv!AO49)</f>
        <v/>
      </c>
      <c r="D54" s="329" t="str">
        <f>IF(csv!F49="","",csv!AP49&amp;"–"&amp;csv!AQ49&amp;"–"&amp;csv!AR49)</f>
        <v/>
      </c>
      <c r="E54" s="330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155" t="s">
        <v>0</v>
      </c>
      <c r="G54" s="108"/>
      <c r="H54" s="110"/>
      <c r="J54" s="253" t="str">
        <f t="shared" si="7"/>
        <v/>
      </c>
      <c r="L54" s="174" t="str">
        <f t="shared" si="12"/>
        <v/>
      </c>
      <c r="M54" s="238" t="str">
        <f t="shared" si="13"/>
        <v/>
      </c>
      <c r="N54" s="238" t="str">
        <f>IF(H54="","",IF(COUNTIF(H$7:H53,H54)=0,MAX(N$7:N53)+1,MAX(N$7:N53)))</f>
        <v/>
      </c>
      <c r="O54" s="238" t="str">
        <f t="shared" si="8"/>
        <v/>
      </c>
      <c r="P54" s="175" t="str">
        <f t="shared" si="9"/>
        <v/>
      </c>
      <c r="Q54" s="176" t="str">
        <f t="shared" si="14"/>
        <v/>
      </c>
      <c r="R54" s="176" t="str">
        <f t="shared" si="10"/>
        <v/>
      </c>
      <c r="S54" s="176" t="str">
        <f t="shared" si="15"/>
        <v/>
      </c>
      <c r="T54" s="176" t="str">
        <f t="shared" si="16"/>
        <v/>
      </c>
      <c r="U54" s="177" t="str">
        <f t="shared" si="11"/>
        <v/>
      </c>
      <c r="W54" s="178" t="str">
        <f t="shared" si="17"/>
        <v/>
      </c>
      <c r="X54" s="155" t="s">
        <v>0</v>
      </c>
      <c r="Y54" s="178" t="str">
        <f t="shared" si="6"/>
        <v/>
      </c>
      <c r="Z54" s="155" t="s">
        <v>0</v>
      </c>
    </row>
    <row r="55" spans="1:26" x14ac:dyDescent="0.25">
      <c r="A55" s="155" t="s">
        <v>0</v>
      </c>
      <c r="B55" s="328" t="str">
        <f>IF(csv!F50="","",csv!T50)</f>
        <v/>
      </c>
      <c r="C55" s="329" t="str">
        <f>IF(csv!F50="","",csv!AO50)</f>
        <v/>
      </c>
      <c r="D55" s="329" t="str">
        <f>IF(csv!F50="","",csv!AP50&amp;"–"&amp;csv!AQ50&amp;"–"&amp;csv!AR50)</f>
        <v/>
      </c>
      <c r="E55" s="330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155" t="s">
        <v>0</v>
      </c>
      <c r="G55" s="108"/>
      <c r="H55" s="110"/>
      <c r="J55" s="253" t="str">
        <f t="shared" si="7"/>
        <v/>
      </c>
      <c r="L55" s="174" t="str">
        <f t="shared" si="12"/>
        <v/>
      </c>
      <c r="M55" s="238" t="str">
        <f t="shared" si="13"/>
        <v/>
      </c>
      <c r="N55" s="238" t="str">
        <f>IF(H55="","",IF(COUNTIF(H$7:H54,H55)=0,MAX(N$7:N54)+1,MAX(N$7:N54)))</f>
        <v/>
      </c>
      <c r="O55" s="238" t="str">
        <f t="shared" si="8"/>
        <v/>
      </c>
      <c r="P55" s="175" t="str">
        <f t="shared" si="9"/>
        <v/>
      </c>
      <c r="Q55" s="176" t="str">
        <f t="shared" si="14"/>
        <v/>
      </c>
      <c r="R55" s="176" t="str">
        <f t="shared" si="10"/>
        <v/>
      </c>
      <c r="S55" s="176" t="str">
        <f t="shared" si="15"/>
        <v/>
      </c>
      <c r="T55" s="176" t="str">
        <f t="shared" si="16"/>
        <v/>
      </c>
      <c r="U55" s="177" t="str">
        <f t="shared" si="11"/>
        <v/>
      </c>
      <c r="W55" s="178" t="str">
        <f t="shared" si="17"/>
        <v/>
      </c>
      <c r="X55" s="155" t="s">
        <v>0</v>
      </c>
      <c r="Y55" s="178" t="str">
        <f t="shared" si="6"/>
        <v/>
      </c>
      <c r="Z55" s="155" t="s">
        <v>0</v>
      </c>
    </row>
    <row r="56" spans="1:26" x14ac:dyDescent="0.25">
      <c r="A56" s="155" t="s">
        <v>0</v>
      </c>
      <c r="B56" s="328" t="str">
        <f>IF(csv!F51="","",csv!T51)</f>
        <v/>
      </c>
      <c r="C56" s="329" t="str">
        <f>IF(csv!F51="","",csv!AO51)</f>
        <v/>
      </c>
      <c r="D56" s="329" t="str">
        <f>IF(csv!F51="","",csv!AP51&amp;"–"&amp;csv!AQ51&amp;"–"&amp;csv!AR51)</f>
        <v/>
      </c>
      <c r="E56" s="330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155" t="s">
        <v>0</v>
      </c>
      <c r="G56" s="108"/>
      <c r="H56" s="110"/>
      <c r="J56" s="253" t="str">
        <f t="shared" si="7"/>
        <v/>
      </c>
      <c r="L56" s="174" t="str">
        <f t="shared" si="12"/>
        <v/>
      </c>
      <c r="M56" s="238" t="str">
        <f t="shared" si="13"/>
        <v/>
      </c>
      <c r="N56" s="238" t="str">
        <f>IF(H56="","",IF(COUNTIF(H$7:H55,H56)=0,MAX(N$7:N55)+1,MAX(N$7:N55)))</f>
        <v/>
      </c>
      <c r="O56" s="238" t="str">
        <f t="shared" si="8"/>
        <v/>
      </c>
      <c r="P56" s="175" t="str">
        <f t="shared" si="9"/>
        <v/>
      </c>
      <c r="Q56" s="176" t="str">
        <f t="shared" si="14"/>
        <v/>
      </c>
      <c r="R56" s="176" t="str">
        <f t="shared" si="10"/>
        <v/>
      </c>
      <c r="S56" s="176" t="str">
        <f t="shared" si="15"/>
        <v/>
      </c>
      <c r="T56" s="176" t="str">
        <f t="shared" si="16"/>
        <v/>
      </c>
      <c r="U56" s="177" t="str">
        <f t="shared" si="11"/>
        <v/>
      </c>
      <c r="W56" s="178" t="str">
        <f t="shared" si="17"/>
        <v/>
      </c>
      <c r="X56" s="155" t="s">
        <v>0</v>
      </c>
      <c r="Y56" s="178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328" t="str">
        <f>IF(csv!F52="","",csv!T52)</f>
        <v/>
      </c>
      <c r="C57" s="329" t="str">
        <f>IF(csv!F52="","",csv!AO52)</f>
        <v/>
      </c>
      <c r="D57" s="329" t="str">
        <f>IF(csv!F52="","",csv!AP52&amp;"–"&amp;csv!AQ52&amp;"–"&amp;csv!AR52)</f>
        <v/>
      </c>
      <c r="E57" s="330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155" t="s">
        <v>0</v>
      </c>
      <c r="G57" s="111"/>
      <c r="H57" s="113"/>
      <c r="J57" s="254" t="str">
        <f t="shared" si="7"/>
        <v/>
      </c>
      <c r="L57" s="181" t="str">
        <f t="shared" si="12"/>
        <v/>
      </c>
      <c r="M57" s="244" t="str">
        <f t="shared" si="13"/>
        <v/>
      </c>
      <c r="N57" s="244" t="str">
        <f>IF(H57="","",IF(COUNTIF(H$7:H56,H57)=0,MAX(N$7:N56)+1,MAX(N$7:N56)))</f>
        <v/>
      </c>
      <c r="O57" s="244" t="str">
        <f t="shared" si="8"/>
        <v/>
      </c>
      <c r="P57" s="183" t="str">
        <f t="shared" si="9"/>
        <v/>
      </c>
      <c r="Q57" s="182" t="str">
        <f t="shared" si="14"/>
        <v/>
      </c>
      <c r="R57" s="182" t="str">
        <f t="shared" si="10"/>
        <v/>
      </c>
      <c r="S57" s="182" t="str">
        <f t="shared" si="15"/>
        <v/>
      </c>
      <c r="T57" s="182" t="str">
        <f t="shared" si="16"/>
        <v/>
      </c>
      <c r="U57" s="184" t="str">
        <f t="shared" si="11"/>
        <v/>
      </c>
      <c r="W57" s="185" t="str">
        <f t="shared" si="17"/>
        <v/>
      </c>
      <c r="X57" s="155" t="s">
        <v>0</v>
      </c>
      <c r="Y57" s="185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328" t="str">
        <f>IF(csv!F53="","",csv!T53)</f>
        <v/>
      </c>
      <c r="C58" s="329" t="str">
        <f>IF(csv!F53="","",csv!AO53)</f>
        <v/>
      </c>
      <c r="D58" s="329" t="str">
        <f>IF(csv!F53="","",csv!AP53&amp;"–"&amp;csv!AQ53&amp;"–"&amp;csv!AR53)</f>
        <v/>
      </c>
      <c r="E58" s="330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155" t="s">
        <v>0</v>
      </c>
      <c r="X58" s="155" t="s">
        <v>0</v>
      </c>
    </row>
    <row r="59" spans="1:26" x14ac:dyDescent="0.25">
      <c r="A59" s="155" t="s">
        <v>0</v>
      </c>
      <c r="B59" s="328" t="str">
        <f>IF(csv!F54="","",csv!T54)</f>
        <v/>
      </c>
      <c r="C59" s="329" t="str">
        <f>IF(csv!F54="","",csv!AO54)</f>
        <v/>
      </c>
      <c r="D59" s="329" t="str">
        <f>IF(csv!F54="","",csv!AP54&amp;"–"&amp;csv!AQ54&amp;"–"&amp;csv!AR54)</f>
        <v/>
      </c>
      <c r="E59" s="330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155" t="s">
        <v>0</v>
      </c>
      <c r="X59" s="155" t="s">
        <v>0</v>
      </c>
    </row>
    <row r="60" spans="1:26" x14ac:dyDescent="0.25">
      <c r="A60" s="155" t="s">
        <v>0</v>
      </c>
      <c r="B60" s="328" t="str">
        <f>IF(csv!F55="","",csv!T55)</f>
        <v/>
      </c>
      <c r="C60" s="329" t="str">
        <f>IF(csv!F55="","",csv!AO55)</f>
        <v/>
      </c>
      <c r="D60" s="329" t="str">
        <f>IF(csv!F55="","",csv!AP55&amp;"–"&amp;csv!AQ55&amp;"–"&amp;csv!AR55)</f>
        <v/>
      </c>
      <c r="E60" s="330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155" t="s">
        <v>0</v>
      </c>
      <c r="X60" s="155" t="s">
        <v>0</v>
      </c>
    </row>
    <row r="61" spans="1:26" x14ac:dyDescent="0.25">
      <c r="A61" s="155" t="s">
        <v>0</v>
      </c>
      <c r="B61" s="328" t="str">
        <f>IF(csv!F56="","",csv!T56)</f>
        <v/>
      </c>
      <c r="C61" s="329" t="str">
        <f>IF(csv!F56="","",csv!AO56)</f>
        <v/>
      </c>
      <c r="D61" s="329" t="str">
        <f>IF(csv!F56="","",csv!AP56&amp;"–"&amp;csv!AQ56&amp;"–"&amp;csv!AR56)</f>
        <v/>
      </c>
      <c r="E61" s="330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155" t="s">
        <v>0</v>
      </c>
      <c r="X61" s="155" t="s">
        <v>0</v>
      </c>
    </row>
    <row r="62" spans="1:26" x14ac:dyDescent="0.25">
      <c r="A62" s="155" t="s">
        <v>0</v>
      </c>
      <c r="B62" s="328" t="str">
        <f>IF(csv!F57="","",csv!T57)</f>
        <v/>
      </c>
      <c r="C62" s="329" t="str">
        <f>IF(csv!F57="","",csv!AO57)</f>
        <v/>
      </c>
      <c r="D62" s="329" t="str">
        <f>IF(csv!F57="","",csv!AP57&amp;"–"&amp;csv!AQ57&amp;"–"&amp;csv!AR57)</f>
        <v/>
      </c>
      <c r="E62" s="330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328" t="str">
        <f>IF(csv!F58="","",csv!T58)</f>
        <v/>
      </c>
      <c r="C63" s="329" t="str">
        <f>IF(csv!F58="","",csv!AO58)</f>
        <v/>
      </c>
      <c r="D63" s="329" t="str">
        <f>IF(csv!F58="","",csv!AP58&amp;"–"&amp;csv!AQ58&amp;"–"&amp;csv!AR58)</f>
        <v/>
      </c>
      <c r="E63" s="330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328" t="str">
        <f>IF(csv!F59="","",csv!T59)</f>
        <v/>
      </c>
      <c r="C64" s="329" t="str">
        <f>IF(csv!F59="","",csv!AO59)</f>
        <v/>
      </c>
      <c r="D64" s="329" t="str">
        <f>IF(csv!F59="","",csv!AP59&amp;"–"&amp;csv!AQ59&amp;"–"&amp;csv!AR59)</f>
        <v/>
      </c>
      <c r="E64" s="330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328" t="str">
        <f>IF(csv!F60="","",csv!T60)</f>
        <v/>
      </c>
      <c r="C65" s="329" t="str">
        <f>IF(csv!F60="","",csv!AO60)</f>
        <v/>
      </c>
      <c r="D65" s="329" t="str">
        <f>IF(csv!F60="","",csv!AP60&amp;"–"&amp;csv!AQ60&amp;"–"&amp;csv!AR60)</f>
        <v/>
      </c>
      <c r="E65" s="330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328" t="str">
        <f>IF(csv!F61="","",csv!T61)</f>
        <v/>
      </c>
      <c r="C66" s="329" t="str">
        <f>IF(csv!F61="","",csv!AO61)</f>
        <v/>
      </c>
      <c r="D66" s="329" t="str">
        <f>IF(csv!F61="","",csv!AP61&amp;"–"&amp;csv!AQ61&amp;"–"&amp;csv!AR61)</f>
        <v/>
      </c>
      <c r="E66" s="330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328" t="str">
        <f>IF(csv!F62="","",csv!T62)</f>
        <v/>
      </c>
      <c r="C67" s="329" t="str">
        <f>IF(csv!F62="","",csv!AO62)</f>
        <v/>
      </c>
      <c r="D67" s="329" t="str">
        <f>IF(csv!F62="","",csv!AP62&amp;"–"&amp;csv!AQ62&amp;"–"&amp;csv!AR62)</f>
        <v/>
      </c>
      <c r="E67" s="330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328" t="str">
        <f>IF(csv!F63="","",csv!T63)</f>
        <v/>
      </c>
      <c r="C68" s="329" t="str">
        <f>IF(csv!F63="","",csv!AO63)</f>
        <v/>
      </c>
      <c r="D68" s="329" t="str">
        <f>IF(csv!F63="","",csv!AP63&amp;"–"&amp;csv!AQ63&amp;"–"&amp;csv!AR63)</f>
        <v/>
      </c>
      <c r="E68" s="330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328" t="str">
        <f>IF(csv!F64="","",csv!T64)</f>
        <v/>
      </c>
      <c r="C69" s="329" t="str">
        <f>IF(csv!F64="","",csv!AO64)</f>
        <v/>
      </c>
      <c r="D69" s="329" t="str">
        <f>IF(csv!F64="","",csv!AP64&amp;"–"&amp;csv!AQ64&amp;"–"&amp;csv!AR64)</f>
        <v/>
      </c>
      <c r="E69" s="330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155" t="s">
        <v>0</v>
      </c>
      <c r="X69" s="155" t="s">
        <v>0</v>
      </c>
    </row>
    <row r="70" spans="1:24" x14ac:dyDescent="0.25">
      <c r="A70" s="155" t="s">
        <v>0</v>
      </c>
      <c r="B70" s="328" t="str">
        <f>IF(csv!F65="","",csv!T65)</f>
        <v/>
      </c>
      <c r="C70" s="329" t="str">
        <f>IF(csv!F65="","",csv!AO65)</f>
        <v/>
      </c>
      <c r="D70" s="329" t="str">
        <f>IF(csv!F65="","",csv!AP65&amp;"–"&amp;csv!AQ65&amp;"–"&amp;csv!AR65)</f>
        <v/>
      </c>
      <c r="E70" s="330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155" t="s">
        <v>0</v>
      </c>
      <c r="X70" s="155" t="s">
        <v>0</v>
      </c>
    </row>
    <row r="71" spans="1:24" x14ac:dyDescent="0.25">
      <c r="A71" s="155" t="s">
        <v>0</v>
      </c>
      <c r="B71" s="328" t="str">
        <f>IF(csv!F66="","",csv!T66)</f>
        <v/>
      </c>
      <c r="C71" s="329" t="str">
        <f>IF(csv!F66="","",csv!AO66)</f>
        <v/>
      </c>
      <c r="D71" s="329" t="str">
        <f>IF(csv!F66="","",csv!AP66&amp;"–"&amp;csv!AQ66&amp;"–"&amp;csv!AR66)</f>
        <v/>
      </c>
      <c r="E71" s="330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155" t="s">
        <v>0</v>
      </c>
      <c r="X71" s="155" t="s">
        <v>0</v>
      </c>
    </row>
    <row r="72" spans="1:24" x14ac:dyDescent="0.25">
      <c r="A72" s="155" t="s">
        <v>0</v>
      </c>
      <c r="B72" s="328" t="str">
        <f>IF(csv!F67="","",csv!T67)</f>
        <v/>
      </c>
      <c r="C72" s="329" t="str">
        <f>IF(csv!F67="","",csv!AO67)</f>
        <v/>
      </c>
      <c r="D72" s="329" t="str">
        <f>IF(csv!F67="","",csv!AP67&amp;"–"&amp;csv!AQ67&amp;"–"&amp;csv!AR67)</f>
        <v/>
      </c>
      <c r="E72" s="330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155" t="s">
        <v>0</v>
      </c>
      <c r="X72" s="155" t="s">
        <v>0</v>
      </c>
    </row>
    <row r="73" spans="1:24" x14ac:dyDescent="0.25">
      <c r="A73" s="155" t="s">
        <v>0</v>
      </c>
      <c r="B73" s="328" t="str">
        <f>IF(csv!F68="","",csv!T68)</f>
        <v/>
      </c>
      <c r="C73" s="329" t="str">
        <f>IF(csv!F68="","",csv!AO68)</f>
        <v/>
      </c>
      <c r="D73" s="329" t="str">
        <f>IF(csv!F68="","",csv!AP68&amp;"–"&amp;csv!AQ68&amp;"–"&amp;csv!AR68)</f>
        <v/>
      </c>
      <c r="E73" s="330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155" t="s">
        <v>0</v>
      </c>
      <c r="X73" s="155" t="s">
        <v>0</v>
      </c>
    </row>
    <row r="74" spans="1:24" x14ac:dyDescent="0.25">
      <c r="A74" s="155" t="s">
        <v>0</v>
      </c>
      <c r="B74" s="328" t="str">
        <f>IF(csv!F69="","",csv!T69)</f>
        <v/>
      </c>
      <c r="C74" s="329" t="str">
        <f>IF(csv!F69="","",csv!AO69)</f>
        <v/>
      </c>
      <c r="D74" s="329" t="str">
        <f>IF(csv!F69="","",csv!AP69&amp;"–"&amp;csv!AQ69&amp;"–"&amp;csv!AR69)</f>
        <v/>
      </c>
      <c r="E74" s="330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155" t="s">
        <v>0</v>
      </c>
      <c r="X74" s="155" t="s">
        <v>0</v>
      </c>
    </row>
    <row r="75" spans="1:24" x14ac:dyDescent="0.25">
      <c r="A75" s="155" t="s">
        <v>0</v>
      </c>
      <c r="B75" s="328" t="str">
        <f>IF(csv!F70="","",csv!T70)</f>
        <v/>
      </c>
      <c r="C75" s="329" t="str">
        <f>IF(csv!F70="","",csv!AO70)</f>
        <v/>
      </c>
      <c r="D75" s="329" t="str">
        <f>IF(csv!F70="","",csv!AP70&amp;"–"&amp;csv!AQ70&amp;"–"&amp;csv!AR70)</f>
        <v/>
      </c>
      <c r="E75" s="330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155" t="s">
        <v>0</v>
      </c>
      <c r="X75" s="155" t="s">
        <v>0</v>
      </c>
    </row>
    <row r="76" spans="1:24" x14ac:dyDescent="0.25">
      <c r="A76" s="155" t="s">
        <v>0</v>
      </c>
      <c r="B76" s="328" t="str">
        <f>IF(csv!F71="","",csv!T71)</f>
        <v/>
      </c>
      <c r="C76" s="329" t="str">
        <f>IF(csv!F71="","",csv!AO71)</f>
        <v/>
      </c>
      <c r="D76" s="329" t="str">
        <f>IF(csv!F71="","",csv!AP71&amp;"–"&amp;csv!AQ71&amp;"–"&amp;csv!AR71)</f>
        <v/>
      </c>
      <c r="E76" s="330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155" t="s">
        <v>0</v>
      </c>
      <c r="X76" s="155" t="s">
        <v>0</v>
      </c>
    </row>
    <row r="77" spans="1:24" x14ac:dyDescent="0.25">
      <c r="A77" s="155" t="s">
        <v>0</v>
      </c>
      <c r="B77" s="328" t="str">
        <f>IF(csv!F72="","",csv!T72)</f>
        <v/>
      </c>
      <c r="C77" s="329" t="str">
        <f>IF(csv!F72="","",csv!AO72)</f>
        <v/>
      </c>
      <c r="D77" s="329" t="str">
        <f>IF(csv!F72="","",csv!AP72&amp;"–"&amp;csv!AQ72&amp;"–"&amp;csv!AR72)</f>
        <v/>
      </c>
      <c r="E77" s="330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155" t="s">
        <v>0</v>
      </c>
      <c r="X77" s="155" t="s">
        <v>0</v>
      </c>
    </row>
    <row r="78" spans="1:24" x14ac:dyDescent="0.25">
      <c r="A78" s="155" t="s">
        <v>0</v>
      </c>
      <c r="B78" s="328" t="str">
        <f>IF(csv!F73="","",csv!T73)</f>
        <v/>
      </c>
      <c r="C78" s="329" t="str">
        <f>IF(csv!F73="","",csv!AO73)</f>
        <v/>
      </c>
      <c r="D78" s="329" t="str">
        <f>IF(csv!F73="","",csv!AP73&amp;"–"&amp;csv!AQ73&amp;"–"&amp;csv!AR73)</f>
        <v/>
      </c>
      <c r="E78" s="330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155" t="s">
        <v>0</v>
      </c>
      <c r="X78" s="155" t="s">
        <v>0</v>
      </c>
    </row>
    <row r="79" spans="1:24" x14ac:dyDescent="0.25">
      <c r="A79" s="155" t="s">
        <v>0</v>
      </c>
      <c r="B79" s="328" t="str">
        <f>IF(csv!F74="","",csv!T74)</f>
        <v/>
      </c>
      <c r="C79" s="329" t="str">
        <f>IF(csv!F74="","",csv!AO74)</f>
        <v/>
      </c>
      <c r="D79" s="329" t="str">
        <f>IF(csv!F74="","",csv!AP74&amp;"–"&amp;csv!AQ74&amp;"–"&amp;csv!AR74)</f>
        <v/>
      </c>
      <c r="E79" s="330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155" t="s">
        <v>0</v>
      </c>
      <c r="X79" s="155" t="s">
        <v>0</v>
      </c>
    </row>
    <row r="80" spans="1:24" x14ac:dyDescent="0.25">
      <c r="A80" s="155" t="s">
        <v>0</v>
      </c>
      <c r="B80" s="328" t="str">
        <f>IF(csv!F75="","",csv!T75)</f>
        <v/>
      </c>
      <c r="C80" s="329" t="str">
        <f>IF(csv!F75="","",csv!AO75)</f>
        <v/>
      </c>
      <c r="D80" s="329" t="str">
        <f>IF(csv!F75="","",csv!AP75&amp;"–"&amp;csv!AQ75&amp;"–"&amp;csv!AR75)</f>
        <v/>
      </c>
      <c r="E80" s="330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155" t="s">
        <v>0</v>
      </c>
      <c r="X80" s="155" t="s">
        <v>0</v>
      </c>
    </row>
    <row r="81" spans="1:24" x14ac:dyDescent="0.25">
      <c r="A81" s="155" t="s">
        <v>0</v>
      </c>
      <c r="B81" s="328" t="str">
        <f>IF(csv!F76="","",csv!T76)</f>
        <v/>
      </c>
      <c r="C81" s="329" t="str">
        <f>IF(csv!F76="","",csv!AO76)</f>
        <v/>
      </c>
      <c r="D81" s="329" t="str">
        <f>IF(csv!F76="","",csv!AP76&amp;"–"&amp;csv!AQ76&amp;"–"&amp;csv!AR76)</f>
        <v/>
      </c>
      <c r="E81" s="330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328" t="str">
        <f>IF(csv!F77="","",csv!T77)</f>
        <v/>
      </c>
      <c r="C82" s="329" t="str">
        <f>IF(csv!F77="","",csv!AO77)</f>
        <v/>
      </c>
      <c r="D82" s="329" t="str">
        <f>IF(csv!F77="","",csv!AP77&amp;"–"&amp;csv!AQ77&amp;"–"&amp;csv!AR77)</f>
        <v/>
      </c>
      <c r="E82" s="330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328" t="str">
        <f>IF(csv!F78="","",csv!T78)</f>
        <v/>
      </c>
      <c r="C83" s="329" t="str">
        <f>IF(csv!F78="","",csv!AO78)</f>
        <v/>
      </c>
      <c r="D83" s="329" t="str">
        <f>IF(csv!F78="","",csv!AP78&amp;"–"&amp;csv!AQ78&amp;"–"&amp;csv!AR78)</f>
        <v/>
      </c>
      <c r="E83" s="330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155" t="s">
        <v>0</v>
      </c>
      <c r="X83" s="155" t="s">
        <v>0</v>
      </c>
    </row>
    <row r="84" spans="1:24" x14ac:dyDescent="0.25">
      <c r="A84" s="155" t="s">
        <v>0</v>
      </c>
      <c r="B84" s="328" t="str">
        <f>IF(csv!F79="","",csv!T79)</f>
        <v/>
      </c>
      <c r="C84" s="329" t="str">
        <f>IF(csv!F79="","",csv!AO79)</f>
        <v/>
      </c>
      <c r="D84" s="329" t="str">
        <f>IF(csv!F79="","",csv!AP79&amp;"–"&amp;csv!AQ79&amp;"–"&amp;csv!AR79)</f>
        <v/>
      </c>
      <c r="E84" s="330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155" t="s">
        <v>0</v>
      </c>
      <c r="X84" s="155" t="s">
        <v>0</v>
      </c>
    </row>
    <row r="85" spans="1:24" x14ac:dyDescent="0.25">
      <c r="A85" s="155" t="s">
        <v>0</v>
      </c>
      <c r="B85" s="328" t="str">
        <f>IF(csv!F80="","",csv!T80)</f>
        <v/>
      </c>
      <c r="C85" s="329" t="str">
        <f>IF(csv!F80="","",csv!AO80)</f>
        <v/>
      </c>
      <c r="D85" s="329" t="str">
        <f>IF(csv!F80="","",csv!AP80&amp;"–"&amp;csv!AQ80&amp;"–"&amp;csv!AR80)</f>
        <v/>
      </c>
      <c r="E85" s="330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155" t="s">
        <v>0</v>
      </c>
      <c r="X85" s="155" t="s">
        <v>0</v>
      </c>
    </row>
    <row r="86" spans="1:24" x14ac:dyDescent="0.25">
      <c r="A86" s="155" t="s">
        <v>0</v>
      </c>
      <c r="B86" s="328" t="str">
        <f>IF(csv!F81="","",csv!T81)</f>
        <v/>
      </c>
      <c r="C86" s="329" t="str">
        <f>IF(csv!F81="","",csv!AO81)</f>
        <v/>
      </c>
      <c r="D86" s="329" t="str">
        <f>IF(csv!F81="","",csv!AP81&amp;"–"&amp;csv!AQ81&amp;"–"&amp;csv!AR81)</f>
        <v/>
      </c>
      <c r="E86" s="330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155" t="s">
        <v>0</v>
      </c>
      <c r="X86" s="155" t="s">
        <v>0</v>
      </c>
    </row>
    <row r="87" spans="1:24" x14ac:dyDescent="0.25">
      <c r="A87" s="155" t="s">
        <v>0</v>
      </c>
      <c r="B87" s="328" t="str">
        <f>IF(csv!F82="","",csv!T82)</f>
        <v/>
      </c>
      <c r="C87" s="329" t="str">
        <f>IF(csv!F82="","",csv!AO82)</f>
        <v/>
      </c>
      <c r="D87" s="329" t="str">
        <f>IF(csv!F82="","",csv!AP82&amp;"–"&amp;csv!AQ82&amp;"–"&amp;csv!AR82)</f>
        <v/>
      </c>
      <c r="E87" s="330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155" t="s">
        <v>0</v>
      </c>
      <c r="X87" s="155" t="s">
        <v>0</v>
      </c>
    </row>
    <row r="88" spans="1:24" x14ac:dyDescent="0.25">
      <c r="A88" s="155" t="s">
        <v>0</v>
      </c>
      <c r="B88" s="328" t="str">
        <f>IF(csv!F83="","",csv!T83)</f>
        <v/>
      </c>
      <c r="C88" s="329" t="str">
        <f>IF(csv!F83="","",csv!AO83)</f>
        <v/>
      </c>
      <c r="D88" s="329" t="str">
        <f>IF(csv!F83="","",csv!AP83&amp;"–"&amp;csv!AQ83&amp;"–"&amp;csv!AR83)</f>
        <v/>
      </c>
      <c r="E88" s="330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155" t="s">
        <v>0</v>
      </c>
      <c r="X88" s="155" t="s">
        <v>0</v>
      </c>
    </row>
    <row r="89" spans="1:24" x14ac:dyDescent="0.25">
      <c r="A89" s="155" t="s">
        <v>0</v>
      </c>
      <c r="B89" s="328" t="str">
        <f>IF(csv!F84="","",csv!T84)</f>
        <v/>
      </c>
      <c r="C89" s="329" t="str">
        <f>IF(csv!F84="","",csv!AO84)</f>
        <v/>
      </c>
      <c r="D89" s="329" t="str">
        <f>IF(csv!F84="","",csv!AP84&amp;"–"&amp;csv!AQ84&amp;"–"&amp;csv!AR84)</f>
        <v/>
      </c>
      <c r="E89" s="330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155" t="s">
        <v>0</v>
      </c>
      <c r="X89" s="155" t="s">
        <v>0</v>
      </c>
    </row>
    <row r="90" spans="1:24" x14ac:dyDescent="0.25">
      <c r="A90" s="155" t="s">
        <v>0</v>
      </c>
      <c r="B90" s="328" t="str">
        <f>IF(csv!F85="","",csv!T85)</f>
        <v/>
      </c>
      <c r="C90" s="329" t="str">
        <f>IF(csv!F85="","",csv!AO85)</f>
        <v/>
      </c>
      <c r="D90" s="329" t="str">
        <f>IF(csv!F85="","",csv!AP85&amp;"–"&amp;csv!AQ85&amp;"–"&amp;csv!AR85)</f>
        <v/>
      </c>
      <c r="E90" s="330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155" t="s">
        <v>0</v>
      </c>
      <c r="X90" s="155" t="s">
        <v>0</v>
      </c>
    </row>
    <row r="91" spans="1:24" x14ac:dyDescent="0.25">
      <c r="A91" s="155" t="s">
        <v>0</v>
      </c>
      <c r="B91" s="328" t="str">
        <f>IF(csv!F86="","",csv!T86)</f>
        <v/>
      </c>
      <c r="C91" s="329" t="str">
        <f>IF(csv!F86="","",csv!AO86)</f>
        <v/>
      </c>
      <c r="D91" s="329" t="str">
        <f>IF(csv!F86="","",csv!AP86&amp;"–"&amp;csv!AQ86&amp;"–"&amp;csv!AR86)</f>
        <v/>
      </c>
      <c r="E91" s="330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155" t="s">
        <v>0</v>
      </c>
      <c r="X91" s="155" t="s">
        <v>0</v>
      </c>
    </row>
    <row r="92" spans="1:24" x14ac:dyDescent="0.25">
      <c r="A92" s="155" t="s">
        <v>0</v>
      </c>
      <c r="B92" s="328" t="str">
        <f>IF(csv!F87="","",csv!T87)</f>
        <v/>
      </c>
      <c r="C92" s="329" t="str">
        <f>IF(csv!F87="","",csv!AO87)</f>
        <v/>
      </c>
      <c r="D92" s="329" t="str">
        <f>IF(csv!F87="","",csv!AP87&amp;"–"&amp;csv!AQ87&amp;"–"&amp;csv!AR87)</f>
        <v/>
      </c>
      <c r="E92" s="330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155" t="s">
        <v>0</v>
      </c>
      <c r="X92" s="155" t="s">
        <v>0</v>
      </c>
    </row>
    <row r="93" spans="1:24" x14ac:dyDescent="0.25">
      <c r="A93" s="155" t="s">
        <v>0</v>
      </c>
      <c r="B93" s="328" t="str">
        <f>IF(csv!F88="","",csv!T88)</f>
        <v/>
      </c>
      <c r="C93" s="329" t="str">
        <f>IF(csv!F88="","",csv!AO88)</f>
        <v/>
      </c>
      <c r="D93" s="329" t="str">
        <f>IF(csv!F88="","",csv!AP88&amp;"–"&amp;csv!AQ88&amp;"–"&amp;csv!AR88)</f>
        <v/>
      </c>
      <c r="E93" s="330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155" t="s">
        <v>0</v>
      </c>
      <c r="X93" s="155" t="s">
        <v>0</v>
      </c>
    </row>
    <row r="94" spans="1:24" x14ac:dyDescent="0.25">
      <c r="A94" s="155" t="s">
        <v>0</v>
      </c>
      <c r="B94" s="328" t="str">
        <f>IF(csv!F89="","",csv!T89)</f>
        <v/>
      </c>
      <c r="C94" s="329" t="str">
        <f>IF(csv!F89="","",csv!AO89)</f>
        <v/>
      </c>
      <c r="D94" s="329" t="str">
        <f>IF(csv!F89="","",csv!AP89&amp;"–"&amp;csv!AQ89&amp;"–"&amp;csv!AR89)</f>
        <v/>
      </c>
      <c r="E94" s="330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155" t="s">
        <v>0</v>
      </c>
      <c r="X94" s="155" t="s">
        <v>0</v>
      </c>
    </row>
    <row r="95" spans="1:24" x14ac:dyDescent="0.25">
      <c r="A95" s="155" t="s">
        <v>0</v>
      </c>
      <c r="B95" s="328" t="str">
        <f>IF(csv!F90="","",csv!T90)</f>
        <v/>
      </c>
      <c r="C95" s="329" t="str">
        <f>IF(csv!F90="","",csv!AO90)</f>
        <v/>
      </c>
      <c r="D95" s="329" t="str">
        <f>IF(csv!F90="","",csv!AP90&amp;"–"&amp;csv!AQ90&amp;"–"&amp;csv!AR90)</f>
        <v/>
      </c>
      <c r="E95" s="330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328" t="str">
        <f>IF(csv!F91="","",csv!T91)</f>
        <v/>
      </c>
      <c r="C96" s="329" t="str">
        <f>IF(csv!F91="","",csv!AO91)</f>
        <v/>
      </c>
      <c r="D96" s="329" t="str">
        <f>IF(csv!F91="","",csv!AP91&amp;"–"&amp;csv!AQ91&amp;"–"&amp;csv!AR91)</f>
        <v/>
      </c>
      <c r="E96" s="330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328" t="str">
        <f>IF(csv!F92="","",csv!T92)</f>
        <v/>
      </c>
      <c r="C97" s="329" t="str">
        <f>IF(csv!F92="","",csv!AO92)</f>
        <v/>
      </c>
      <c r="D97" s="329" t="str">
        <f>IF(csv!F92="","",csv!AP92&amp;"–"&amp;csv!AQ92&amp;"–"&amp;csv!AR92)</f>
        <v/>
      </c>
      <c r="E97" s="330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328" t="str">
        <f>IF(csv!F93="","",csv!T93)</f>
        <v/>
      </c>
      <c r="C98" s="329" t="str">
        <f>IF(csv!F93="","",csv!AO93)</f>
        <v/>
      </c>
      <c r="D98" s="329" t="str">
        <f>IF(csv!F93="","",csv!AP93&amp;"–"&amp;csv!AQ93&amp;"–"&amp;csv!AR93)</f>
        <v/>
      </c>
      <c r="E98" s="330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328" t="str">
        <f>IF(csv!F94="","",csv!T94)</f>
        <v/>
      </c>
      <c r="C99" s="329" t="str">
        <f>IF(csv!F94="","",csv!AO94)</f>
        <v/>
      </c>
      <c r="D99" s="329" t="str">
        <f>IF(csv!F94="","",csv!AP94&amp;"–"&amp;csv!AQ94&amp;"–"&amp;csv!AR94)</f>
        <v/>
      </c>
      <c r="E99" s="330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328" t="str">
        <f>IF(csv!F95="","",csv!T95)</f>
        <v/>
      </c>
      <c r="C100" s="329" t="str">
        <f>IF(csv!F95="","",csv!AO95)</f>
        <v/>
      </c>
      <c r="D100" s="329" t="str">
        <f>IF(csv!F95="","",csv!AP95&amp;"–"&amp;csv!AQ95&amp;"–"&amp;csv!AR95)</f>
        <v/>
      </c>
      <c r="E100" s="330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328" t="str">
        <f>IF(csv!F96="","",csv!T96)</f>
        <v/>
      </c>
      <c r="C101" s="329" t="str">
        <f>IF(csv!F96="","",csv!AO96)</f>
        <v/>
      </c>
      <c r="D101" s="329" t="str">
        <f>IF(csv!F96="","",csv!AP96&amp;"–"&amp;csv!AQ96&amp;"–"&amp;csv!AR96)</f>
        <v/>
      </c>
      <c r="E101" s="330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328" t="str">
        <f>IF(csv!F97="","",csv!T97)</f>
        <v/>
      </c>
      <c r="C102" s="329" t="str">
        <f>IF(csv!F97="","",csv!AO97)</f>
        <v/>
      </c>
      <c r="D102" s="329" t="str">
        <f>IF(csv!F97="","",csv!AP97&amp;"–"&amp;csv!AQ97&amp;"–"&amp;csv!AR97)</f>
        <v/>
      </c>
      <c r="E102" s="330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328" t="str">
        <f>IF(csv!F98="","",csv!T98)</f>
        <v/>
      </c>
      <c r="C103" s="329" t="str">
        <f>IF(csv!F98="","",csv!AO98)</f>
        <v/>
      </c>
      <c r="D103" s="329" t="str">
        <f>IF(csv!F98="","",csv!AP98&amp;"–"&amp;csv!AQ98&amp;"–"&amp;csv!AR98)</f>
        <v/>
      </c>
      <c r="E103" s="330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328" t="str">
        <f>IF(csv!F99="","",csv!T99)</f>
        <v/>
      </c>
      <c r="C104" s="329" t="str">
        <f>IF(csv!F99="","",csv!AO99)</f>
        <v/>
      </c>
      <c r="D104" s="329" t="str">
        <f>IF(csv!F99="","",csv!AP99&amp;"–"&amp;csv!AQ99&amp;"–"&amp;csv!AR99)</f>
        <v/>
      </c>
      <c r="E104" s="330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328" t="str">
        <f>IF(csv!F100="","",csv!T100)</f>
        <v/>
      </c>
      <c r="C105" s="329" t="str">
        <f>IF(csv!F100="","",csv!AO100)</f>
        <v/>
      </c>
      <c r="D105" s="329" t="str">
        <f>IF(csv!F100="","",csv!AP100&amp;"–"&amp;csv!AQ100&amp;"–"&amp;csv!AR100)</f>
        <v/>
      </c>
      <c r="E105" s="330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328" t="str">
        <f>IF(csv!F101="","",csv!T101)</f>
        <v/>
      </c>
      <c r="C106" s="329" t="str">
        <f>IF(csv!F101="","",csv!AO101)</f>
        <v/>
      </c>
      <c r="D106" s="329" t="str">
        <f>IF(csv!F101="","",csv!AP101&amp;"–"&amp;csv!AQ101&amp;"–"&amp;csv!AR101)</f>
        <v/>
      </c>
      <c r="E106" s="330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328" t="str">
        <f>IF(csv!F102="","",csv!T102)</f>
        <v/>
      </c>
      <c r="C107" s="329" t="str">
        <f>IF(csv!F102="","",csv!AO102)</f>
        <v/>
      </c>
      <c r="D107" s="329" t="str">
        <f>IF(csv!F102="","",csv!AP102&amp;"–"&amp;csv!AQ102&amp;"–"&amp;csv!AR102)</f>
        <v/>
      </c>
      <c r="E107" s="330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328" t="str">
        <f>IF(csv!F103="","",csv!T103)</f>
        <v/>
      </c>
      <c r="C108" s="329" t="str">
        <f>IF(csv!F103="","",csv!AO103)</f>
        <v/>
      </c>
      <c r="D108" s="329" t="str">
        <f>IF(csv!F103="","",csv!AP103&amp;"–"&amp;csv!AQ103&amp;"–"&amp;csv!AR103)</f>
        <v/>
      </c>
      <c r="E108" s="330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328" t="str">
        <f>IF(csv!F104="","",csv!T104)</f>
        <v/>
      </c>
      <c r="C109" s="329" t="str">
        <f>IF(csv!F104="","",csv!AO104)</f>
        <v/>
      </c>
      <c r="D109" s="329" t="str">
        <f>IF(csv!F104="","",csv!AP104&amp;"–"&amp;csv!AQ104&amp;"–"&amp;csv!AR104)</f>
        <v/>
      </c>
      <c r="E109" s="330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328" t="str">
        <f>IF(csv!F105="","",csv!T105)</f>
        <v/>
      </c>
      <c r="C110" s="329" t="str">
        <f>IF(csv!F105="","",csv!AO105)</f>
        <v/>
      </c>
      <c r="D110" s="329" t="str">
        <f>IF(csv!F105="","",csv!AP105&amp;"–"&amp;csv!AQ105&amp;"–"&amp;csv!AR105)</f>
        <v/>
      </c>
      <c r="E110" s="330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328" t="str">
        <f>IF(csv!F106="","",csv!T106)</f>
        <v/>
      </c>
      <c r="C111" s="329" t="str">
        <f>IF(csv!F106="","",csv!AO106)</f>
        <v/>
      </c>
      <c r="D111" s="329" t="str">
        <f>IF(csv!F106="","",csv!AP106&amp;"–"&amp;csv!AQ106&amp;"–"&amp;csv!AR106)</f>
        <v/>
      </c>
      <c r="E111" s="330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328" t="str">
        <f>IF(csv!F107="","",csv!T107)</f>
        <v/>
      </c>
      <c r="C112" s="329" t="str">
        <f>IF(csv!F107="","",csv!AO107)</f>
        <v/>
      </c>
      <c r="D112" s="329" t="str">
        <f>IF(csv!F107="","",csv!AP107&amp;"–"&amp;csv!AQ107&amp;"–"&amp;csv!AR107)</f>
        <v/>
      </c>
      <c r="E112" s="330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328" t="str">
        <f>IF(csv!F108="","",csv!T108)</f>
        <v/>
      </c>
      <c r="C113" s="329" t="str">
        <f>IF(csv!F108="","",csv!AO108)</f>
        <v/>
      </c>
      <c r="D113" s="329" t="str">
        <f>IF(csv!F108="","",csv!AP108&amp;"–"&amp;csv!AQ108&amp;"–"&amp;csv!AR108)</f>
        <v/>
      </c>
      <c r="E113" s="330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328" t="str">
        <f>IF(csv!F109="","",csv!T109)</f>
        <v/>
      </c>
      <c r="C114" s="329" t="str">
        <f>IF(csv!F109="","",csv!AO109)</f>
        <v/>
      </c>
      <c r="D114" s="329" t="str">
        <f>IF(csv!F109="","",csv!AP109&amp;"–"&amp;csv!AQ109&amp;"–"&amp;csv!AR109)</f>
        <v/>
      </c>
      <c r="E114" s="330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328" t="str">
        <f>IF(csv!F110="","",csv!T110)</f>
        <v/>
      </c>
      <c r="C115" s="329" t="str">
        <f>IF(csv!F110="","",csv!AO110)</f>
        <v/>
      </c>
      <c r="D115" s="329" t="str">
        <f>IF(csv!F110="","",csv!AP110&amp;"–"&amp;csv!AQ110&amp;"–"&amp;csv!AR110)</f>
        <v/>
      </c>
      <c r="E115" s="330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328" t="str">
        <f>IF(csv!F111="","",csv!T111)</f>
        <v/>
      </c>
      <c r="C116" s="329" t="str">
        <f>IF(csv!F111="","",csv!AO111)</f>
        <v/>
      </c>
      <c r="D116" s="329" t="str">
        <f>IF(csv!F111="","",csv!AP111&amp;"–"&amp;csv!AQ111&amp;"–"&amp;csv!AR111)</f>
        <v/>
      </c>
      <c r="E116" s="330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328" t="str">
        <f>IF(csv!F112="","",csv!T112)</f>
        <v/>
      </c>
      <c r="C117" s="329" t="str">
        <f>IF(csv!F112="","",csv!AO112)</f>
        <v/>
      </c>
      <c r="D117" s="329" t="str">
        <f>IF(csv!F112="","",csv!AP112&amp;"–"&amp;csv!AQ112&amp;"–"&amp;csv!AR112)</f>
        <v/>
      </c>
      <c r="E117" s="330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328" t="str">
        <f>IF(csv!F113="","",csv!T113)</f>
        <v/>
      </c>
      <c r="C118" s="329" t="str">
        <f>IF(csv!F113="","",csv!AO113)</f>
        <v/>
      </c>
      <c r="D118" s="329" t="str">
        <f>IF(csv!F113="","",csv!AP113&amp;"–"&amp;csv!AQ113&amp;"–"&amp;csv!AR113)</f>
        <v/>
      </c>
      <c r="E118" s="330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328" t="str">
        <f>IF(csv!F114="","",csv!T114)</f>
        <v/>
      </c>
      <c r="C119" s="329" t="str">
        <f>IF(csv!F114="","",csv!AO114)</f>
        <v/>
      </c>
      <c r="D119" s="329" t="str">
        <f>IF(csv!F114="","",csv!AP114&amp;"–"&amp;csv!AQ114&amp;"–"&amp;csv!AR114)</f>
        <v/>
      </c>
      <c r="E119" s="330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328" t="str">
        <f>IF(csv!F115="","",csv!T115)</f>
        <v/>
      </c>
      <c r="C120" s="329" t="str">
        <f>IF(csv!F115="","",csv!AO115)</f>
        <v/>
      </c>
      <c r="D120" s="329" t="str">
        <f>IF(csv!F115="","",csv!AP115&amp;"–"&amp;csv!AQ115&amp;"–"&amp;csv!AR115)</f>
        <v/>
      </c>
      <c r="E120" s="330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328" t="str">
        <f>IF(csv!F116="","",csv!T116)</f>
        <v/>
      </c>
      <c r="C121" s="329" t="str">
        <f>IF(csv!F116="","",csv!AO116)</f>
        <v/>
      </c>
      <c r="D121" s="329" t="str">
        <f>IF(csv!F116="","",csv!AP116&amp;"–"&amp;csv!AQ116&amp;"–"&amp;csv!AR116)</f>
        <v/>
      </c>
      <c r="E121" s="330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328" t="str">
        <f>IF(csv!F117="","",csv!T117)</f>
        <v/>
      </c>
      <c r="C122" s="329" t="str">
        <f>IF(csv!F117="","",csv!AO117)</f>
        <v/>
      </c>
      <c r="D122" s="329" t="str">
        <f>IF(csv!F117="","",csv!AP117&amp;"–"&amp;csv!AQ117&amp;"–"&amp;csv!AR117)</f>
        <v/>
      </c>
      <c r="E122" s="330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328" t="str">
        <f>IF(csv!F118="","",csv!T118)</f>
        <v/>
      </c>
      <c r="C123" s="329" t="str">
        <f>IF(csv!F118="","",csv!AO118)</f>
        <v/>
      </c>
      <c r="D123" s="329" t="str">
        <f>IF(csv!F118="","",csv!AP118&amp;"–"&amp;csv!AQ118&amp;"–"&amp;csv!AR118)</f>
        <v/>
      </c>
      <c r="E123" s="330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328" t="str">
        <f>IF(csv!F119="","",csv!T119)</f>
        <v/>
      </c>
      <c r="C124" s="329" t="str">
        <f>IF(csv!F119="","",csv!AO119)</f>
        <v/>
      </c>
      <c r="D124" s="329" t="str">
        <f>IF(csv!F119="","",csv!AP119&amp;"–"&amp;csv!AQ119&amp;"–"&amp;csv!AR119)</f>
        <v/>
      </c>
      <c r="E124" s="330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328" t="str">
        <f>IF(csv!F120="","",csv!T120)</f>
        <v/>
      </c>
      <c r="C125" s="329" t="str">
        <f>IF(csv!F120="","",csv!AO120)</f>
        <v/>
      </c>
      <c r="D125" s="329" t="str">
        <f>IF(csv!F120="","",csv!AP120&amp;"–"&amp;csv!AQ120&amp;"–"&amp;csv!AR120)</f>
        <v/>
      </c>
      <c r="E125" s="330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328" t="str">
        <f>IF(csv!F121="","",csv!T121)</f>
        <v/>
      </c>
      <c r="C126" s="329" t="str">
        <f>IF(csv!F121="","",csv!AO121)</f>
        <v/>
      </c>
      <c r="D126" s="329" t="str">
        <f>IF(csv!F121="","",csv!AP121&amp;"–"&amp;csv!AQ121&amp;"–"&amp;csv!AR121)</f>
        <v/>
      </c>
      <c r="E126" s="330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328" t="str">
        <f>IF(csv!F122="","",csv!T122)</f>
        <v/>
      </c>
      <c r="C127" s="329" t="str">
        <f>IF(csv!F122="","",csv!AO122)</f>
        <v/>
      </c>
      <c r="D127" s="329" t="str">
        <f>IF(csv!F122="","",csv!AP122&amp;"–"&amp;csv!AQ122&amp;"–"&amp;csv!AR122)</f>
        <v/>
      </c>
      <c r="E127" s="330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328" t="str">
        <f>IF(csv!F123="","",csv!T123)</f>
        <v/>
      </c>
      <c r="C128" s="329" t="str">
        <f>IF(csv!F123="","",csv!AO123)</f>
        <v/>
      </c>
      <c r="D128" s="329" t="str">
        <f>IF(csv!F123="","",csv!AP123&amp;"–"&amp;csv!AQ123&amp;"–"&amp;csv!AR123)</f>
        <v/>
      </c>
      <c r="E128" s="330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328" t="str">
        <f>IF(csv!F124="","",csv!T124)</f>
        <v/>
      </c>
      <c r="C129" s="329" t="str">
        <f>IF(csv!F124="","",csv!AO124)</f>
        <v/>
      </c>
      <c r="D129" s="329" t="str">
        <f>IF(csv!F124="","",csv!AP124&amp;"–"&amp;csv!AQ124&amp;"–"&amp;csv!AR124)</f>
        <v/>
      </c>
      <c r="E129" s="330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328" t="str">
        <f>IF(csv!F125="","",csv!T125)</f>
        <v/>
      </c>
      <c r="C130" s="329" t="str">
        <f>IF(csv!F125="","",csv!AO125)</f>
        <v/>
      </c>
      <c r="D130" s="329" t="str">
        <f>IF(csv!F125="","",csv!AP125&amp;"–"&amp;csv!AQ125&amp;"–"&amp;csv!AR125)</f>
        <v/>
      </c>
      <c r="E130" s="330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328" t="str">
        <f>IF(csv!F126="","",csv!T126)</f>
        <v/>
      </c>
      <c r="C131" s="329" t="str">
        <f>IF(csv!F126="","",csv!AO126)</f>
        <v/>
      </c>
      <c r="D131" s="329" t="str">
        <f>IF(csv!F126="","",csv!AP126&amp;"–"&amp;csv!AQ126&amp;"–"&amp;csv!AR126)</f>
        <v/>
      </c>
      <c r="E131" s="330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328" t="str">
        <f>IF(csv!F127="","",csv!T127)</f>
        <v/>
      </c>
      <c r="C132" s="329" t="str">
        <f>IF(csv!F127="","",csv!AO127)</f>
        <v/>
      </c>
      <c r="D132" s="329" t="str">
        <f>IF(csv!F127="","",csv!AP127&amp;"–"&amp;csv!AQ127&amp;"–"&amp;csv!AR127)</f>
        <v/>
      </c>
      <c r="E132" s="330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328" t="str">
        <f>IF(csv!F128="","",csv!T128)</f>
        <v/>
      </c>
      <c r="C133" s="329" t="str">
        <f>IF(csv!F128="","",csv!AO128)</f>
        <v/>
      </c>
      <c r="D133" s="329" t="str">
        <f>IF(csv!F128="","",csv!AP128&amp;"–"&amp;csv!AQ128&amp;"–"&amp;csv!AR128)</f>
        <v/>
      </c>
      <c r="E133" s="330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328" t="str">
        <f>IF(csv!F129="","",csv!T129)</f>
        <v/>
      </c>
      <c r="C134" s="329" t="str">
        <f>IF(csv!F129="","",csv!AO129)</f>
        <v/>
      </c>
      <c r="D134" s="329" t="str">
        <f>IF(csv!F129="","",csv!AP129&amp;"–"&amp;csv!AQ129&amp;"–"&amp;csv!AR129)</f>
        <v/>
      </c>
      <c r="E134" s="330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328" t="str">
        <f>IF(csv!F130="","",csv!T130)</f>
        <v/>
      </c>
      <c r="C135" s="329" t="str">
        <f>IF(csv!F130="","",csv!AO130)</f>
        <v/>
      </c>
      <c r="D135" s="329" t="str">
        <f>IF(csv!F130="","",csv!AP130&amp;"–"&amp;csv!AQ130&amp;"–"&amp;csv!AR130)</f>
        <v/>
      </c>
      <c r="E135" s="330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328" t="str">
        <f>IF(csv!F131="","",csv!T131)</f>
        <v/>
      </c>
      <c r="C136" s="329" t="str">
        <f>IF(csv!F131="","",csv!AO131)</f>
        <v/>
      </c>
      <c r="D136" s="329" t="str">
        <f>IF(csv!F131="","",csv!AP131&amp;"–"&amp;csv!AQ131&amp;"–"&amp;csv!AR131)</f>
        <v/>
      </c>
      <c r="E136" s="330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328" t="str">
        <f>IF(csv!F132="","",csv!T132)</f>
        <v/>
      </c>
      <c r="C137" s="329" t="str">
        <f>IF(csv!F132="","",csv!AO132)</f>
        <v/>
      </c>
      <c r="D137" s="329" t="str">
        <f>IF(csv!F132="","",csv!AP132&amp;"–"&amp;csv!AQ132&amp;"–"&amp;csv!AR132)</f>
        <v/>
      </c>
      <c r="E137" s="330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328" t="str">
        <f>IF(csv!F133="","",csv!T133)</f>
        <v/>
      </c>
      <c r="C138" s="329" t="str">
        <f>IF(csv!F133="","",csv!AO133)</f>
        <v/>
      </c>
      <c r="D138" s="329" t="str">
        <f>IF(csv!F133="","",csv!AP133&amp;"–"&amp;csv!AQ133&amp;"–"&amp;csv!AR133)</f>
        <v/>
      </c>
      <c r="E138" s="330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328" t="str">
        <f>IF(csv!F134="","",csv!T134)</f>
        <v/>
      </c>
      <c r="C139" s="329" t="str">
        <f>IF(csv!F134="","",csv!AO134)</f>
        <v/>
      </c>
      <c r="D139" s="329" t="str">
        <f>IF(csv!F134="","",csv!AP134&amp;"–"&amp;csv!AQ134&amp;"–"&amp;csv!AR134)</f>
        <v/>
      </c>
      <c r="E139" s="330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328" t="str">
        <f>IF(csv!F135="","",csv!T135)</f>
        <v/>
      </c>
      <c r="C140" s="329" t="str">
        <f>IF(csv!F135="","",csv!AO135)</f>
        <v/>
      </c>
      <c r="D140" s="329" t="str">
        <f>IF(csv!F135="","",csv!AP135&amp;"–"&amp;csv!AQ135&amp;"–"&amp;csv!AR135)</f>
        <v/>
      </c>
      <c r="E140" s="330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328" t="str">
        <f>IF(csv!F136="","",csv!T136)</f>
        <v/>
      </c>
      <c r="C141" s="329" t="str">
        <f>IF(csv!F136="","",csv!AO136)</f>
        <v/>
      </c>
      <c r="D141" s="329" t="str">
        <f>IF(csv!F136="","",csv!AP136&amp;"–"&amp;csv!AQ136&amp;"–"&amp;csv!AR136)</f>
        <v/>
      </c>
      <c r="E141" s="330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328" t="str">
        <f>IF(csv!F137="","",csv!T137)</f>
        <v/>
      </c>
      <c r="C142" s="329" t="str">
        <f>IF(csv!F137="","",csv!AO137)</f>
        <v/>
      </c>
      <c r="D142" s="329" t="str">
        <f>IF(csv!F137="","",csv!AP137&amp;"–"&amp;csv!AQ137&amp;"–"&amp;csv!AR137)</f>
        <v/>
      </c>
      <c r="E142" s="330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328" t="str">
        <f>IF(csv!F138="","",csv!T138)</f>
        <v/>
      </c>
      <c r="C143" s="329" t="str">
        <f>IF(csv!F138="","",csv!AO138)</f>
        <v/>
      </c>
      <c r="D143" s="329" t="str">
        <f>IF(csv!F138="","",csv!AP138&amp;"–"&amp;csv!AQ138&amp;"–"&amp;csv!AR138)</f>
        <v/>
      </c>
      <c r="E143" s="330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328" t="str">
        <f>IF(csv!F139="","",csv!T139)</f>
        <v/>
      </c>
      <c r="C144" s="329" t="str">
        <f>IF(csv!F139="","",csv!AO139)</f>
        <v/>
      </c>
      <c r="D144" s="329" t="str">
        <f>IF(csv!F139="","",csv!AP139&amp;"–"&amp;csv!AQ139&amp;"–"&amp;csv!AR139)</f>
        <v/>
      </c>
      <c r="E144" s="330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328" t="str">
        <f>IF(csv!F140="","",csv!T140)</f>
        <v/>
      </c>
      <c r="C145" s="329" t="str">
        <f>IF(csv!F140="","",csv!AO140)</f>
        <v/>
      </c>
      <c r="D145" s="329" t="str">
        <f>IF(csv!F140="","",csv!AP140&amp;"–"&amp;csv!AQ140&amp;"–"&amp;csv!AR140)</f>
        <v/>
      </c>
      <c r="E145" s="330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328" t="str">
        <f>IF(csv!F141="","",csv!T141)</f>
        <v/>
      </c>
      <c r="C146" s="329" t="str">
        <f>IF(csv!F141="","",csv!AO141)</f>
        <v/>
      </c>
      <c r="D146" s="329" t="str">
        <f>IF(csv!F141="","",csv!AP141&amp;"–"&amp;csv!AQ141&amp;"–"&amp;csv!AR141)</f>
        <v/>
      </c>
      <c r="E146" s="330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328" t="str">
        <f>IF(csv!F142="","",csv!T142)</f>
        <v/>
      </c>
      <c r="C147" s="329" t="str">
        <f>IF(csv!F142="","",csv!AO142)</f>
        <v/>
      </c>
      <c r="D147" s="329" t="str">
        <f>IF(csv!F142="","",csv!AP142&amp;"–"&amp;csv!AQ142&amp;"–"&amp;csv!AR142)</f>
        <v/>
      </c>
      <c r="E147" s="330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328" t="str">
        <f>IF(csv!F143="","",csv!T143)</f>
        <v/>
      </c>
      <c r="C148" s="329" t="str">
        <f>IF(csv!F143="","",csv!AO143)</f>
        <v/>
      </c>
      <c r="D148" s="329" t="str">
        <f>IF(csv!F143="","",csv!AP143&amp;"–"&amp;csv!AQ143&amp;"–"&amp;csv!AR143)</f>
        <v/>
      </c>
      <c r="E148" s="330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328" t="str">
        <f>IF(csv!F144="","",csv!T144)</f>
        <v/>
      </c>
      <c r="C149" s="329" t="str">
        <f>IF(csv!F144="","",csv!AO144)</f>
        <v/>
      </c>
      <c r="D149" s="329" t="str">
        <f>IF(csv!F144="","",csv!AP144&amp;"–"&amp;csv!AQ144&amp;"–"&amp;csv!AR144)</f>
        <v/>
      </c>
      <c r="E149" s="330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328" t="str">
        <f>IF(csv!F145="","",csv!T145)</f>
        <v/>
      </c>
      <c r="C150" s="329" t="str">
        <f>IF(csv!F145="","",csv!AO145)</f>
        <v/>
      </c>
      <c r="D150" s="329" t="str">
        <f>IF(csv!F145="","",csv!AP145&amp;"–"&amp;csv!AQ145&amp;"–"&amp;csv!AR145)</f>
        <v/>
      </c>
      <c r="E150" s="330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328" t="str">
        <f>IF(csv!F146="","",csv!T146)</f>
        <v/>
      </c>
      <c r="C151" s="329" t="str">
        <f>IF(csv!F146="","",csv!AO146)</f>
        <v/>
      </c>
      <c r="D151" s="329" t="str">
        <f>IF(csv!F146="","",csv!AP146&amp;"–"&amp;csv!AQ146&amp;"–"&amp;csv!AR146)</f>
        <v/>
      </c>
      <c r="E151" s="330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328" t="str">
        <f>IF(csv!F147="","",csv!T147)</f>
        <v/>
      </c>
      <c r="C152" s="329" t="str">
        <f>IF(csv!F147="","",csv!AO147)</f>
        <v/>
      </c>
      <c r="D152" s="329" t="str">
        <f>IF(csv!F147="","",csv!AP147&amp;"–"&amp;csv!AQ147&amp;"–"&amp;csv!AR147)</f>
        <v/>
      </c>
      <c r="E152" s="330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328" t="str">
        <f>IF(csv!F148="","",csv!T148)</f>
        <v/>
      </c>
      <c r="C153" s="329" t="str">
        <f>IF(csv!F148="","",csv!AO148)</f>
        <v/>
      </c>
      <c r="D153" s="329" t="str">
        <f>IF(csv!F148="","",csv!AP148&amp;"–"&amp;csv!AQ148&amp;"–"&amp;csv!AR148)</f>
        <v/>
      </c>
      <c r="E153" s="330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328" t="str">
        <f>IF(csv!F149="","",csv!T149)</f>
        <v/>
      </c>
      <c r="C154" s="329" t="str">
        <f>IF(csv!F149="","",csv!AO149)</f>
        <v/>
      </c>
      <c r="D154" s="329" t="str">
        <f>IF(csv!F149="","",csv!AP149&amp;"–"&amp;csv!AQ149&amp;"–"&amp;csv!AR149)</f>
        <v/>
      </c>
      <c r="E154" s="330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328" t="str">
        <f>IF(csv!F150="","",csv!T150)</f>
        <v/>
      </c>
      <c r="C155" s="329" t="str">
        <f>IF(csv!F150="","",csv!AO150)</f>
        <v/>
      </c>
      <c r="D155" s="329" t="str">
        <f>IF(csv!F150="","",csv!AP150&amp;"–"&amp;csv!AQ150&amp;"–"&amp;csv!AR150)</f>
        <v/>
      </c>
      <c r="E155" s="330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328" t="str">
        <f>IF(csv!F151="","",csv!T151)</f>
        <v/>
      </c>
      <c r="C156" s="329" t="str">
        <f>IF(csv!F151="","",csv!AO151)</f>
        <v/>
      </c>
      <c r="D156" s="329" t="str">
        <f>IF(csv!F151="","",csv!AP151&amp;"–"&amp;csv!AQ151&amp;"–"&amp;csv!AR151)</f>
        <v/>
      </c>
      <c r="E156" s="330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328" t="str">
        <f>IF(csv!F152="","",csv!T152)</f>
        <v/>
      </c>
      <c r="C157" s="329" t="str">
        <f>IF(csv!F152="","",csv!AO152)</f>
        <v/>
      </c>
      <c r="D157" s="329" t="str">
        <f>IF(csv!F152="","",csv!AP152&amp;"–"&amp;csv!AQ152&amp;"–"&amp;csv!AR152)</f>
        <v/>
      </c>
      <c r="E157" s="330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328" t="str">
        <f>IF(csv!F153="","",csv!T153)</f>
        <v/>
      </c>
      <c r="C158" s="329" t="str">
        <f>IF(csv!F153="","",csv!AO153)</f>
        <v/>
      </c>
      <c r="D158" s="329" t="str">
        <f>IF(csv!F153="","",csv!AP153&amp;"–"&amp;csv!AQ153&amp;"–"&amp;csv!AR153)</f>
        <v/>
      </c>
      <c r="E158" s="330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328" t="str">
        <f>IF(csv!F154="","",csv!T154)</f>
        <v/>
      </c>
      <c r="C159" s="329" t="str">
        <f>IF(csv!F154="","",csv!AO154)</f>
        <v/>
      </c>
      <c r="D159" s="329" t="str">
        <f>IF(csv!F154="","",csv!AP154&amp;"–"&amp;csv!AQ154&amp;"–"&amp;csv!AR154)</f>
        <v/>
      </c>
      <c r="E159" s="330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328" t="str">
        <f>IF(csv!F155="","",csv!T155)</f>
        <v/>
      </c>
      <c r="C160" s="329" t="str">
        <f>IF(csv!F155="","",csv!AO155)</f>
        <v/>
      </c>
      <c r="D160" s="329" t="str">
        <f>IF(csv!F155="","",csv!AP155&amp;"–"&amp;csv!AQ155&amp;"–"&amp;csv!AR155)</f>
        <v/>
      </c>
      <c r="E160" s="330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328" t="str">
        <f>IF(csv!F156="","",csv!T156)</f>
        <v/>
      </c>
      <c r="C161" s="329" t="str">
        <f>IF(csv!F156="","",csv!AO156)</f>
        <v/>
      </c>
      <c r="D161" s="329" t="str">
        <f>IF(csv!F156="","",csv!AP156&amp;"–"&amp;csv!AQ156&amp;"–"&amp;csv!AR156)</f>
        <v/>
      </c>
      <c r="E161" s="330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328" t="str">
        <f>IF(csv!F157="","",csv!T157)</f>
        <v/>
      </c>
      <c r="C162" s="329" t="str">
        <f>IF(csv!F157="","",csv!AO157)</f>
        <v/>
      </c>
      <c r="D162" s="329" t="str">
        <f>IF(csv!F157="","",csv!AP157&amp;"–"&amp;csv!AQ157&amp;"–"&amp;csv!AR157)</f>
        <v/>
      </c>
      <c r="E162" s="330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328" t="str">
        <f>IF(csv!F158="","",csv!T158)</f>
        <v/>
      </c>
      <c r="C163" s="329" t="str">
        <f>IF(csv!F158="","",csv!AO158)</f>
        <v/>
      </c>
      <c r="D163" s="329" t="str">
        <f>IF(csv!F158="","",csv!AP158&amp;"–"&amp;csv!AQ158&amp;"–"&amp;csv!AR158)</f>
        <v/>
      </c>
      <c r="E163" s="330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328" t="str">
        <f>IF(csv!F159="","",csv!T159)</f>
        <v/>
      </c>
      <c r="C164" s="329" t="str">
        <f>IF(csv!F159="","",csv!AO159)</f>
        <v/>
      </c>
      <c r="D164" s="329" t="str">
        <f>IF(csv!F159="","",csv!AP159&amp;"–"&amp;csv!AQ159&amp;"–"&amp;csv!AR159)</f>
        <v/>
      </c>
      <c r="E164" s="330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328" t="str">
        <f>IF(csv!F160="","",csv!T160)</f>
        <v/>
      </c>
      <c r="C165" s="329" t="str">
        <f>IF(csv!F160="","",csv!AO160)</f>
        <v/>
      </c>
      <c r="D165" s="329" t="str">
        <f>IF(csv!F160="","",csv!AP160&amp;"–"&amp;csv!AQ160&amp;"–"&amp;csv!AR160)</f>
        <v/>
      </c>
      <c r="E165" s="330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328" t="str">
        <f>IF(csv!F161="","",csv!T161)</f>
        <v/>
      </c>
      <c r="C166" s="329" t="str">
        <f>IF(csv!F161="","",csv!AO161)</f>
        <v/>
      </c>
      <c r="D166" s="329" t="str">
        <f>IF(csv!F161="","",csv!AP161&amp;"–"&amp;csv!AQ161&amp;"–"&amp;csv!AR161)</f>
        <v/>
      </c>
      <c r="E166" s="330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328" t="str">
        <f>IF(csv!F162="","",csv!T162)</f>
        <v/>
      </c>
      <c r="C167" s="329" t="str">
        <f>IF(csv!F162="","",csv!AO162)</f>
        <v/>
      </c>
      <c r="D167" s="329" t="str">
        <f>IF(csv!F162="","",csv!AP162&amp;"–"&amp;csv!AQ162&amp;"–"&amp;csv!AR162)</f>
        <v/>
      </c>
      <c r="E167" s="330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328" t="str">
        <f>IF(csv!F163="","",csv!T163)</f>
        <v/>
      </c>
      <c r="C168" s="329" t="str">
        <f>IF(csv!F163="","",csv!AO163)</f>
        <v/>
      </c>
      <c r="D168" s="329" t="str">
        <f>IF(csv!F163="","",csv!AP163&amp;"–"&amp;csv!AQ163&amp;"–"&amp;csv!AR163)</f>
        <v/>
      </c>
      <c r="E168" s="330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328" t="str">
        <f>IF(csv!F164="","",csv!T164)</f>
        <v/>
      </c>
      <c r="C169" s="329" t="str">
        <f>IF(csv!F164="","",csv!AO164)</f>
        <v/>
      </c>
      <c r="D169" s="329" t="str">
        <f>IF(csv!F164="","",csv!AP164&amp;"–"&amp;csv!AQ164&amp;"–"&amp;csv!AR164)</f>
        <v/>
      </c>
      <c r="E169" s="330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328" t="str">
        <f>IF(csv!F165="","",csv!T165)</f>
        <v/>
      </c>
      <c r="C170" s="329" t="str">
        <f>IF(csv!F165="","",csv!AO165)</f>
        <v/>
      </c>
      <c r="D170" s="329" t="str">
        <f>IF(csv!F165="","",csv!AP165&amp;"–"&amp;csv!AQ165&amp;"–"&amp;csv!AR165)</f>
        <v/>
      </c>
      <c r="E170" s="330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328" t="str">
        <f>IF(csv!F166="","",csv!T166)</f>
        <v/>
      </c>
      <c r="C171" s="329" t="str">
        <f>IF(csv!F166="","",csv!AO166)</f>
        <v/>
      </c>
      <c r="D171" s="329" t="str">
        <f>IF(csv!F166="","",csv!AP166&amp;"–"&amp;csv!AQ166&amp;"–"&amp;csv!AR166)</f>
        <v/>
      </c>
      <c r="E171" s="330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328" t="str">
        <f>IF(csv!F167="","",csv!T167)</f>
        <v/>
      </c>
      <c r="C172" s="329" t="str">
        <f>IF(csv!F167="","",csv!AO167)</f>
        <v/>
      </c>
      <c r="D172" s="329" t="str">
        <f>IF(csv!F167="","",csv!AP167&amp;"–"&amp;csv!AQ167&amp;"–"&amp;csv!AR167)</f>
        <v/>
      </c>
      <c r="E172" s="330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328" t="str">
        <f>IF(csv!F168="","",csv!T168)</f>
        <v/>
      </c>
      <c r="C173" s="329" t="str">
        <f>IF(csv!F168="","",csv!AO168)</f>
        <v/>
      </c>
      <c r="D173" s="329" t="str">
        <f>IF(csv!F168="","",csv!AP168&amp;"–"&amp;csv!AQ168&amp;"–"&amp;csv!AR168)</f>
        <v/>
      </c>
      <c r="E173" s="330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328" t="str">
        <f>IF(csv!F169="","",csv!T169)</f>
        <v/>
      </c>
      <c r="C174" s="329" t="str">
        <f>IF(csv!F169="","",csv!AO169)</f>
        <v/>
      </c>
      <c r="D174" s="329" t="str">
        <f>IF(csv!F169="","",csv!AP169&amp;"–"&amp;csv!AQ169&amp;"–"&amp;csv!AR169)</f>
        <v/>
      </c>
      <c r="E174" s="330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328" t="str">
        <f>IF(csv!F170="","",csv!T170)</f>
        <v/>
      </c>
      <c r="C175" s="329" t="str">
        <f>IF(csv!F170="","",csv!AO170)</f>
        <v/>
      </c>
      <c r="D175" s="329" t="str">
        <f>IF(csv!F170="","",csv!AP170&amp;"–"&amp;csv!AQ170&amp;"–"&amp;csv!AR170)</f>
        <v/>
      </c>
      <c r="E175" s="330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328" t="str">
        <f>IF(csv!F171="","",csv!T171)</f>
        <v/>
      </c>
      <c r="C176" s="329" t="str">
        <f>IF(csv!F171="","",csv!AO171)</f>
        <v/>
      </c>
      <c r="D176" s="329" t="str">
        <f>IF(csv!F171="","",csv!AP171&amp;"–"&amp;csv!AQ171&amp;"–"&amp;csv!AR171)</f>
        <v/>
      </c>
      <c r="E176" s="330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328" t="str">
        <f>IF(csv!F172="","",csv!T172)</f>
        <v/>
      </c>
      <c r="C177" s="329" t="str">
        <f>IF(csv!F172="","",csv!AO172)</f>
        <v/>
      </c>
      <c r="D177" s="329" t="str">
        <f>IF(csv!F172="","",csv!AP172&amp;"–"&amp;csv!AQ172&amp;"–"&amp;csv!AR172)</f>
        <v/>
      </c>
      <c r="E177" s="330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328" t="str">
        <f>IF(csv!F173="","",csv!T173)</f>
        <v/>
      </c>
      <c r="C178" s="329" t="str">
        <f>IF(csv!F173="","",csv!AO173)</f>
        <v/>
      </c>
      <c r="D178" s="329" t="str">
        <f>IF(csv!F173="","",csv!AP173&amp;"–"&amp;csv!AQ173&amp;"–"&amp;csv!AR173)</f>
        <v/>
      </c>
      <c r="E178" s="330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328" t="str">
        <f>IF(csv!F174="","",csv!T174)</f>
        <v/>
      </c>
      <c r="C179" s="329" t="str">
        <f>IF(csv!F174="","",csv!AO174)</f>
        <v/>
      </c>
      <c r="D179" s="329" t="str">
        <f>IF(csv!F174="","",csv!AP174&amp;"–"&amp;csv!AQ174&amp;"–"&amp;csv!AR174)</f>
        <v/>
      </c>
      <c r="E179" s="330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328" t="str">
        <f>IF(csv!F175="","",csv!T175)</f>
        <v/>
      </c>
      <c r="C180" s="329" t="str">
        <f>IF(csv!F175="","",csv!AO175)</f>
        <v/>
      </c>
      <c r="D180" s="329" t="str">
        <f>IF(csv!F175="","",csv!AP175&amp;"–"&amp;csv!AQ175&amp;"–"&amp;csv!AR175)</f>
        <v/>
      </c>
      <c r="E180" s="330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328" t="str">
        <f>IF(csv!F176="","",csv!T176)</f>
        <v/>
      </c>
      <c r="C181" s="329" t="str">
        <f>IF(csv!F176="","",csv!AO176)</f>
        <v/>
      </c>
      <c r="D181" s="329" t="str">
        <f>IF(csv!F176="","",csv!AP176&amp;"–"&amp;csv!AQ176&amp;"–"&amp;csv!AR176)</f>
        <v/>
      </c>
      <c r="E181" s="330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328" t="str">
        <f>IF(csv!F177="","",csv!T177)</f>
        <v/>
      </c>
      <c r="C182" s="329" t="str">
        <f>IF(csv!F177="","",csv!AO177)</f>
        <v/>
      </c>
      <c r="D182" s="329" t="str">
        <f>IF(csv!F177="","",csv!AP177&amp;"–"&amp;csv!AQ177&amp;"–"&amp;csv!AR177)</f>
        <v/>
      </c>
      <c r="E182" s="330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328" t="str">
        <f>IF(csv!F178="","",csv!T178)</f>
        <v/>
      </c>
      <c r="C183" s="329" t="str">
        <f>IF(csv!F178="","",csv!AO178)</f>
        <v/>
      </c>
      <c r="D183" s="329" t="str">
        <f>IF(csv!F178="","",csv!AP178&amp;"–"&amp;csv!AQ178&amp;"–"&amp;csv!AR178)</f>
        <v/>
      </c>
      <c r="E183" s="330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328" t="str">
        <f>IF(csv!F179="","",csv!T179)</f>
        <v/>
      </c>
      <c r="C184" s="329" t="str">
        <f>IF(csv!F179="","",csv!AO179)</f>
        <v/>
      </c>
      <c r="D184" s="329" t="str">
        <f>IF(csv!F179="","",csv!AP179&amp;"–"&amp;csv!AQ179&amp;"–"&amp;csv!AR179)</f>
        <v/>
      </c>
      <c r="E184" s="330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328" t="str">
        <f>IF(csv!F180="","",csv!T180)</f>
        <v/>
      </c>
      <c r="C185" s="329" t="str">
        <f>IF(csv!F180="","",csv!AO180)</f>
        <v/>
      </c>
      <c r="D185" s="329" t="str">
        <f>IF(csv!F180="","",csv!AP180&amp;"–"&amp;csv!AQ180&amp;"–"&amp;csv!AR180)</f>
        <v/>
      </c>
      <c r="E185" s="330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328" t="str">
        <f>IF(csv!F181="","",csv!T181)</f>
        <v/>
      </c>
      <c r="C186" s="329" t="str">
        <f>IF(csv!F181="","",csv!AO181)</f>
        <v/>
      </c>
      <c r="D186" s="329" t="str">
        <f>IF(csv!F181="","",csv!AP181&amp;"–"&amp;csv!AQ181&amp;"–"&amp;csv!AR181)</f>
        <v/>
      </c>
      <c r="E186" s="330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328" t="str">
        <f>IF(csv!F182="","",csv!T182)</f>
        <v/>
      </c>
      <c r="C187" s="329" t="str">
        <f>IF(csv!F182="","",csv!AO182)</f>
        <v/>
      </c>
      <c r="D187" s="329" t="str">
        <f>IF(csv!F182="","",csv!AP182&amp;"–"&amp;csv!AQ182&amp;"–"&amp;csv!AR182)</f>
        <v/>
      </c>
      <c r="E187" s="330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328" t="str">
        <f>IF(csv!F183="","",csv!T183)</f>
        <v/>
      </c>
      <c r="C188" s="329" t="str">
        <f>IF(csv!F183="","",csv!AO183)</f>
        <v/>
      </c>
      <c r="D188" s="329" t="str">
        <f>IF(csv!F183="","",csv!AP183&amp;"–"&amp;csv!AQ183&amp;"–"&amp;csv!AR183)</f>
        <v/>
      </c>
      <c r="E188" s="330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328" t="str">
        <f>IF(csv!F184="","",csv!T184)</f>
        <v/>
      </c>
      <c r="C189" s="329" t="str">
        <f>IF(csv!F184="","",csv!AO184)</f>
        <v/>
      </c>
      <c r="D189" s="329" t="str">
        <f>IF(csv!F184="","",csv!AP184&amp;"–"&amp;csv!AQ184&amp;"–"&amp;csv!AR184)</f>
        <v/>
      </c>
      <c r="E189" s="330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328" t="str">
        <f>IF(csv!F185="","",csv!T185)</f>
        <v/>
      </c>
      <c r="C190" s="329" t="str">
        <f>IF(csv!F185="","",csv!AO185)</f>
        <v/>
      </c>
      <c r="D190" s="329" t="str">
        <f>IF(csv!F185="","",csv!AP185&amp;"–"&amp;csv!AQ185&amp;"–"&amp;csv!AR185)</f>
        <v/>
      </c>
      <c r="E190" s="330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328" t="str">
        <f>IF(csv!F186="","",csv!T186)</f>
        <v/>
      </c>
      <c r="C191" s="329" t="str">
        <f>IF(csv!F186="","",csv!AO186)</f>
        <v/>
      </c>
      <c r="D191" s="329" t="str">
        <f>IF(csv!F186="","",csv!AP186&amp;"–"&amp;csv!AQ186&amp;"–"&amp;csv!AR186)</f>
        <v/>
      </c>
      <c r="E191" s="330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328" t="str">
        <f>IF(csv!F187="","",csv!T187)</f>
        <v/>
      </c>
      <c r="C192" s="329" t="str">
        <f>IF(csv!F187="","",csv!AO187)</f>
        <v/>
      </c>
      <c r="D192" s="329" t="str">
        <f>IF(csv!F187="","",csv!AP187&amp;"–"&amp;csv!AQ187&amp;"–"&amp;csv!AR187)</f>
        <v/>
      </c>
      <c r="E192" s="330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328" t="str">
        <f>IF(csv!F188="","",csv!T188)</f>
        <v/>
      </c>
      <c r="C193" s="329" t="str">
        <f>IF(csv!F188="","",csv!AO188)</f>
        <v/>
      </c>
      <c r="D193" s="329" t="str">
        <f>IF(csv!F188="","",csv!AP188&amp;"–"&amp;csv!AQ188&amp;"–"&amp;csv!AR188)</f>
        <v/>
      </c>
      <c r="E193" s="330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328" t="str">
        <f>IF(csv!F189="","",csv!T189)</f>
        <v/>
      </c>
      <c r="C194" s="329" t="str">
        <f>IF(csv!F189="","",csv!AO189)</f>
        <v/>
      </c>
      <c r="D194" s="329" t="str">
        <f>IF(csv!F189="","",csv!AP189&amp;"–"&amp;csv!AQ189&amp;"–"&amp;csv!AR189)</f>
        <v/>
      </c>
      <c r="E194" s="330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328" t="str">
        <f>IF(csv!F190="","",csv!T190)</f>
        <v/>
      </c>
      <c r="C195" s="329" t="str">
        <f>IF(csv!F190="","",csv!AO190)</f>
        <v/>
      </c>
      <c r="D195" s="329" t="str">
        <f>IF(csv!F190="","",csv!AP190&amp;"–"&amp;csv!AQ190&amp;"–"&amp;csv!AR190)</f>
        <v/>
      </c>
      <c r="E195" s="330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328" t="str">
        <f>IF(csv!F191="","",csv!T191)</f>
        <v/>
      </c>
      <c r="C196" s="329" t="str">
        <f>IF(csv!F191="","",csv!AO191)</f>
        <v/>
      </c>
      <c r="D196" s="329" t="str">
        <f>IF(csv!F191="","",csv!AP191&amp;"–"&amp;csv!AQ191&amp;"–"&amp;csv!AR191)</f>
        <v/>
      </c>
      <c r="E196" s="330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328" t="str">
        <f>IF(csv!F192="","",csv!T192)</f>
        <v/>
      </c>
      <c r="C197" s="329" t="str">
        <f>IF(csv!F192="","",csv!AO192)</f>
        <v/>
      </c>
      <c r="D197" s="329" t="str">
        <f>IF(csv!F192="","",csv!AP192&amp;"–"&amp;csv!AQ192&amp;"–"&amp;csv!AR192)</f>
        <v/>
      </c>
      <c r="E197" s="330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328" t="str">
        <f>IF(csv!F193="","",csv!T193)</f>
        <v/>
      </c>
      <c r="C198" s="329" t="str">
        <f>IF(csv!F193="","",csv!AO193)</f>
        <v/>
      </c>
      <c r="D198" s="329" t="str">
        <f>IF(csv!F193="","",csv!AP193&amp;"–"&amp;csv!AQ193&amp;"–"&amp;csv!AR193)</f>
        <v/>
      </c>
      <c r="E198" s="330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328" t="str">
        <f>IF(csv!F194="","",csv!T194)</f>
        <v/>
      </c>
      <c r="C199" s="329" t="str">
        <f>IF(csv!F194="","",csv!AO194)</f>
        <v/>
      </c>
      <c r="D199" s="329" t="str">
        <f>IF(csv!F194="","",csv!AP194&amp;"–"&amp;csv!AQ194&amp;"–"&amp;csv!AR194)</f>
        <v/>
      </c>
      <c r="E199" s="330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328" t="str">
        <f>IF(csv!F195="","",csv!T195)</f>
        <v/>
      </c>
      <c r="C200" s="329" t="str">
        <f>IF(csv!F195="","",csv!AO195)</f>
        <v/>
      </c>
      <c r="D200" s="329" t="str">
        <f>IF(csv!F195="","",csv!AP195&amp;"–"&amp;csv!AQ195&amp;"–"&amp;csv!AR195)</f>
        <v/>
      </c>
      <c r="E200" s="330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328" t="str">
        <f>IF(csv!F196="","",csv!T196)</f>
        <v/>
      </c>
      <c r="C201" s="329" t="str">
        <f>IF(csv!F196="","",csv!AO196)</f>
        <v/>
      </c>
      <c r="D201" s="329" t="str">
        <f>IF(csv!F196="","",csv!AP196&amp;"–"&amp;csv!AQ196&amp;"–"&amp;csv!AR196)</f>
        <v/>
      </c>
      <c r="E201" s="330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328" t="str">
        <f>IF(csv!F197="","",csv!T197)</f>
        <v/>
      </c>
      <c r="C202" s="329" t="str">
        <f>IF(csv!F197="","",csv!AO197)</f>
        <v/>
      </c>
      <c r="D202" s="329" t="str">
        <f>IF(csv!F197="","",csv!AP197&amp;"–"&amp;csv!AQ197&amp;"–"&amp;csv!AR197)</f>
        <v/>
      </c>
      <c r="E202" s="330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328" t="str">
        <f>IF(csv!F198="","",csv!T198)</f>
        <v/>
      </c>
      <c r="C203" s="329" t="str">
        <f>IF(csv!F198="","",csv!AO198)</f>
        <v/>
      </c>
      <c r="D203" s="329" t="str">
        <f>IF(csv!F198="","",csv!AP198&amp;"–"&amp;csv!AQ198&amp;"–"&amp;csv!AR198)</f>
        <v/>
      </c>
      <c r="E203" s="330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328" t="str">
        <f>IF(csv!F199="","",csv!T199)</f>
        <v/>
      </c>
      <c r="C204" s="329" t="str">
        <f>IF(csv!F199="","",csv!AO199)</f>
        <v/>
      </c>
      <c r="D204" s="329" t="str">
        <f>IF(csv!F199="","",csv!AP199&amp;"–"&amp;csv!AQ199&amp;"–"&amp;csv!AR199)</f>
        <v/>
      </c>
      <c r="E204" s="330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328" t="str">
        <f>IF(csv!F200="","",csv!T200)</f>
        <v/>
      </c>
      <c r="C205" s="329" t="str">
        <f>IF(csv!F200="","",csv!AO200)</f>
        <v/>
      </c>
      <c r="D205" s="329" t="str">
        <f>IF(csv!F200="","",csv!AP200&amp;"–"&amp;csv!AQ200&amp;"–"&amp;csv!AR200)</f>
        <v/>
      </c>
      <c r="E205" s="330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328" t="str">
        <f>IF(csv!F201="","",csv!T201)</f>
        <v/>
      </c>
      <c r="C206" s="329" t="str">
        <f>IF(csv!F201="","",csv!AO201)</f>
        <v/>
      </c>
      <c r="D206" s="329" t="str">
        <f>IF(csv!F201="","",csv!AP201&amp;"–"&amp;csv!AQ201&amp;"–"&amp;csv!AR201)</f>
        <v/>
      </c>
      <c r="E206" s="330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328" t="str">
        <f>IF(csv!F202="","",csv!T202)</f>
        <v/>
      </c>
      <c r="C207" s="329" t="str">
        <f>IF(csv!F202="","",csv!AO202)</f>
        <v/>
      </c>
      <c r="D207" s="329" t="str">
        <f>IF(csv!F202="","",csv!AP202&amp;"–"&amp;csv!AQ202&amp;"–"&amp;csv!AR202)</f>
        <v/>
      </c>
      <c r="E207" s="330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328" t="str">
        <f>IF(csv!F203="","",csv!T203)</f>
        <v/>
      </c>
      <c r="C208" s="329" t="str">
        <f>IF(csv!F203="","",csv!AO203)</f>
        <v/>
      </c>
      <c r="D208" s="329" t="str">
        <f>IF(csv!F203="","",csv!AP203&amp;"–"&amp;csv!AQ203&amp;"–"&amp;csv!AR203)</f>
        <v/>
      </c>
      <c r="E208" s="330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328" t="str">
        <f>IF(csv!F204="","",csv!T204)</f>
        <v/>
      </c>
      <c r="C209" s="329" t="str">
        <f>IF(csv!F204="","",csv!AO204)</f>
        <v/>
      </c>
      <c r="D209" s="329" t="str">
        <f>IF(csv!F204="","",csv!AP204&amp;"–"&amp;csv!AQ204&amp;"–"&amp;csv!AR204)</f>
        <v/>
      </c>
      <c r="E209" s="330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328" t="str">
        <f>IF(csv!F205="","",csv!T205)</f>
        <v/>
      </c>
      <c r="C210" s="329" t="str">
        <f>IF(csv!F205="","",csv!AO205)</f>
        <v/>
      </c>
      <c r="D210" s="329" t="str">
        <f>IF(csv!F205="","",csv!AP205&amp;"–"&amp;csv!AQ205&amp;"–"&amp;csv!AR205)</f>
        <v/>
      </c>
      <c r="E210" s="330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328" t="str">
        <f>IF(csv!F206="","",csv!T206)</f>
        <v/>
      </c>
      <c r="C211" s="329" t="str">
        <f>IF(csv!F206="","",csv!AO206)</f>
        <v/>
      </c>
      <c r="D211" s="329" t="str">
        <f>IF(csv!F206="","",csv!AP206&amp;"–"&amp;csv!AQ206&amp;"–"&amp;csv!AR206)</f>
        <v/>
      </c>
      <c r="E211" s="330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328" t="str">
        <f>IF(csv!F207="","",csv!T207)</f>
        <v/>
      </c>
      <c r="C212" s="329" t="str">
        <f>IF(csv!F207="","",csv!AO207)</f>
        <v/>
      </c>
      <c r="D212" s="329" t="str">
        <f>IF(csv!F207="","",csv!AP207&amp;"–"&amp;csv!AQ207&amp;"–"&amp;csv!AR207)</f>
        <v/>
      </c>
      <c r="E212" s="330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328" t="str">
        <f>IF(csv!F208="","",csv!T208)</f>
        <v/>
      </c>
      <c r="C213" s="329" t="str">
        <f>IF(csv!F208="","",csv!AO208)</f>
        <v/>
      </c>
      <c r="D213" s="329" t="str">
        <f>IF(csv!F208="","",csv!AP208&amp;"–"&amp;csv!AQ208&amp;"–"&amp;csv!AR208)</f>
        <v/>
      </c>
      <c r="E213" s="330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328" t="str">
        <f>IF(csv!F209="","",csv!T209)</f>
        <v/>
      </c>
      <c r="C214" s="329" t="str">
        <f>IF(csv!F209="","",csv!AO209)</f>
        <v/>
      </c>
      <c r="D214" s="329" t="str">
        <f>IF(csv!F209="","",csv!AP209&amp;"–"&amp;csv!AQ209&amp;"–"&amp;csv!AR209)</f>
        <v/>
      </c>
      <c r="E214" s="330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328" t="str">
        <f>IF(csv!F210="","",csv!T210)</f>
        <v/>
      </c>
      <c r="C215" s="329" t="str">
        <f>IF(csv!F210="","",csv!AO210)</f>
        <v/>
      </c>
      <c r="D215" s="329" t="str">
        <f>IF(csv!F210="","",csv!AP210&amp;"–"&amp;csv!AQ210&amp;"–"&amp;csv!AR210)</f>
        <v/>
      </c>
      <c r="E215" s="330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328" t="str">
        <f>IF(csv!F211="","",csv!T211)</f>
        <v/>
      </c>
      <c r="C216" s="329" t="str">
        <f>IF(csv!F211="","",csv!AO211)</f>
        <v/>
      </c>
      <c r="D216" s="329" t="str">
        <f>IF(csv!F211="","",csv!AP211&amp;"–"&amp;csv!AQ211&amp;"–"&amp;csv!AR211)</f>
        <v/>
      </c>
      <c r="E216" s="330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328" t="str">
        <f>IF(csv!F212="","",csv!T212)</f>
        <v/>
      </c>
      <c r="C217" s="329" t="str">
        <f>IF(csv!F212="","",csv!AO212)</f>
        <v/>
      </c>
      <c r="D217" s="329" t="str">
        <f>IF(csv!F212="","",csv!AP212&amp;"–"&amp;csv!AQ212&amp;"–"&amp;csv!AR212)</f>
        <v/>
      </c>
      <c r="E217" s="330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328" t="str">
        <f>IF(csv!F213="","",csv!T213)</f>
        <v/>
      </c>
      <c r="C218" s="329" t="str">
        <f>IF(csv!F213="","",csv!AO213)</f>
        <v/>
      </c>
      <c r="D218" s="329" t="str">
        <f>IF(csv!F213="","",csv!AP213&amp;"–"&amp;csv!AQ213&amp;"–"&amp;csv!AR213)</f>
        <v/>
      </c>
      <c r="E218" s="330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328" t="str">
        <f>IF(csv!F214="","",csv!T214)</f>
        <v/>
      </c>
      <c r="C219" s="329" t="str">
        <f>IF(csv!F214="","",csv!AO214)</f>
        <v/>
      </c>
      <c r="D219" s="329" t="str">
        <f>IF(csv!F214="","",csv!AP214&amp;"–"&amp;csv!AQ214&amp;"–"&amp;csv!AR214)</f>
        <v/>
      </c>
      <c r="E219" s="330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328" t="str">
        <f>IF(csv!F215="","",csv!T215)</f>
        <v/>
      </c>
      <c r="C220" s="329" t="str">
        <f>IF(csv!F215="","",csv!AO215)</f>
        <v/>
      </c>
      <c r="D220" s="329" t="str">
        <f>IF(csv!F215="","",csv!AP215&amp;"–"&amp;csv!AQ215&amp;"–"&amp;csv!AR215)</f>
        <v/>
      </c>
      <c r="E220" s="330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328" t="str">
        <f>IF(csv!F216="","",csv!T216)</f>
        <v/>
      </c>
      <c r="C221" s="329" t="str">
        <f>IF(csv!F216="","",csv!AO216)</f>
        <v/>
      </c>
      <c r="D221" s="329" t="str">
        <f>IF(csv!F216="","",csv!AP216&amp;"–"&amp;csv!AQ216&amp;"–"&amp;csv!AR216)</f>
        <v/>
      </c>
      <c r="E221" s="330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328" t="str">
        <f>IF(csv!F217="","",csv!T217)</f>
        <v/>
      </c>
      <c r="C222" s="329" t="str">
        <f>IF(csv!F217="","",csv!AO217)</f>
        <v/>
      </c>
      <c r="D222" s="329" t="str">
        <f>IF(csv!F217="","",csv!AP217&amp;"–"&amp;csv!AQ217&amp;"–"&amp;csv!AR217)</f>
        <v/>
      </c>
      <c r="E222" s="330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328" t="str">
        <f>IF(csv!F218="","",csv!T218)</f>
        <v/>
      </c>
      <c r="C223" s="329" t="str">
        <f>IF(csv!F218="","",csv!AO218)</f>
        <v/>
      </c>
      <c r="D223" s="329" t="str">
        <f>IF(csv!F218="","",csv!AP218&amp;"–"&amp;csv!AQ218&amp;"–"&amp;csv!AR218)</f>
        <v/>
      </c>
      <c r="E223" s="330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328" t="str">
        <f>IF(csv!F219="","",csv!T219)</f>
        <v/>
      </c>
      <c r="C224" s="329" t="str">
        <f>IF(csv!F219="","",csv!AO219)</f>
        <v/>
      </c>
      <c r="D224" s="329" t="str">
        <f>IF(csv!F219="","",csv!AP219&amp;"–"&amp;csv!AQ219&amp;"–"&amp;csv!AR219)</f>
        <v/>
      </c>
      <c r="E224" s="330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328" t="str">
        <f>IF(csv!F220="","",csv!T220)</f>
        <v/>
      </c>
      <c r="C225" s="329" t="str">
        <f>IF(csv!F220="","",csv!AO220)</f>
        <v/>
      </c>
      <c r="D225" s="329" t="str">
        <f>IF(csv!F220="","",csv!AP220&amp;"–"&amp;csv!AQ220&amp;"–"&amp;csv!AR220)</f>
        <v/>
      </c>
      <c r="E225" s="330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328" t="str">
        <f>IF(csv!F221="","",csv!T221)</f>
        <v/>
      </c>
      <c r="C226" s="329" t="str">
        <f>IF(csv!F221="","",csv!AO221)</f>
        <v/>
      </c>
      <c r="D226" s="329" t="str">
        <f>IF(csv!F221="","",csv!AP221&amp;"–"&amp;csv!AQ221&amp;"–"&amp;csv!AR221)</f>
        <v/>
      </c>
      <c r="E226" s="330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328" t="str">
        <f>IF(csv!F222="","",csv!T222)</f>
        <v/>
      </c>
      <c r="C227" s="329" t="str">
        <f>IF(csv!F222="","",csv!AO222)</f>
        <v/>
      </c>
      <c r="D227" s="329" t="str">
        <f>IF(csv!F222="","",csv!AP222&amp;"–"&amp;csv!AQ222&amp;"–"&amp;csv!AR222)</f>
        <v/>
      </c>
      <c r="E227" s="330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328" t="str">
        <f>IF(csv!F223="","",csv!T223)</f>
        <v/>
      </c>
      <c r="C228" s="329" t="str">
        <f>IF(csv!F223="","",csv!AO223)</f>
        <v/>
      </c>
      <c r="D228" s="329" t="str">
        <f>IF(csv!F223="","",csv!AP223&amp;"–"&amp;csv!AQ223&amp;"–"&amp;csv!AR223)</f>
        <v/>
      </c>
      <c r="E228" s="330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328" t="str">
        <f>IF(csv!F224="","",csv!T224)</f>
        <v/>
      </c>
      <c r="C229" s="329" t="str">
        <f>IF(csv!F224="","",csv!AO224)</f>
        <v/>
      </c>
      <c r="D229" s="329" t="str">
        <f>IF(csv!F224="","",csv!AP224&amp;"–"&amp;csv!AQ224&amp;"–"&amp;csv!AR224)</f>
        <v/>
      </c>
      <c r="E229" s="330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328" t="str">
        <f>IF(csv!F225="","",csv!T225)</f>
        <v/>
      </c>
      <c r="C230" s="329" t="str">
        <f>IF(csv!F225="","",csv!AO225)</f>
        <v/>
      </c>
      <c r="D230" s="329" t="str">
        <f>IF(csv!F225="","",csv!AP225&amp;"–"&amp;csv!AQ225&amp;"–"&amp;csv!AR225)</f>
        <v/>
      </c>
      <c r="E230" s="330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328" t="str">
        <f>IF(csv!F226="","",csv!T226)</f>
        <v/>
      </c>
      <c r="C231" s="329" t="str">
        <f>IF(csv!F226="","",csv!AO226)</f>
        <v/>
      </c>
      <c r="D231" s="329" t="str">
        <f>IF(csv!F226="","",csv!AP226&amp;"–"&amp;csv!AQ226&amp;"–"&amp;csv!AR226)</f>
        <v/>
      </c>
      <c r="E231" s="330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328" t="str">
        <f>IF(csv!F227="","",csv!T227)</f>
        <v/>
      </c>
      <c r="C232" s="329" t="str">
        <f>IF(csv!F227="","",csv!AO227)</f>
        <v/>
      </c>
      <c r="D232" s="329" t="str">
        <f>IF(csv!F227="","",csv!AP227&amp;"–"&amp;csv!AQ227&amp;"–"&amp;csv!AR227)</f>
        <v/>
      </c>
      <c r="E232" s="330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328" t="str">
        <f>IF(csv!F228="","",csv!T228)</f>
        <v/>
      </c>
      <c r="C233" s="329" t="str">
        <f>IF(csv!F228="","",csv!AO228)</f>
        <v/>
      </c>
      <c r="D233" s="329" t="str">
        <f>IF(csv!F228="","",csv!AP228&amp;"–"&amp;csv!AQ228&amp;"–"&amp;csv!AR228)</f>
        <v/>
      </c>
      <c r="E233" s="330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328" t="str">
        <f>IF(csv!F229="","",csv!T229)</f>
        <v/>
      </c>
      <c r="C234" s="329" t="str">
        <f>IF(csv!F229="","",csv!AO229)</f>
        <v/>
      </c>
      <c r="D234" s="329" t="str">
        <f>IF(csv!F229="","",csv!AP229&amp;"–"&amp;csv!AQ229&amp;"–"&amp;csv!AR229)</f>
        <v/>
      </c>
      <c r="E234" s="330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328" t="str">
        <f>IF(csv!F230="","",csv!T230)</f>
        <v/>
      </c>
      <c r="C235" s="329" t="str">
        <f>IF(csv!F230="","",csv!AO230)</f>
        <v/>
      </c>
      <c r="D235" s="329" t="str">
        <f>IF(csv!F230="","",csv!AP230&amp;"–"&amp;csv!AQ230&amp;"–"&amp;csv!AR230)</f>
        <v/>
      </c>
      <c r="E235" s="330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328" t="str">
        <f>IF(csv!F231="","",csv!T231)</f>
        <v/>
      </c>
      <c r="C236" s="329" t="str">
        <f>IF(csv!F231="","",csv!AO231)</f>
        <v/>
      </c>
      <c r="D236" s="329" t="str">
        <f>IF(csv!F231="","",csv!AP231&amp;"–"&amp;csv!AQ231&amp;"–"&amp;csv!AR231)</f>
        <v/>
      </c>
      <c r="E236" s="330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328" t="str">
        <f>IF(csv!F232="","",csv!T232)</f>
        <v/>
      </c>
      <c r="C237" s="329" t="str">
        <f>IF(csv!F232="","",csv!AO232)</f>
        <v/>
      </c>
      <c r="D237" s="329" t="str">
        <f>IF(csv!F232="","",csv!AP232&amp;"–"&amp;csv!AQ232&amp;"–"&amp;csv!AR232)</f>
        <v/>
      </c>
      <c r="E237" s="330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328" t="str">
        <f>IF(csv!F233="","",csv!T233)</f>
        <v/>
      </c>
      <c r="C238" s="329" t="str">
        <f>IF(csv!F233="","",csv!AO233)</f>
        <v/>
      </c>
      <c r="D238" s="329" t="str">
        <f>IF(csv!F233="","",csv!AP233&amp;"–"&amp;csv!AQ233&amp;"–"&amp;csv!AR233)</f>
        <v/>
      </c>
      <c r="E238" s="330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328" t="str">
        <f>IF(csv!F234="","",csv!T234)</f>
        <v/>
      </c>
      <c r="C239" s="329" t="str">
        <f>IF(csv!F234="","",csv!AO234)</f>
        <v/>
      </c>
      <c r="D239" s="329" t="str">
        <f>IF(csv!F234="","",csv!AP234&amp;"–"&amp;csv!AQ234&amp;"–"&amp;csv!AR234)</f>
        <v/>
      </c>
      <c r="E239" s="330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328" t="str">
        <f>IF(csv!F235="","",csv!T235)</f>
        <v/>
      </c>
      <c r="C240" s="329" t="str">
        <f>IF(csv!F235="","",csv!AO235)</f>
        <v/>
      </c>
      <c r="D240" s="329" t="str">
        <f>IF(csv!F235="","",csv!AP235&amp;"–"&amp;csv!AQ235&amp;"–"&amp;csv!AR235)</f>
        <v/>
      </c>
      <c r="E240" s="330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328" t="str">
        <f>IF(csv!F236="","",csv!T236)</f>
        <v/>
      </c>
      <c r="C241" s="329" t="str">
        <f>IF(csv!F236="","",csv!AO236)</f>
        <v/>
      </c>
      <c r="D241" s="329" t="str">
        <f>IF(csv!F236="","",csv!AP236&amp;"–"&amp;csv!AQ236&amp;"–"&amp;csv!AR236)</f>
        <v/>
      </c>
      <c r="E241" s="330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328" t="str">
        <f>IF(csv!F237="","",csv!T237)</f>
        <v/>
      </c>
      <c r="C242" s="329" t="str">
        <f>IF(csv!F237="","",csv!AO237)</f>
        <v/>
      </c>
      <c r="D242" s="329" t="str">
        <f>IF(csv!F237="","",csv!AP237&amp;"–"&amp;csv!AQ237&amp;"–"&amp;csv!AR237)</f>
        <v/>
      </c>
      <c r="E242" s="330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328" t="str">
        <f>IF(csv!F238="","",csv!T238)</f>
        <v/>
      </c>
      <c r="C243" s="329" t="str">
        <f>IF(csv!F238="","",csv!AO238)</f>
        <v/>
      </c>
      <c r="D243" s="329" t="str">
        <f>IF(csv!F238="","",csv!AP238&amp;"–"&amp;csv!AQ238&amp;"–"&amp;csv!AR238)</f>
        <v/>
      </c>
      <c r="E243" s="330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328" t="str">
        <f>IF(csv!F239="","",csv!T239)</f>
        <v/>
      </c>
      <c r="C244" s="329" t="str">
        <f>IF(csv!F239="","",csv!AO239)</f>
        <v/>
      </c>
      <c r="D244" s="329" t="str">
        <f>IF(csv!F239="","",csv!AP239&amp;"–"&amp;csv!AQ239&amp;"–"&amp;csv!AR239)</f>
        <v/>
      </c>
      <c r="E244" s="330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328" t="str">
        <f>IF(csv!F240="","",csv!T240)</f>
        <v/>
      </c>
      <c r="C245" s="329" t="str">
        <f>IF(csv!F240="","",csv!AO240)</f>
        <v/>
      </c>
      <c r="D245" s="329" t="str">
        <f>IF(csv!F240="","",csv!AP240&amp;"–"&amp;csv!AQ240&amp;"–"&amp;csv!AR240)</f>
        <v/>
      </c>
      <c r="E245" s="330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328" t="str">
        <f>IF(csv!F241="","",csv!T241)</f>
        <v/>
      </c>
      <c r="C246" s="329" t="str">
        <f>IF(csv!F241="","",csv!AO241)</f>
        <v/>
      </c>
      <c r="D246" s="329" t="str">
        <f>IF(csv!F241="","",csv!AP241&amp;"–"&amp;csv!AQ241&amp;"–"&amp;csv!AR241)</f>
        <v/>
      </c>
      <c r="E246" s="330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328" t="str">
        <f>IF(csv!F242="","",csv!T242)</f>
        <v/>
      </c>
      <c r="C247" s="329" t="str">
        <f>IF(csv!F242="","",csv!AO242)</f>
        <v/>
      </c>
      <c r="D247" s="329" t="str">
        <f>IF(csv!F242="","",csv!AP242&amp;"–"&amp;csv!AQ242&amp;"–"&amp;csv!AR242)</f>
        <v/>
      </c>
      <c r="E247" s="330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328" t="str">
        <f>IF(csv!F243="","",csv!T243)</f>
        <v/>
      </c>
      <c r="C248" s="329" t="str">
        <f>IF(csv!F243="","",csv!AO243)</f>
        <v/>
      </c>
      <c r="D248" s="329" t="str">
        <f>IF(csv!F243="","",csv!AP243&amp;"–"&amp;csv!AQ243&amp;"–"&amp;csv!AR243)</f>
        <v/>
      </c>
      <c r="E248" s="330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328" t="str">
        <f>IF(csv!F244="","",csv!T244)</f>
        <v/>
      </c>
      <c r="C249" s="329" t="str">
        <f>IF(csv!F244="","",csv!AO244)</f>
        <v/>
      </c>
      <c r="D249" s="329" t="str">
        <f>IF(csv!F244="","",csv!AP244&amp;"–"&amp;csv!AQ244&amp;"–"&amp;csv!AR244)</f>
        <v/>
      </c>
      <c r="E249" s="330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328" t="str">
        <f>IF(csv!F245="","",csv!T245)</f>
        <v/>
      </c>
      <c r="C250" s="329" t="str">
        <f>IF(csv!F245="","",csv!AO245)</f>
        <v/>
      </c>
      <c r="D250" s="329" t="str">
        <f>IF(csv!F245="","",csv!AP245&amp;"–"&amp;csv!AQ245&amp;"–"&amp;csv!AR245)</f>
        <v/>
      </c>
      <c r="E250" s="330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328" t="str">
        <f>IF(csv!F246="","",csv!T246)</f>
        <v/>
      </c>
      <c r="C251" s="329" t="str">
        <f>IF(csv!F246="","",csv!AO246)</f>
        <v/>
      </c>
      <c r="D251" s="329" t="str">
        <f>IF(csv!F246="","",csv!AP246&amp;"–"&amp;csv!AQ246&amp;"–"&amp;csv!AR246)</f>
        <v/>
      </c>
      <c r="E251" s="330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328" t="str">
        <f>IF(csv!F247="","",csv!T247)</f>
        <v/>
      </c>
      <c r="C252" s="329" t="str">
        <f>IF(csv!F247="","",csv!AO247)</f>
        <v/>
      </c>
      <c r="D252" s="329" t="str">
        <f>IF(csv!F247="","",csv!AP247&amp;"–"&amp;csv!AQ247&amp;"–"&amp;csv!AR247)</f>
        <v/>
      </c>
      <c r="E252" s="330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328" t="str">
        <f>IF(csv!F248="","",csv!T248)</f>
        <v/>
      </c>
      <c r="C253" s="329" t="str">
        <f>IF(csv!F248="","",csv!AO248)</f>
        <v/>
      </c>
      <c r="D253" s="329" t="str">
        <f>IF(csv!F248="","",csv!AP248&amp;"–"&amp;csv!AQ248&amp;"–"&amp;csv!AR248)</f>
        <v/>
      </c>
      <c r="E253" s="330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328" t="str">
        <f>IF(csv!F249="","",csv!T249)</f>
        <v/>
      </c>
      <c r="C254" s="329" t="str">
        <f>IF(csv!F249="","",csv!AO249)</f>
        <v/>
      </c>
      <c r="D254" s="329" t="str">
        <f>IF(csv!F249="","",csv!AP249&amp;"–"&amp;csv!AQ249&amp;"–"&amp;csv!AR249)</f>
        <v/>
      </c>
      <c r="E254" s="330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328" t="str">
        <f>IF(csv!F250="","",csv!T250)</f>
        <v/>
      </c>
      <c r="C255" s="329" t="str">
        <f>IF(csv!F250="","",csv!AO250)</f>
        <v/>
      </c>
      <c r="D255" s="329" t="str">
        <f>IF(csv!F250="","",csv!AP250&amp;"–"&amp;csv!AQ250&amp;"–"&amp;csv!AR250)</f>
        <v/>
      </c>
      <c r="E255" s="330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328" t="str">
        <f>IF(csv!F251="","",csv!T251)</f>
        <v/>
      </c>
      <c r="C256" s="329" t="str">
        <f>IF(csv!F251="","",csv!AO251)</f>
        <v/>
      </c>
      <c r="D256" s="329" t="str">
        <f>IF(csv!F251="","",csv!AP251&amp;"–"&amp;csv!AQ251&amp;"–"&amp;csv!AR251)</f>
        <v/>
      </c>
      <c r="E256" s="330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328" t="str">
        <f>IF(csv!F252="","",csv!T252)</f>
        <v/>
      </c>
      <c r="C257" s="329" t="str">
        <f>IF(csv!F252="","",csv!AO252)</f>
        <v/>
      </c>
      <c r="D257" s="329" t="str">
        <f>IF(csv!F252="","",csv!AP252&amp;"–"&amp;csv!AQ252&amp;"–"&amp;csv!AR252)</f>
        <v/>
      </c>
      <c r="E257" s="330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328" t="str">
        <f>IF(csv!F253="","",csv!T253)</f>
        <v/>
      </c>
      <c r="C258" s="329" t="str">
        <f>IF(csv!F253="","",csv!AO253)</f>
        <v/>
      </c>
      <c r="D258" s="329" t="str">
        <f>IF(csv!F253="","",csv!AP253&amp;"–"&amp;csv!AQ253&amp;"–"&amp;csv!AR253)</f>
        <v/>
      </c>
      <c r="E258" s="330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328" t="str">
        <f>IF(csv!F254="","",csv!T254)</f>
        <v/>
      </c>
      <c r="C259" s="329" t="str">
        <f>IF(csv!F254="","",csv!AO254)</f>
        <v/>
      </c>
      <c r="D259" s="329" t="str">
        <f>IF(csv!F254="","",csv!AP254&amp;"–"&amp;csv!AQ254&amp;"–"&amp;csv!AR254)</f>
        <v/>
      </c>
      <c r="E259" s="330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328" t="str">
        <f>IF(csv!F255="","",csv!T255)</f>
        <v/>
      </c>
      <c r="C260" s="329" t="str">
        <f>IF(csv!F255="","",csv!AO255)</f>
        <v/>
      </c>
      <c r="D260" s="329" t="str">
        <f>IF(csv!F255="","",csv!AP255&amp;"–"&amp;csv!AQ255&amp;"–"&amp;csv!AR255)</f>
        <v/>
      </c>
      <c r="E260" s="330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328" t="str">
        <f>IF(csv!F256="","",csv!T256)</f>
        <v/>
      </c>
      <c r="C261" s="329" t="str">
        <f>IF(csv!F256="","",csv!AO256)</f>
        <v/>
      </c>
      <c r="D261" s="329" t="str">
        <f>IF(csv!F256="","",csv!AP256&amp;"–"&amp;csv!AQ256&amp;"–"&amp;csv!AR256)</f>
        <v/>
      </c>
      <c r="E261" s="330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328" t="str">
        <f>IF(csv!F257="","",csv!T257)</f>
        <v/>
      </c>
      <c r="C262" s="329" t="str">
        <f>IF(csv!F257="","",csv!AO257)</f>
        <v/>
      </c>
      <c r="D262" s="329" t="str">
        <f>IF(csv!F257="","",csv!AP257&amp;"–"&amp;csv!AQ257&amp;"–"&amp;csv!AR257)</f>
        <v/>
      </c>
      <c r="E262" s="330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328" t="str">
        <f>IF(csv!F258="","",csv!T258)</f>
        <v/>
      </c>
      <c r="C263" s="329" t="str">
        <f>IF(csv!F258="","",csv!AO258)</f>
        <v/>
      </c>
      <c r="D263" s="329" t="str">
        <f>IF(csv!F258="","",csv!AP258&amp;"–"&amp;csv!AQ258&amp;"–"&amp;csv!AR258)</f>
        <v/>
      </c>
      <c r="E263" s="330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328" t="str">
        <f>IF(csv!F259="","",csv!T259)</f>
        <v/>
      </c>
      <c r="C264" s="329" t="str">
        <f>IF(csv!F259="","",csv!AO259)</f>
        <v/>
      </c>
      <c r="D264" s="329" t="str">
        <f>IF(csv!F259="","",csv!AP259&amp;"–"&amp;csv!AQ259&amp;"–"&amp;csv!AR259)</f>
        <v/>
      </c>
      <c r="E264" s="330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328" t="str">
        <f>IF(csv!F260="","",csv!T260)</f>
        <v/>
      </c>
      <c r="C265" s="329" t="str">
        <f>IF(csv!F260="","",csv!AO260)</f>
        <v/>
      </c>
      <c r="D265" s="329" t="str">
        <f>IF(csv!F260="","",csv!AP260&amp;"–"&amp;csv!AQ260&amp;"–"&amp;csv!AR260)</f>
        <v/>
      </c>
      <c r="E265" s="330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328" t="str">
        <f>IF(csv!F261="","",csv!T261)</f>
        <v/>
      </c>
      <c r="C266" s="329" t="str">
        <f>IF(csv!F261="","",csv!AO261)</f>
        <v/>
      </c>
      <c r="D266" s="329" t="str">
        <f>IF(csv!F261="","",csv!AP261&amp;"–"&amp;csv!AQ261&amp;"–"&amp;csv!AR261)</f>
        <v/>
      </c>
      <c r="E266" s="330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328" t="str">
        <f>IF(csv!F262="","",csv!T262)</f>
        <v/>
      </c>
      <c r="C267" s="329" t="str">
        <f>IF(csv!F262="","",csv!AO262)</f>
        <v/>
      </c>
      <c r="D267" s="329" t="str">
        <f>IF(csv!F262="","",csv!AP262&amp;"–"&amp;csv!AQ262&amp;"–"&amp;csv!AR262)</f>
        <v/>
      </c>
      <c r="E267" s="330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328" t="str">
        <f>IF(csv!F263="","",csv!T263)</f>
        <v/>
      </c>
      <c r="C268" s="329" t="str">
        <f>IF(csv!F263="","",csv!AO263)</f>
        <v/>
      </c>
      <c r="D268" s="329" t="str">
        <f>IF(csv!F263="","",csv!AP263&amp;"–"&amp;csv!AQ263&amp;"–"&amp;csv!AR263)</f>
        <v/>
      </c>
      <c r="E268" s="330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328" t="str">
        <f>IF(csv!F264="","",csv!T264)</f>
        <v/>
      </c>
      <c r="C269" s="329" t="str">
        <f>IF(csv!F264="","",csv!AO264)</f>
        <v/>
      </c>
      <c r="D269" s="329" t="str">
        <f>IF(csv!F264="","",csv!AP264&amp;"–"&amp;csv!AQ264&amp;"–"&amp;csv!AR264)</f>
        <v/>
      </c>
      <c r="E269" s="330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328" t="str">
        <f>IF(csv!F265="","",csv!T265)</f>
        <v/>
      </c>
      <c r="C270" s="329" t="str">
        <f>IF(csv!F265="","",csv!AO265)</f>
        <v/>
      </c>
      <c r="D270" s="329" t="str">
        <f>IF(csv!F265="","",csv!AP265&amp;"–"&amp;csv!AQ265&amp;"–"&amp;csv!AR265)</f>
        <v/>
      </c>
      <c r="E270" s="330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328" t="str">
        <f>IF(csv!F266="","",csv!T266)</f>
        <v/>
      </c>
      <c r="C271" s="329" t="str">
        <f>IF(csv!F266="","",csv!AO266)</f>
        <v/>
      </c>
      <c r="D271" s="329" t="str">
        <f>IF(csv!F266="","",csv!AP266&amp;"–"&amp;csv!AQ266&amp;"–"&amp;csv!AR266)</f>
        <v/>
      </c>
      <c r="E271" s="330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328" t="str">
        <f>IF(csv!F267="","",csv!T267)</f>
        <v/>
      </c>
      <c r="C272" s="329" t="str">
        <f>IF(csv!F267="","",csv!AO267)</f>
        <v/>
      </c>
      <c r="D272" s="329" t="str">
        <f>IF(csv!F267="","",csv!AP267&amp;"–"&amp;csv!AQ267&amp;"–"&amp;csv!AR267)</f>
        <v/>
      </c>
      <c r="E272" s="330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328" t="str">
        <f>IF(csv!F268="","",csv!T268)</f>
        <v/>
      </c>
      <c r="C273" s="329" t="str">
        <f>IF(csv!F268="","",csv!AO268)</f>
        <v/>
      </c>
      <c r="D273" s="329" t="str">
        <f>IF(csv!F268="","",csv!AP268&amp;"–"&amp;csv!AQ268&amp;"–"&amp;csv!AR268)</f>
        <v/>
      </c>
      <c r="E273" s="330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328" t="str">
        <f>IF(csv!F269="","",csv!T269)</f>
        <v/>
      </c>
      <c r="C274" s="329" t="str">
        <f>IF(csv!F269="","",csv!AO269)</f>
        <v/>
      </c>
      <c r="D274" s="329" t="str">
        <f>IF(csv!F269="","",csv!AP269&amp;"–"&amp;csv!AQ269&amp;"–"&amp;csv!AR269)</f>
        <v/>
      </c>
      <c r="E274" s="330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328" t="str">
        <f>IF(csv!F270="","",csv!T270)</f>
        <v/>
      </c>
      <c r="C275" s="329" t="str">
        <f>IF(csv!F270="","",csv!AO270)</f>
        <v/>
      </c>
      <c r="D275" s="329" t="str">
        <f>IF(csv!F270="","",csv!AP270&amp;"–"&amp;csv!AQ270&amp;"–"&amp;csv!AR270)</f>
        <v/>
      </c>
      <c r="E275" s="330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328" t="str">
        <f>IF(csv!F271="","",csv!T271)</f>
        <v/>
      </c>
      <c r="C276" s="329" t="str">
        <f>IF(csv!F271="","",csv!AO271)</f>
        <v/>
      </c>
      <c r="D276" s="329" t="str">
        <f>IF(csv!F271="","",csv!AP271&amp;"–"&amp;csv!AQ271&amp;"–"&amp;csv!AR271)</f>
        <v/>
      </c>
      <c r="E276" s="330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328" t="str">
        <f>IF(csv!F272="","",csv!T272)</f>
        <v/>
      </c>
      <c r="C277" s="329" t="str">
        <f>IF(csv!F272="","",csv!AO272)</f>
        <v/>
      </c>
      <c r="D277" s="329" t="str">
        <f>IF(csv!F272="","",csv!AP272&amp;"–"&amp;csv!AQ272&amp;"–"&amp;csv!AR272)</f>
        <v/>
      </c>
      <c r="E277" s="330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328" t="str">
        <f>IF(csv!F273="","",csv!T273)</f>
        <v/>
      </c>
      <c r="C278" s="329" t="str">
        <f>IF(csv!F273="","",csv!AO273)</f>
        <v/>
      </c>
      <c r="D278" s="329" t="str">
        <f>IF(csv!F273="","",csv!AP273&amp;"–"&amp;csv!AQ273&amp;"–"&amp;csv!AR273)</f>
        <v/>
      </c>
      <c r="E278" s="330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328" t="str">
        <f>IF(csv!F274="","",csv!T274)</f>
        <v/>
      </c>
      <c r="C279" s="329" t="str">
        <f>IF(csv!F274="","",csv!AO274)</f>
        <v/>
      </c>
      <c r="D279" s="329" t="str">
        <f>IF(csv!F274="","",csv!AP274&amp;"–"&amp;csv!AQ274&amp;"–"&amp;csv!AR274)</f>
        <v/>
      </c>
      <c r="E279" s="330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328" t="str">
        <f>IF(csv!F275="","",csv!T275)</f>
        <v/>
      </c>
      <c r="C280" s="329" t="str">
        <f>IF(csv!F275="","",csv!AO275)</f>
        <v/>
      </c>
      <c r="D280" s="329" t="str">
        <f>IF(csv!F275="","",csv!AP275&amp;"–"&amp;csv!AQ275&amp;"–"&amp;csv!AR275)</f>
        <v/>
      </c>
      <c r="E280" s="330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328" t="str">
        <f>IF(csv!F276="","",csv!T276)</f>
        <v/>
      </c>
      <c r="C281" s="329" t="str">
        <f>IF(csv!F276="","",csv!AO276)</f>
        <v/>
      </c>
      <c r="D281" s="329" t="str">
        <f>IF(csv!F276="","",csv!AP276&amp;"–"&amp;csv!AQ276&amp;"–"&amp;csv!AR276)</f>
        <v/>
      </c>
      <c r="E281" s="330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328" t="str">
        <f>IF(csv!F277="","",csv!T277)</f>
        <v/>
      </c>
      <c r="C282" s="329" t="str">
        <f>IF(csv!F277="","",csv!AO277)</f>
        <v/>
      </c>
      <c r="D282" s="329" t="str">
        <f>IF(csv!F277="","",csv!AP277&amp;"–"&amp;csv!AQ277&amp;"–"&amp;csv!AR277)</f>
        <v/>
      </c>
      <c r="E282" s="330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328" t="str">
        <f>IF(csv!F278="","",csv!T278)</f>
        <v/>
      </c>
      <c r="C283" s="329" t="str">
        <f>IF(csv!F278="","",csv!AO278)</f>
        <v/>
      </c>
      <c r="D283" s="329" t="str">
        <f>IF(csv!F278="","",csv!AP278&amp;"–"&amp;csv!AQ278&amp;"–"&amp;csv!AR278)</f>
        <v/>
      </c>
      <c r="E283" s="330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328" t="str">
        <f>IF(csv!F279="","",csv!T279)</f>
        <v/>
      </c>
      <c r="C284" s="329" t="str">
        <f>IF(csv!F279="","",csv!AO279)</f>
        <v/>
      </c>
      <c r="D284" s="329" t="str">
        <f>IF(csv!F279="","",csv!AP279&amp;"–"&amp;csv!AQ279&amp;"–"&amp;csv!AR279)</f>
        <v/>
      </c>
      <c r="E284" s="330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328" t="str">
        <f>IF(csv!F280="","",csv!T280)</f>
        <v/>
      </c>
      <c r="C285" s="329" t="str">
        <f>IF(csv!F280="","",csv!AO280)</f>
        <v/>
      </c>
      <c r="D285" s="329" t="str">
        <f>IF(csv!F280="","",csv!AP280&amp;"–"&amp;csv!AQ280&amp;"–"&amp;csv!AR280)</f>
        <v/>
      </c>
      <c r="E285" s="330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328" t="str">
        <f>IF(csv!F281="","",csv!T281)</f>
        <v/>
      </c>
      <c r="C286" s="329" t="str">
        <f>IF(csv!F281="","",csv!AO281)</f>
        <v/>
      </c>
      <c r="D286" s="329" t="str">
        <f>IF(csv!F281="","",csv!AP281&amp;"–"&amp;csv!AQ281&amp;"–"&amp;csv!AR281)</f>
        <v/>
      </c>
      <c r="E286" s="330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328" t="str">
        <f>IF(csv!F282="","",csv!T282)</f>
        <v/>
      </c>
      <c r="C287" s="329" t="str">
        <f>IF(csv!F282="","",csv!AO282)</f>
        <v/>
      </c>
      <c r="D287" s="329" t="str">
        <f>IF(csv!F282="","",csv!AP282&amp;"–"&amp;csv!AQ282&amp;"–"&amp;csv!AR282)</f>
        <v/>
      </c>
      <c r="E287" s="330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328" t="str">
        <f>IF(csv!F283="","",csv!T283)</f>
        <v/>
      </c>
      <c r="C288" s="329" t="str">
        <f>IF(csv!F283="","",csv!AO283)</f>
        <v/>
      </c>
      <c r="D288" s="329" t="str">
        <f>IF(csv!F283="","",csv!AP283&amp;"–"&amp;csv!AQ283&amp;"–"&amp;csv!AR283)</f>
        <v/>
      </c>
      <c r="E288" s="330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328" t="str">
        <f>IF(csv!F284="","",csv!T284)</f>
        <v/>
      </c>
      <c r="C289" s="329" t="str">
        <f>IF(csv!F284="","",csv!AO284)</f>
        <v/>
      </c>
      <c r="D289" s="329" t="str">
        <f>IF(csv!F284="","",csv!AP284&amp;"–"&amp;csv!AQ284&amp;"–"&amp;csv!AR284)</f>
        <v/>
      </c>
      <c r="E289" s="330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328" t="str">
        <f>IF(csv!F285="","",csv!T285)</f>
        <v/>
      </c>
      <c r="C290" s="329" t="str">
        <f>IF(csv!F285="","",csv!AO285)</f>
        <v/>
      </c>
      <c r="D290" s="329" t="str">
        <f>IF(csv!F285="","",csv!AP285&amp;"–"&amp;csv!AQ285&amp;"–"&amp;csv!AR285)</f>
        <v/>
      </c>
      <c r="E290" s="330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328" t="str">
        <f>IF(csv!F286="","",csv!T286)</f>
        <v/>
      </c>
      <c r="C291" s="329" t="str">
        <f>IF(csv!F286="","",csv!AO286)</f>
        <v/>
      </c>
      <c r="D291" s="329" t="str">
        <f>IF(csv!F286="","",csv!AP286&amp;"–"&amp;csv!AQ286&amp;"–"&amp;csv!AR286)</f>
        <v/>
      </c>
      <c r="E291" s="330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328" t="str">
        <f>IF(csv!F287="","",csv!T287)</f>
        <v/>
      </c>
      <c r="C292" s="329" t="str">
        <f>IF(csv!F287="","",csv!AO287)</f>
        <v/>
      </c>
      <c r="D292" s="329" t="str">
        <f>IF(csv!F287="","",csv!AP287&amp;"–"&amp;csv!AQ287&amp;"–"&amp;csv!AR287)</f>
        <v/>
      </c>
      <c r="E292" s="330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328" t="str">
        <f>IF(csv!F288="","",csv!T288)</f>
        <v/>
      </c>
      <c r="C293" s="329" t="str">
        <f>IF(csv!F288="","",csv!AO288)</f>
        <v/>
      </c>
      <c r="D293" s="329" t="str">
        <f>IF(csv!F288="","",csv!AP288&amp;"–"&amp;csv!AQ288&amp;"–"&amp;csv!AR288)</f>
        <v/>
      </c>
      <c r="E293" s="330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328" t="str">
        <f>IF(csv!F289="","",csv!T289)</f>
        <v/>
      </c>
      <c r="C294" s="329" t="str">
        <f>IF(csv!F289="","",csv!AO289)</f>
        <v/>
      </c>
      <c r="D294" s="329" t="str">
        <f>IF(csv!F289="","",csv!AP289&amp;"–"&amp;csv!AQ289&amp;"–"&amp;csv!AR289)</f>
        <v/>
      </c>
      <c r="E294" s="330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328" t="str">
        <f>IF(csv!F290="","",csv!T290)</f>
        <v/>
      </c>
      <c r="C295" s="329" t="str">
        <f>IF(csv!F290="","",csv!AO290)</f>
        <v/>
      </c>
      <c r="D295" s="329" t="str">
        <f>IF(csv!F290="","",csv!AP290&amp;"–"&amp;csv!AQ290&amp;"–"&amp;csv!AR290)</f>
        <v/>
      </c>
      <c r="E295" s="330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328" t="str">
        <f>IF(csv!F291="","",csv!T291)</f>
        <v/>
      </c>
      <c r="C296" s="329" t="str">
        <f>IF(csv!F291="","",csv!AO291)</f>
        <v/>
      </c>
      <c r="D296" s="329" t="str">
        <f>IF(csv!F291="","",csv!AP291&amp;"–"&amp;csv!AQ291&amp;"–"&amp;csv!AR291)</f>
        <v/>
      </c>
      <c r="E296" s="330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328" t="str">
        <f>IF(csv!F292="","",csv!T292)</f>
        <v/>
      </c>
      <c r="C297" s="329" t="str">
        <f>IF(csv!F292="","",csv!AO292)</f>
        <v/>
      </c>
      <c r="D297" s="329" t="str">
        <f>IF(csv!F292="","",csv!AP292&amp;"–"&amp;csv!AQ292&amp;"–"&amp;csv!AR292)</f>
        <v/>
      </c>
      <c r="E297" s="330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328" t="str">
        <f>IF(csv!F293="","",csv!T293)</f>
        <v/>
      </c>
      <c r="C298" s="329" t="str">
        <f>IF(csv!F293="","",csv!AO293)</f>
        <v/>
      </c>
      <c r="D298" s="329" t="str">
        <f>IF(csv!F293="","",csv!AP293&amp;"–"&amp;csv!AQ293&amp;"–"&amp;csv!AR293)</f>
        <v/>
      </c>
      <c r="E298" s="330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328" t="str">
        <f>IF(csv!F294="","",csv!T294)</f>
        <v/>
      </c>
      <c r="C299" s="329" t="str">
        <f>IF(csv!F294="","",csv!AO294)</f>
        <v/>
      </c>
      <c r="D299" s="329" t="str">
        <f>IF(csv!F294="","",csv!AP294&amp;"–"&amp;csv!AQ294&amp;"–"&amp;csv!AR294)</f>
        <v/>
      </c>
      <c r="E299" s="330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328" t="str">
        <f>IF(csv!F295="","",csv!T295)</f>
        <v/>
      </c>
      <c r="C300" s="329" t="str">
        <f>IF(csv!F295="","",csv!AO295)</f>
        <v/>
      </c>
      <c r="D300" s="329" t="str">
        <f>IF(csv!F295="","",csv!AP295&amp;"–"&amp;csv!AQ295&amp;"–"&amp;csv!AR295)</f>
        <v/>
      </c>
      <c r="E300" s="330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328" t="str">
        <f>IF(csv!F296="","",csv!T296)</f>
        <v/>
      </c>
      <c r="C301" s="329" t="str">
        <f>IF(csv!F296="","",csv!AO296)</f>
        <v/>
      </c>
      <c r="D301" s="329" t="str">
        <f>IF(csv!F296="","",csv!AP296&amp;"–"&amp;csv!AQ296&amp;"–"&amp;csv!AR296)</f>
        <v/>
      </c>
      <c r="E301" s="330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328" t="str">
        <f>IF(csv!F297="","",csv!T297)</f>
        <v/>
      </c>
      <c r="C302" s="329" t="str">
        <f>IF(csv!F297="","",csv!AO297)</f>
        <v/>
      </c>
      <c r="D302" s="329" t="str">
        <f>IF(csv!F297="","",csv!AP297&amp;"–"&amp;csv!AQ297&amp;"–"&amp;csv!AR297)</f>
        <v/>
      </c>
      <c r="E302" s="330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328" t="str">
        <f>IF(csv!F298="","",csv!T298)</f>
        <v/>
      </c>
      <c r="C303" s="329" t="str">
        <f>IF(csv!F298="","",csv!AO298)</f>
        <v/>
      </c>
      <c r="D303" s="329" t="str">
        <f>IF(csv!F298="","",csv!AP298&amp;"–"&amp;csv!AQ298&amp;"–"&amp;csv!AR298)</f>
        <v/>
      </c>
      <c r="E303" s="330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328" t="str">
        <f>IF(csv!F299="","",csv!T299)</f>
        <v/>
      </c>
      <c r="C304" s="329" t="str">
        <f>IF(csv!F299="","",csv!AO299)</f>
        <v/>
      </c>
      <c r="D304" s="329" t="str">
        <f>IF(csv!F299="","",csv!AP299&amp;"–"&amp;csv!AQ299&amp;"–"&amp;csv!AR299)</f>
        <v/>
      </c>
      <c r="E304" s="330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328" t="str">
        <f>IF(csv!F300="","",csv!T300)</f>
        <v/>
      </c>
      <c r="C305" s="329" t="str">
        <f>IF(csv!F300="","",csv!AO300)</f>
        <v/>
      </c>
      <c r="D305" s="329" t="str">
        <f>IF(csv!F300="","",csv!AP300&amp;"–"&amp;csv!AQ300&amp;"–"&amp;csv!AR300)</f>
        <v/>
      </c>
      <c r="E305" s="330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328" t="str">
        <f>IF(csv!F301="","",csv!T301)</f>
        <v/>
      </c>
      <c r="C306" s="329" t="str">
        <f>IF(csv!F301="","",csv!AO301)</f>
        <v/>
      </c>
      <c r="D306" s="329" t="str">
        <f>IF(csv!F301="","",csv!AP301&amp;"–"&amp;csv!AQ301&amp;"–"&amp;csv!AR301)</f>
        <v/>
      </c>
      <c r="E306" s="330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328" t="str">
        <f>IF(csv!F302="","",csv!T302)</f>
        <v/>
      </c>
      <c r="C307" s="329" t="str">
        <f>IF(csv!F302="","",csv!AO302)</f>
        <v/>
      </c>
      <c r="D307" s="329" t="str">
        <f>IF(csv!F302="","",csv!AP302&amp;"–"&amp;csv!AQ302&amp;"–"&amp;csv!AR302)</f>
        <v/>
      </c>
      <c r="E307" s="330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328" t="str">
        <f>IF(csv!F303="","",csv!T303)</f>
        <v/>
      </c>
      <c r="C308" s="329" t="str">
        <f>IF(csv!F303="","",csv!AO303)</f>
        <v/>
      </c>
      <c r="D308" s="329" t="str">
        <f>IF(csv!F303="","",csv!AP303&amp;"–"&amp;csv!AQ303&amp;"–"&amp;csv!AR303)</f>
        <v/>
      </c>
      <c r="E308" s="330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328" t="str">
        <f>IF(csv!F304="","",csv!T304)</f>
        <v/>
      </c>
      <c r="C309" s="329" t="str">
        <f>IF(csv!F304="","",csv!AO304)</f>
        <v/>
      </c>
      <c r="D309" s="329" t="str">
        <f>IF(csv!F304="","",csv!AP304&amp;"–"&amp;csv!AQ304&amp;"–"&amp;csv!AR304)</f>
        <v/>
      </c>
      <c r="E309" s="330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328" t="str">
        <f>IF(csv!F305="","",csv!T305)</f>
        <v/>
      </c>
      <c r="C310" s="329" t="str">
        <f>IF(csv!F305="","",csv!AO305)</f>
        <v/>
      </c>
      <c r="D310" s="329" t="str">
        <f>IF(csv!F305="","",csv!AP305&amp;"–"&amp;csv!AQ305&amp;"–"&amp;csv!AR305)</f>
        <v/>
      </c>
      <c r="E310" s="330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328" t="str">
        <f>IF(csv!F306="","",csv!T306)</f>
        <v/>
      </c>
      <c r="C311" s="329" t="str">
        <f>IF(csv!F306="","",csv!AO306)</f>
        <v/>
      </c>
      <c r="D311" s="329" t="str">
        <f>IF(csv!F306="","",csv!AP306&amp;"–"&amp;csv!AQ306&amp;"–"&amp;csv!AR306)</f>
        <v/>
      </c>
      <c r="E311" s="330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328" t="str">
        <f>IF(csv!F307="","",csv!T307)</f>
        <v/>
      </c>
      <c r="C312" s="329" t="str">
        <f>IF(csv!F307="","",csv!AO307)</f>
        <v/>
      </c>
      <c r="D312" s="329" t="str">
        <f>IF(csv!F307="","",csv!AP307&amp;"–"&amp;csv!AQ307&amp;"–"&amp;csv!AR307)</f>
        <v/>
      </c>
      <c r="E312" s="330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328" t="str">
        <f>IF(csv!F308="","",csv!T308)</f>
        <v/>
      </c>
      <c r="C313" s="329" t="str">
        <f>IF(csv!F308="","",csv!AO308)</f>
        <v/>
      </c>
      <c r="D313" s="329" t="str">
        <f>IF(csv!F308="","",csv!AP308&amp;"–"&amp;csv!AQ308&amp;"–"&amp;csv!AR308)</f>
        <v/>
      </c>
      <c r="E313" s="330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328" t="str">
        <f>IF(csv!F309="","",csv!T309)</f>
        <v/>
      </c>
      <c r="C314" s="329" t="str">
        <f>IF(csv!F309="","",csv!AO309)</f>
        <v/>
      </c>
      <c r="D314" s="329" t="str">
        <f>IF(csv!F309="","",csv!AP309&amp;"–"&amp;csv!AQ309&amp;"–"&amp;csv!AR309)</f>
        <v/>
      </c>
      <c r="E314" s="330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328" t="str">
        <f>IF(csv!F310="","",csv!T310)</f>
        <v/>
      </c>
      <c r="C315" s="329" t="str">
        <f>IF(csv!F310="","",csv!AO310)</f>
        <v/>
      </c>
      <c r="D315" s="329" t="str">
        <f>IF(csv!F310="","",csv!AP310&amp;"–"&amp;csv!AQ310&amp;"–"&amp;csv!AR310)</f>
        <v/>
      </c>
      <c r="E315" s="330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328" t="str">
        <f>IF(csv!F311="","",csv!T311)</f>
        <v/>
      </c>
      <c r="C316" s="329" t="str">
        <f>IF(csv!F311="","",csv!AO311)</f>
        <v/>
      </c>
      <c r="D316" s="329" t="str">
        <f>IF(csv!F311="","",csv!AP311&amp;"–"&amp;csv!AQ311&amp;"–"&amp;csv!AR311)</f>
        <v/>
      </c>
      <c r="E316" s="330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328" t="str">
        <f>IF(csv!F312="","",csv!T312)</f>
        <v/>
      </c>
      <c r="C317" s="329" t="str">
        <f>IF(csv!F312="","",csv!AO312)</f>
        <v/>
      </c>
      <c r="D317" s="329" t="str">
        <f>IF(csv!F312="","",csv!AP312&amp;"–"&amp;csv!AQ312&amp;"–"&amp;csv!AR312)</f>
        <v/>
      </c>
      <c r="E317" s="330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328" t="str">
        <f>IF(csv!F313="","",csv!T313)</f>
        <v/>
      </c>
      <c r="C318" s="329" t="str">
        <f>IF(csv!F313="","",csv!AO313)</f>
        <v/>
      </c>
      <c r="D318" s="329" t="str">
        <f>IF(csv!F313="","",csv!AP313&amp;"–"&amp;csv!AQ313&amp;"–"&amp;csv!AR313)</f>
        <v/>
      </c>
      <c r="E318" s="330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328" t="str">
        <f>IF(csv!F314="","",csv!T314)</f>
        <v/>
      </c>
      <c r="C319" s="329" t="str">
        <f>IF(csv!F314="","",csv!AO314)</f>
        <v/>
      </c>
      <c r="D319" s="329" t="str">
        <f>IF(csv!F314="","",csv!AP314&amp;"–"&amp;csv!AQ314&amp;"–"&amp;csv!AR314)</f>
        <v/>
      </c>
      <c r="E319" s="330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328" t="str">
        <f>IF(csv!F315="","",csv!T315)</f>
        <v/>
      </c>
      <c r="C320" s="329" t="str">
        <f>IF(csv!F315="","",csv!AO315)</f>
        <v/>
      </c>
      <c r="D320" s="329" t="str">
        <f>IF(csv!F315="","",csv!AP315&amp;"–"&amp;csv!AQ315&amp;"–"&amp;csv!AR315)</f>
        <v/>
      </c>
      <c r="E320" s="330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328" t="str">
        <f>IF(csv!F316="","",csv!T316)</f>
        <v/>
      </c>
      <c r="C321" s="329" t="str">
        <f>IF(csv!F316="","",csv!AO316)</f>
        <v/>
      </c>
      <c r="D321" s="329" t="str">
        <f>IF(csv!F316="","",csv!AP316&amp;"–"&amp;csv!AQ316&amp;"–"&amp;csv!AR316)</f>
        <v/>
      </c>
      <c r="E321" s="330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328" t="str">
        <f>IF(csv!F317="","",csv!T317)</f>
        <v/>
      </c>
      <c r="C322" s="329" t="str">
        <f>IF(csv!F317="","",csv!AO317)</f>
        <v/>
      </c>
      <c r="D322" s="329" t="str">
        <f>IF(csv!F317="","",csv!AP317&amp;"–"&amp;csv!AQ317&amp;"–"&amp;csv!AR317)</f>
        <v/>
      </c>
      <c r="E322" s="330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328" t="str">
        <f>IF(csv!F318="","",csv!T318)</f>
        <v/>
      </c>
      <c r="C323" s="329" t="str">
        <f>IF(csv!F318="","",csv!AO318)</f>
        <v/>
      </c>
      <c r="D323" s="329" t="str">
        <f>IF(csv!F318="","",csv!AP318&amp;"–"&amp;csv!AQ318&amp;"–"&amp;csv!AR318)</f>
        <v/>
      </c>
      <c r="E323" s="330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328" t="str">
        <f>IF(csv!F319="","",csv!T319)</f>
        <v/>
      </c>
      <c r="C324" s="329" t="str">
        <f>IF(csv!F319="","",csv!AO319)</f>
        <v/>
      </c>
      <c r="D324" s="329" t="str">
        <f>IF(csv!F319="","",csv!AP319&amp;"–"&amp;csv!AQ319&amp;"–"&amp;csv!AR319)</f>
        <v/>
      </c>
      <c r="E324" s="330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328" t="str">
        <f>IF(csv!F320="","",csv!T320)</f>
        <v/>
      </c>
      <c r="C325" s="329" t="str">
        <f>IF(csv!F320="","",csv!AO320)</f>
        <v/>
      </c>
      <c r="D325" s="329" t="str">
        <f>IF(csv!F320="","",csv!AP320&amp;"–"&amp;csv!AQ320&amp;"–"&amp;csv!AR320)</f>
        <v/>
      </c>
      <c r="E325" s="330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328" t="str">
        <f>IF(csv!F321="","",csv!T321)</f>
        <v/>
      </c>
      <c r="C326" s="329" t="str">
        <f>IF(csv!F321="","",csv!AO321)</f>
        <v/>
      </c>
      <c r="D326" s="329" t="str">
        <f>IF(csv!F321="","",csv!AP321&amp;"–"&amp;csv!AQ321&amp;"–"&amp;csv!AR321)</f>
        <v/>
      </c>
      <c r="E326" s="330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328" t="str">
        <f>IF(csv!F322="","",csv!T322)</f>
        <v/>
      </c>
      <c r="C327" s="329" t="str">
        <f>IF(csv!F322="","",csv!AO322)</f>
        <v/>
      </c>
      <c r="D327" s="329" t="str">
        <f>IF(csv!F322="","",csv!AP322&amp;"–"&amp;csv!AQ322&amp;"–"&amp;csv!AR322)</f>
        <v/>
      </c>
      <c r="E327" s="330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328" t="str">
        <f>IF(csv!F323="","",csv!T323)</f>
        <v/>
      </c>
      <c r="C328" s="329" t="str">
        <f>IF(csv!F323="","",csv!AO323)</f>
        <v/>
      </c>
      <c r="D328" s="329" t="str">
        <f>IF(csv!F323="","",csv!AP323&amp;"–"&amp;csv!AQ323&amp;"–"&amp;csv!AR323)</f>
        <v/>
      </c>
      <c r="E328" s="330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328" t="str">
        <f>IF(csv!F324="","",csv!T324)</f>
        <v/>
      </c>
      <c r="C329" s="329" t="str">
        <f>IF(csv!F324="","",csv!AO324)</f>
        <v/>
      </c>
      <c r="D329" s="329" t="str">
        <f>IF(csv!F324="","",csv!AP324&amp;"–"&amp;csv!AQ324&amp;"–"&amp;csv!AR324)</f>
        <v/>
      </c>
      <c r="E329" s="330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328" t="str">
        <f>IF(csv!F325="","",csv!T325)</f>
        <v/>
      </c>
      <c r="C330" s="329" t="str">
        <f>IF(csv!F325="","",csv!AO325)</f>
        <v/>
      </c>
      <c r="D330" s="329" t="str">
        <f>IF(csv!F325="","",csv!AP325&amp;"–"&amp;csv!AQ325&amp;"–"&amp;csv!AR325)</f>
        <v/>
      </c>
      <c r="E330" s="330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328" t="str">
        <f>IF(csv!F326="","",csv!T326)</f>
        <v/>
      </c>
      <c r="C331" s="329" t="str">
        <f>IF(csv!F326="","",csv!AO326)</f>
        <v/>
      </c>
      <c r="D331" s="329" t="str">
        <f>IF(csv!F326="","",csv!AP326&amp;"–"&amp;csv!AQ326&amp;"–"&amp;csv!AR326)</f>
        <v/>
      </c>
      <c r="E331" s="330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328" t="str">
        <f>IF(csv!F327="","",csv!T327)</f>
        <v/>
      </c>
      <c r="C332" s="329" t="str">
        <f>IF(csv!F327="","",csv!AO327)</f>
        <v/>
      </c>
      <c r="D332" s="329" t="str">
        <f>IF(csv!F327="","",csv!AP327&amp;"–"&amp;csv!AQ327&amp;"–"&amp;csv!AR327)</f>
        <v/>
      </c>
      <c r="E332" s="330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328" t="str">
        <f>IF(csv!F328="","",csv!T328)</f>
        <v/>
      </c>
      <c r="C333" s="329" t="str">
        <f>IF(csv!F328="","",csv!AO328)</f>
        <v/>
      </c>
      <c r="D333" s="329" t="str">
        <f>IF(csv!F328="","",csv!AP328&amp;"–"&amp;csv!AQ328&amp;"–"&amp;csv!AR328)</f>
        <v/>
      </c>
      <c r="E333" s="330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328" t="str">
        <f>IF(csv!F329="","",csv!T329)</f>
        <v/>
      </c>
      <c r="C334" s="329" t="str">
        <f>IF(csv!F329="","",csv!AO329)</f>
        <v/>
      </c>
      <c r="D334" s="329" t="str">
        <f>IF(csv!F329="","",csv!AP329&amp;"–"&amp;csv!AQ329&amp;"–"&amp;csv!AR329)</f>
        <v/>
      </c>
      <c r="E334" s="330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328" t="str">
        <f>IF(csv!F330="","",csv!T330)</f>
        <v/>
      </c>
      <c r="C335" s="329" t="str">
        <f>IF(csv!F330="","",csv!AO330)</f>
        <v/>
      </c>
      <c r="D335" s="329" t="str">
        <f>IF(csv!F330="","",csv!AP330&amp;"–"&amp;csv!AQ330&amp;"–"&amp;csv!AR330)</f>
        <v/>
      </c>
      <c r="E335" s="330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328" t="str">
        <f>IF(csv!F331="","",csv!T331)</f>
        <v/>
      </c>
      <c r="C336" s="329" t="str">
        <f>IF(csv!F331="","",csv!AO331)</f>
        <v/>
      </c>
      <c r="D336" s="329" t="str">
        <f>IF(csv!F331="","",csv!AP331&amp;"–"&amp;csv!AQ331&amp;"–"&amp;csv!AR331)</f>
        <v/>
      </c>
      <c r="E336" s="330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328" t="str">
        <f>IF(csv!F332="","",csv!T332)</f>
        <v/>
      </c>
      <c r="C337" s="329" t="str">
        <f>IF(csv!F332="","",csv!AO332)</f>
        <v/>
      </c>
      <c r="D337" s="329" t="str">
        <f>IF(csv!F332="","",csv!AP332&amp;"–"&amp;csv!AQ332&amp;"–"&amp;csv!AR332)</f>
        <v/>
      </c>
      <c r="E337" s="330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328" t="str">
        <f>IF(csv!F333="","",csv!T333)</f>
        <v/>
      </c>
      <c r="C338" s="329" t="str">
        <f>IF(csv!F333="","",csv!AO333)</f>
        <v/>
      </c>
      <c r="D338" s="329" t="str">
        <f>IF(csv!F333="","",csv!AP333&amp;"–"&amp;csv!AQ333&amp;"–"&amp;csv!AR333)</f>
        <v/>
      </c>
      <c r="E338" s="330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328" t="str">
        <f>IF(csv!F334="","",csv!T334)</f>
        <v/>
      </c>
      <c r="C339" s="329" t="str">
        <f>IF(csv!F334="","",csv!AO334)</f>
        <v/>
      </c>
      <c r="D339" s="329" t="str">
        <f>IF(csv!F334="","",csv!AP334&amp;"–"&amp;csv!AQ334&amp;"–"&amp;csv!AR334)</f>
        <v/>
      </c>
      <c r="E339" s="330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328" t="str">
        <f>IF(csv!F335="","",csv!T335)</f>
        <v/>
      </c>
      <c r="C340" s="329" t="str">
        <f>IF(csv!F335="","",csv!AO335)</f>
        <v/>
      </c>
      <c r="D340" s="329" t="str">
        <f>IF(csv!F335="","",csv!AP335&amp;"–"&amp;csv!AQ335&amp;"–"&amp;csv!AR335)</f>
        <v/>
      </c>
      <c r="E340" s="330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328" t="str">
        <f>IF(csv!F336="","",csv!T336)</f>
        <v/>
      </c>
      <c r="C341" s="329" t="str">
        <f>IF(csv!F336="","",csv!AO336)</f>
        <v/>
      </c>
      <c r="D341" s="329" t="str">
        <f>IF(csv!F336="","",csv!AP336&amp;"–"&amp;csv!AQ336&amp;"–"&amp;csv!AR336)</f>
        <v/>
      </c>
      <c r="E341" s="330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328" t="str">
        <f>IF(csv!F337="","",csv!T337)</f>
        <v/>
      </c>
      <c r="C342" s="329" t="str">
        <f>IF(csv!F337="","",csv!AO337)</f>
        <v/>
      </c>
      <c r="D342" s="329" t="str">
        <f>IF(csv!F337="","",csv!AP337&amp;"–"&amp;csv!AQ337&amp;"–"&amp;csv!AR337)</f>
        <v/>
      </c>
      <c r="E342" s="330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328" t="str">
        <f>IF(csv!F338="","",csv!T338)</f>
        <v/>
      </c>
      <c r="C343" s="329" t="str">
        <f>IF(csv!F338="","",csv!AO338)</f>
        <v/>
      </c>
      <c r="D343" s="329" t="str">
        <f>IF(csv!F338="","",csv!AP338&amp;"–"&amp;csv!AQ338&amp;"–"&amp;csv!AR338)</f>
        <v/>
      </c>
      <c r="E343" s="330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328" t="str">
        <f>IF(csv!F339="","",csv!T339)</f>
        <v/>
      </c>
      <c r="C344" s="329" t="str">
        <f>IF(csv!F339="","",csv!AO339)</f>
        <v/>
      </c>
      <c r="D344" s="329" t="str">
        <f>IF(csv!F339="","",csv!AP339&amp;"–"&amp;csv!AQ339&amp;"–"&amp;csv!AR339)</f>
        <v/>
      </c>
      <c r="E344" s="330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328" t="str">
        <f>IF(csv!F340="","",csv!T340)</f>
        <v/>
      </c>
      <c r="C345" s="329" t="str">
        <f>IF(csv!F340="","",csv!AO340)</f>
        <v/>
      </c>
      <c r="D345" s="329" t="str">
        <f>IF(csv!F340="","",csv!AP340&amp;"–"&amp;csv!AQ340&amp;"–"&amp;csv!AR340)</f>
        <v/>
      </c>
      <c r="E345" s="330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328" t="str">
        <f>IF(csv!F341="","",csv!T341)</f>
        <v/>
      </c>
      <c r="C346" s="329" t="str">
        <f>IF(csv!F341="","",csv!AO341)</f>
        <v/>
      </c>
      <c r="D346" s="329" t="str">
        <f>IF(csv!F341="","",csv!AP341&amp;"–"&amp;csv!AQ341&amp;"–"&amp;csv!AR341)</f>
        <v/>
      </c>
      <c r="E346" s="330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328" t="str">
        <f>IF(csv!F342="","",csv!T342)</f>
        <v/>
      </c>
      <c r="C347" s="329" t="str">
        <f>IF(csv!F342="","",csv!AO342)</f>
        <v/>
      </c>
      <c r="D347" s="329" t="str">
        <f>IF(csv!F342="","",csv!AP342&amp;"–"&amp;csv!AQ342&amp;"–"&amp;csv!AR342)</f>
        <v/>
      </c>
      <c r="E347" s="330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328" t="str">
        <f>IF(csv!F343="","",csv!T343)</f>
        <v/>
      </c>
      <c r="C348" s="329" t="str">
        <f>IF(csv!F343="","",csv!AO343)</f>
        <v/>
      </c>
      <c r="D348" s="329" t="str">
        <f>IF(csv!F343="","",csv!AP343&amp;"–"&amp;csv!AQ343&amp;"–"&amp;csv!AR343)</f>
        <v/>
      </c>
      <c r="E348" s="330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328" t="str">
        <f>IF(csv!F344="","",csv!T344)</f>
        <v/>
      </c>
      <c r="C349" s="329" t="str">
        <f>IF(csv!F344="","",csv!AO344)</f>
        <v/>
      </c>
      <c r="D349" s="329" t="str">
        <f>IF(csv!F344="","",csv!AP344&amp;"–"&amp;csv!AQ344&amp;"–"&amp;csv!AR344)</f>
        <v/>
      </c>
      <c r="E349" s="330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328" t="str">
        <f>IF(csv!F345="","",csv!T345)</f>
        <v/>
      </c>
      <c r="C350" s="329" t="str">
        <f>IF(csv!F345="","",csv!AO345)</f>
        <v/>
      </c>
      <c r="D350" s="329" t="str">
        <f>IF(csv!F345="","",csv!AP345&amp;"–"&amp;csv!AQ345&amp;"–"&amp;csv!AR345)</f>
        <v/>
      </c>
      <c r="E350" s="330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328" t="str">
        <f>IF(csv!F346="","",csv!T346)</f>
        <v/>
      </c>
      <c r="C351" s="329" t="str">
        <f>IF(csv!F346="","",csv!AO346)</f>
        <v/>
      </c>
      <c r="D351" s="329" t="str">
        <f>IF(csv!F346="","",csv!AP346&amp;"–"&amp;csv!AQ346&amp;"–"&amp;csv!AR346)</f>
        <v/>
      </c>
      <c r="E351" s="330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328" t="str">
        <f>IF(csv!F347="","",csv!T347)</f>
        <v/>
      </c>
      <c r="C352" s="329" t="str">
        <f>IF(csv!F347="","",csv!AO347)</f>
        <v/>
      </c>
      <c r="D352" s="329" t="str">
        <f>IF(csv!F347="","",csv!AP347&amp;"–"&amp;csv!AQ347&amp;"–"&amp;csv!AR347)</f>
        <v/>
      </c>
      <c r="E352" s="330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328" t="str">
        <f>IF(csv!F348="","",csv!T348)</f>
        <v/>
      </c>
      <c r="C353" s="329" t="str">
        <f>IF(csv!F348="","",csv!AO348)</f>
        <v/>
      </c>
      <c r="D353" s="329" t="str">
        <f>IF(csv!F348="","",csv!AP348&amp;"–"&amp;csv!AQ348&amp;"–"&amp;csv!AR348)</f>
        <v/>
      </c>
      <c r="E353" s="330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328" t="str">
        <f>IF(csv!F349="","",csv!T349)</f>
        <v/>
      </c>
      <c r="C354" s="329" t="str">
        <f>IF(csv!F349="","",csv!AO349)</f>
        <v/>
      </c>
      <c r="D354" s="329" t="str">
        <f>IF(csv!F349="","",csv!AP349&amp;"–"&amp;csv!AQ349&amp;"–"&amp;csv!AR349)</f>
        <v/>
      </c>
      <c r="E354" s="330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328" t="str">
        <f>IF(csv!F350="","",csv!T350)</f>
        <v/>
      </c>
      <c r="C355" s="329" t="str">
        <f>IF(csv!F350="","",csv!AO350)</f>
        <v/>
      </c>
      <c r="D355" s="329" t="str">
        <f>IF(csv!F350="","",csv!AP350&amp;"–"&amp;csv!AQ350&amp;"–"&amp;csv!AR350)</f>
        <v/>
      </c>
      <c r="E355" s="330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328" t="str">
        <f>IF(csv!F351="","",csv!T351)</f>
        <v/>
      </c>
      <c r="C356" s="329" t="str">
        <f>IF(csv!F351="","",csv!AO351)</f>
        <v/>
      </c>
      <c r="D356" s="329" t="str">
        <f>IF(csv!F351="","",csv!AP351&amp;"–"&amp;csv!AQ351&amp;"–"&amp;csv!AR351)</f>
        <v/>
      </c>
      <c r="E356" s="330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328" t="str">
        <f>IF(csv!F352="","",csv!T352)</f>
        <v/>
      </c>
      <c r="C357" s="329" t="str">
        <f>IF(csv!F352="","",csv!AO352)</f>
        <v/>
      </c>
      <c r="D357" s="329" t="str">
        <f>IF(csv!F352="","",csv!AP352&amp;"–"&amp;csv!AQ352&amp;"–"&amp;csv!AR352)</f>
        <v/>
      </c>
      <c r="E357" s="330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328" t="str">
        <f>IF(csv!F353="","",csv!T353)</f>
        <v/>
      </c>
      <c r="C358" s="329" t="str">
        <f>IF(csv!F353="","",csv!AO353)</f>
        <v/>
      </c>
      <c r="D358" s="329" t="str">
        <f>IF(csv!F353="","",csv!AP353&amp;"–"&amp;csv!AQ353&amp;"–"&amp;csv!AR353)</f>
        <v/>
      </c>
      <c r="E358" s="330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328" t="str">
        <f>IF(csv!F354="","",csv!T354)</f>
        <v/>
      </c>
      <c r="C359" s="329" t="str">
        <f>IF(csv!F354="","",csv!AO354)</f>
        <v/>
      </c>
      <c r="D359" s="329" t="str">
        <f>IF(csv!F354="","",csv!AP354&amp;"–"&amp;csv!AQ354&amp;"–"&amp;csv!AR354)</f>
        <v/>
      </c>
      <c r="E359" s="330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328" t="str">
        <f>IF(csv!F355="","",csv!T355)</f>
        <v/>
      </c>
      <c r="C360" s="329" t="str">
        <f>IF(csv!F355="","",csv!AO355)</f>
        <v/>
      </c>
      <c r="D360" s="329" t="str">
        <f>IF(csv!F355="","",csv!AP355&amp;"–"&amp;csv!AQ355&amp;"–"&amp;csv!AR355)</f>
        <v/>
      </c>
      <c r="E360" s="330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328" t="str">
        <f>IF(csv!F356="","",csv!T356)</f>
        <v/>
      </c>
      <c r="C361" s="329" t="str">
        <f>IF(csv!F356="","",csv!AO356)</f>
        <v/>
      </c>
      <c r="D361" s="329" t="str">
        <f>IF(csv!F356="","",csv!AP356&amp;"–"&amp;csv!AQ356&amp;"–"&amp;csv!AR356)</f>
        <v/>
      </c>
      <c r="E361" s="330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328" t="str">
        <f>IF(csv!F357="","",csv!T357)</f>
        <v/>
      </c>
      <c r="C362" s="329" t="str">
        <f>IF(csv!F357="","",csv!AO357)</f>
        <v/>
      </c>
      <c r="D362" s="329" t="str">
        <f>IF(csv!F357="","",csv!AP357&amp;"–"&amp;csv!AQ357&amp;"–"&amp;csv!AR357)</f>
        <v/>
      </c>
      <c r="E362" s="330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328" t="str">
        <f>IF(csv!F358="","",csv!T358)</f>
        <v/>
      </c>
      <c r="C363" s="329" t="str">
        <f>IF(csv!F358="","",csv!AO358)</f>
        <v/>
      </c>
      <c r="D363" s="329" t="str">
        <f>IF(csv!F358="","",csv!AP358&amp;"–"&amp;csv!AQ358&amp;"–"&amp;csv!AR358)</f>
        <v/>
      </c>
      <c r="E363" s="330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328" t="str">
        <f>IF(csv!F359="","",csv!T359)</f>
        <v/>
      </c>
      <c r="C364" s="329" t="str">
        <f>IF(csv!F359="","",csv!AO359)</f>
        <v/>
      </c>
      <c r="D364" s="329" t="str">
        <f>IF(csv!F359="","",csv!AP359&amp;"–"&amp;csv!AQ359&amp;"–"&amp;csv!AR359)</f>
        <v/>
      </c>
      <c r="E364" s="330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328" t="str">
        <f>IF(csv!F360="","",csv!T360)</f>
        <v/>
      </c>
      <c r="C365" s="329" t="str">
        <f>IF(csv!F360="","",csv!AO360)</f>
        <v/>
      </c>
      <c r="D365" s="329" t="str">
        <f>IF(csv!F360="","",csv!AP360&amp;"–"&amp;csv!AQ360&amp;"–"&amp;csv!AR360)</f>
        <v/>
      </c>
      <c r="E365" s="330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328" t="str">
        <f>IF(csv!F361="","",csv!T361)</f>
        <v/>
      </c>
      <c r="C366" s="329" t="str">
        <f>IF(csv!F361="","",csv!AO361)</f>
        <v/>
      </c>
      <c r="D366" s="329" t="str">
        <f>IF(csv!F361="","",csv!AP361&amp;"–"&amp;csv!AQ361&amp;"–"&amp;csv!AR361)</f>
        <v/>
      </c>
      <c r="E366" s="330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328" t="str">
        <f>IF(csv!F362="","",csv!T362)</f>
        <v/>
      </c>
      <c r="C367" s="329" t="str">
        <f>IF(csv!F362="","",csv!AO362)</f>
        <v/>
      </c>
      <c r="D367" s="329" t="str">
        <f>IF(csv!F362="","",csv!AP362&amp;"–"&amp;csv!AQ362&amp;"–"&amp;csv!AR362)</f>
        <v/>
      </c>
      <c r="E367" s="330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328" t="str">
        <f>IF(csv!F363="","",csv!T363)</f>
        <v/>
      </c>
      <c r="C368" s="329" t="str">
        <f>IF(csv!F363="","",csv!AO363)</f>
        <v/>
      </c>
      <c r="D368" s="329" t="str">
        <f>IF(csv!F363="","",csv!AP363&amp;"–"&amp;csv!AQ363&amp;"–"&amp;csv!AR363)</f>
        <v/>
      </c>
      <c r="E368" s="330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328" t="str">
        <f>IF(csv!F364="","",csv!T364)</f>
        <v/>
      </c>
      <c r="C369" s="329" t="str">
        <f>IF(csv!F364="","",csv!AO364)</f>
        <v/>
      </c>
      <c r="D369" s="329" t="str">
        <f>IF(csv!F364="","",csv!AP364&amp;"–"&amp;csv!AQ364&amp;"–"&amp;csv!AR364)</f>
        <v/>
      </c>
      <c r="E369" s="330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328" t="str">
        <f>IF(csv!F365="","",csv!T365)</f>
        <v/>
      </c>
      <c r="C370" s="329" t="str">
        <f>IF(csv!F365="","",csv!AO365)</f>
        <v/>
      </c>
      <c r="D370" s="329" t="str">
        <f>IF(csv!F365="","",csv!AP365&amp;"–"&amp;csv!AQ365&amp;"–"&amp;csv!AR365)</f>
        <v/>
      </c>
      <c r="E370" s="330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328" t="str">
        <f>IF(csv!F366="","",csv!T366)</f>
        <v/>
      </c>
      <c r="C371" s="329" t="str">
        <f>IF(csv!F366="","",csv!AO366)</f>
        <v/>
      </c>
      <c r="D371" s="329" t="str">
        <f>IF(csv!F366="","",csv!AP366&amp;"–"&amp;csv!AQ366&amp;"–"&amp;csv!AR366)</f>
        <v/>
      </c>
      <c r="E371" s="330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328" t="str">
        <f>IF(csv!F367="","",csv!T367)</f>
        <v/>
      </c>
      <c r="C372" s="329" t="str">
        <f>IF(csv!F367="","",csv!AO367)</f>
        <v/>
      </c>
      <c r="D372" s="329" t="str">
        <f>IF(csv!F367="","",csv!AP367&amp;"–"&amp;csv!AQ367&amp;"–"&amp;csv!AR367)</f>
        <v/>
      </c>
      <c r="E372" s="330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328" t="str">
        <f>IF(csv!F368="","",csv!T368)</f>
        <v/>
      </c>
      <c r="C373" s="329" t="str">
        <f>IF(csv!F368="","",csv!AO368)</f>
        <v/>
      </c>
      <c r="D373" s="329" t="str">
        <f>IF(csv!F368="","",csv!AP368&amp;"–"&amp;csv!AQ368&amp;"–"&amp;csv!AR368)</f>
        <v/>
      </c>
      <c r="E373" s="330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328" t="str">
        <f>IF(csv!F369="","",csv!T369)</f>
        <v/>
      </c>
      <c r="C374" s="329" t="str">
        <f>IF(csv!F369="","",csv!AO369)</f>
        <v/>
      </c>
      <c r="D374" s="329" t="str">
        <f>IF(csv!F369="","",csv!AP369&amp;"–"&amp;csv!AQ369&amp;"–"&amp;csv!AR369)</f>
        <v/>
      </c>
      <c r="E374" s="330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328" t="str">
        <f>IF(csv!F370="","",csv!T370)</f>
        <v/>
      </c>
      <c r="C375" s="329" t="str">
        <f>IF(csv!F370="","",csv!AO370)</f>
        <v/>
      </c>
      <c r="D375" s="329" t="str">
        <f>IF(csv!F370="","",csv!AP370&amp;"–"&amp;csv!AQ370&amp;"–"&amp;csv!AR370)</f>
        <v/>
      </c>
      <c r="E375" s="330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328" t="str">
        <f>IF(csv!F371="","",csv!T371)</f>
        <v/>
      </c>
      <c r="C376" s="329" t="str">
        <f>IF(csv!F371="","",csv!AO371)</f>
        <v/>
      </c>
      <c r="D376" s="329" t="str">
        <f>IF(csv!F371="","",csv!AP371&amp;"–"&amp;csv!AQ371&amp;"–"&amp;csv!AR371)</f>
        <v/>
      </c>
      <c r="E376" s="330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328" t="str">
        <f>IF(csv!F372="","",csv!T372)</f>
        <v/>
      </c>
      <c r="C377" s="329" t="str">
        <f>IF(csv!F372="","",csv!AO372)</f>
        <v/>
      </c>
      <c r="D377" s="329" t="str">
        <f>IF(csv!F372="","",csv!AP372&amp;"–"&amp;csv!AQ372&amp;"–"&amp;csv!AR372)</f>
        <v/>
      </c>
      <c r="E377" s="330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328" t="str">
        <f>IF(csv!F373="","",csv!T373)</f>
        <v/>
      </c>
      <c r="C378" s="329" t="str">
        <f>IF(csv!F373="","",csv!AO373)</f>
        <v/>
      </c>
      <c r="D378" s="329" t="str">
        <f>IF(csv!F373="","",csv!AP373&amp;"–"&amp;csv!AQ373&amp;"–"&amp;csv!AR373)</f>
        <v/>
      </c>
      <c r="E378" s="330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328" t="str">
        <f>IF(csv!F374="","",csv!T374)</f>
        <v/>
      </c>
      <c r="C379" s="329" t="str">
        <f>IF(csv!F374="","",csv!AO374)</f>
        <v/>
      </c>
      <c r="D379" s="329" t="str">
        <f>IF(csv!F374="","",csv!AP374&amp;"–"&amp;csv!AQ374&amp;"–"&amp;csv!AR374)</f>
        <v/>
      </c>
      <c r="E379" s="330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328" t="str">
        <f>IF(csv!F375="","",csv!T375)</f>
        <v/>
      </c>
      <c r="C380" s="329" t="str">
        <f>IF(csv!F375="","",csv!AO375)</f>
        <v/>
      </c>
      <c r="D380" s="329" t="str">
        <f>IF(csv!F375="","",csv!AP375&amp;"–"&amp;csv!AQ375&amp;"–"&amp;csv!AR375)</f>
        <v/>
      </c>
      <c r="E380" s="330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328" t="str">
        <f>IF(csv!F376="","",csv!T376)</f>
        <v/>
      </c>
      <c r="C381" s="329" t="str">
        <f>IF(csv!F376="","",csv!AO376)</f>
        <v/>
      </c>
      <c r="D381" s="329" t="str">
        <f>IF(csv!F376="","",csv!AP376&amp;"–"&amp;csv!AQ376&amp;"–"&amp;csv!AR376)</f>
        <v/>
      </c>
      <c r="E381" s="330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328" t="str">
        <f>IF(csv!F377="","",csv!T377)</f>
        <v/>
      </c>
      <c r="C382" s="329" t="str">
        <f>IF(csv!F377="","",csv!AO377)</f>
        <v/>
      </c>
      <c r="D382" s="329" t="str">
        <f>IF(csv!F377="","",csv!AP377&amp;"–"&amp;csv!AQ377&amp;"–"&amp;csv!AR377)</f>
        <v/>
      </c>
      <c r="E382" s="330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328" t="str">
        <f>IF(csv!F378="","",csv!T378)</f>
        <v/>
      </c>
      <c r="C383" s="329" t="str">
        <f>IF(csv!F378="","",csv!AO378)</f>
        <v/>
      </c>
      <c r="D383" s="329" t="str">
        <f>IF(csv!F378="","",csv!AP378&amp;"–"&amp;csv!AQ378&amp;"–"&amp;csv!AR378)</f>
        <v/>
      </c>
      <c r="E383" s="330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328" t="str">
        <f>IF(csv!F379="","",csv!T379)</f>
        <v/>
      </c>
      <c r="C384" s="329" t="str">
        <f>IF(csv!F379="","",csv!AO379)</f>
        <v/>
      </c>
      <c r="D384" s="329" t="str">
        <f>IF(csv!F379="","",csv!AP379&amp;"–"&amp;csv!AQ379&amp;"–"&amp;csv!AR379)</f>
        <v/>
      </c>
      <c r="E384" s="330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328" t="str">
        <f>IF(csv!F380="","",csv!T380)</f>
        <v/>
      </c>
      <c r="C385" s="329" t="str">
        <f>IF(csv!F380="","",csv!AO380)</f>
        <v/>
      </c>
      <c r="D385" s="329" t="str">
        <f>IF(csv!F380="","",csv!AP380&amp;"–"&amp;csv!AQ380&amp;"–"&amp;csv!AR380)</f>
        <v/>
      </c>
      <c r="E385" s="330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328" t="str">
        <f>IF(csv!F381="","",csv!T381)</f>
        <v/>
      </c>
      <c r="C386" s="329" t="str">
        <f>IF(csv!F381="","",csv!AO381)</f>
        <v/>
      </c>
      <c r="D386" s="329" t="str">
        <f>IF(csv!F381="","",csv!AP381&amp;"–"&amp;csv!AQ381&amp;"–"&amp;csv!AR381)</f>
        <v/>
      </c>
      <c r="E386" s="330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328" t="str">
        <f>IF(csv!F382="","",csv!T382)</f>
        <v/>
      </c>
      <c r="C387" s="329" t="str">
        <f>IF(csv!F382="","",csv!AO382)</f>
        <v/>
      </c>
      <c r="D387" s="329" t="str">
        <f>IF(csv!F382="","",csv!AP382&amp;"–"&amp;csv!AQ382&amp;"–"&amp;csv!AR382)</f>
        <v/>
      </c>
      <c r="E387" s="330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328" t="str">
        <f>IF(csv!F383="","",csv!T383)</f>
        <v/>
      </c>
      <c r="C388" s="329" t="str">
        <f>IF(csv!F383="","",csv!AO383)</f>
        <v/>
      </c>
      <c r="D388" s="329" t="str">
        <f>IF(csv!F383="","",csv!AP383&amp;"–"&amp;csv!AQ383&amp;"–"&amp;csv!AR383)</f>
        <v/>
      </c>
      <c r="E388" s="330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328" t="str">
        <f>IF(csv!F384="","",csv!T384)</f>
        <v/>
      </c>
      <c r="C389" s="329" t="str">
        <f>IF(csv!F384="","",csv!AO384)</f>
        <v/>
      </c>
      <c r="D389" s="329" t="str">
        <f>IF(csv!F384="","",csv!AP384&amp;"–"&amp;csv!AQ384&amp;"–"&amp;csv!AR384)</f>
        <v/>
      </c>
      <c r="E389" s="330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328" t="str">
        <f>IF(csv!F385="","",csv!T385)</f>
        <v/>
      </c>
      <c r="C390" s="329" t="str">
        <f>IF(csv!F385="","",csv!AO385)</f>
        <v/>
      </c>
      <c r="D390" s="329" t="str">
        <f>IF(csv!F385="","",csv!AP385&amp;"–"&amp;csv!AQ385&amp;"–"&amp;csv!AR385)</f>
        <v/>
      </c>
      <c r="E390" s="330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328" t="str">
        <f>IF(csv!F386="","",csv!T386)</f>
        <v/>
      </c>
      <c r="C391" s="329" t="str">
        <f>IF(csv!F386="","",csv!AO386)</f>
        <v/>
      </c>
      <c r="D391" s="329" t="str">
        <f>IF(csv!F386="","",csv!AP386&amp;"–"&amp;csv!AQ386&amp;"–"&amp;csv!AR386)</f>
        <v/>
      </c>
      <c r="E391" s="330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328" t="str">
        <f>IF(csv!F387="","",csv!T387)</f>
        <v/>
      </c>
      <c r="C392" s="329" t="str">
        <f>IF(csv!F387="","",csv!AO387)</f>
        <v/>
      </c>
      <c r="D392" s="329" t="str">
        <f>IF(csv!F387="","",csv!AP387&amp;"–"&amp;csv!AQ387&amp;"–"&amp;csv!AR387)</f>
        <v/>
      </c>
      <c r="E392" s="330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328" t="str">
        <f>IF(csv!F388="","",csv!T388)</f>
        <v/>
      </c>
      <c r="C393" s="329" t="str">
        <f>IF(csv!F388="","",csv!AO388)</f>
        <v/>
      </c>
      <c r="D393" s="329" t="str">
        <f>IF(csv!F388="","",csv!AP388&amp;"–"&amp;csv!AQ388&amp;"–"&amp;csv!AR388)</f>
        <v/>
      </c>
      <c r="E393" s="330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328" t="str">
        <f>IF(csv!F389="","",csv!T389)</f>
        <v/>
      </c>
      <c r="C394" s="329" t="str">
        <f>IF(csv!F389="","",csv!AO389)</f>
        <v/>
      </c>
      <c r="D394" s="329" t="str">
        <f>IF(csv!F389="","",csv!AP389&amp;"–"&amp;csv!AQ389&amp;"–"&amp;csv!AR389)</f>
        <v/>
      </c>
      <c r="E394" s="330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328" t="str">
        <f>IF(csv!F390="","",csv!T390)</f>
        <v/>
      </c>
      <c r="C395" s="329" t="str">
        <f>IF(csv!F390="","",csv!AO390)</f>
        <v/>
      </c>
      <c r="D395" s="329" t="str">
        <f>IF(csv!F390="","",csv!AP390&amp;"–"&amp;csv!AQ390&amp;"–"&amp;csv!AR390)</f>
        <v/>
      </c>
      <c r="E395" s="330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328" t="str">
        <f>IF(csv!F391="","",csv!T391)</f>
        <v/>
      </c>
      <c r="C396" s="329" t="str">
        <f>IF(csv!F391="","",csv!AO391)</f>
        <v/>
      </c>
      <c r="D396" s="329" t="str">
        <f>IF(csv!F391="","",csv!AP391&amp;"–"&amp;csv!AQ391&amp;"–"&amp;csv!AR391)</f>
        <v/>
      </c>
      <c r="E396" s="330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328" t="str">
        <f>IF(csv!F392="","",csv!T392)</f>
        <v/>
      </c>
      <c r="C397" s="329" t="str">
        <f>IF(csv!F392="","",csv!AO392)</f>
        <v/>
      </c>
      <c r="D397" s="329" t="str">
        <f>IF(csv!F392="","",csv!AP392&amp;"–"&amp;csv!AQ392&amp;"–"&amp;csv!AR392)</f>
        <v/>
      </c>
      <c r="E397" s="330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328" t="str">
        <f>IF(csv!F393="","",csv!T393)</f>
        <v/>
      </c>
      <c r="C398" s="329" t="str">
        <f>IF(csv!F393="","",csv!AO393)</f>
        <v/>
      </c>
      <c r="D398" s="329" t="str">
        <f>IF(csv!F393="","",csv!AP393&amp;"–"&amp;csv!AQ393&amp;"–"&amp;csv!AR393)</f>
        <v/>
      </c>
      <c r="E398" s="330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328" t="str">
        <f>IF(csv!F394="","",csv!T394)</f>
        <v/>
      </c>
      <c r="C399" s="329" t="str">
        <f>IF(csv!F394="","",csv!AO394)</f>
        <v/>
      </c>
      <c r="D399" s="329" t="str">
        <f>IF(csv!F394="","",csv!AP394&amp;"–"&amp;csv!AQ394&amp;"–"&amp;csv!AR394)</f>
        <v/>
      </c>
      <c r="E399" s="330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328" t="str">
        <f>IF(csv!F395="","",csv!T395)</f>
        <v/>
      </c>
      <c r="C400" s="329" t="str">
        <f>IF(csv!F395="","",csv!AO395)</f>
        <v/>
      </c>
      <c r="D400" s="329" t="str">
        <f>IF(csv!F395="","",csv!AP395&amp;"–"&amp;csv!AQ395&amp;"–"&amp;csv!AR395)</f>
        <v/>
      </c>
      <c r="E400" s="330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328" t="str">
        <f>IF(csv!F396="","",csv!T396)</f>
        <v/>
      </c>
      <c r="C401" s="329" t="str">
        <f>IF(csv!F396="","",csv!AO396)</f>
        <v/>
      </c>
      <c r="D401" s="329" t="str">
        <f>IF(csv!F396="","",csv!AP396&amp;"–"&amp;csv!AQ396&amp;"–"&amp;csv!AR396)</f>
        <v/>
      </c>
      <c r="E401" s="330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328" t="str">
        <f>IF(csv!F397="","",csv!T397)</f>
        <v/>
      </c>
      <c r="C402" s="329" t="str">
        <f>IF(csv!F397="","",csv!AO397)</f>
        <v/>
      </c>
      <c r="D402" s="329" t="str">
        <f>IF(csv!F397="","",csv!AP397&amp;"–"&amp;csv!AQ397&amp;"–"&amp;csv!AR397)</f>
        <v/>
      </c>
      <c r="E402" s="330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328" t="str">
        <f>IF(csv!F398="","",csv!T398)</f>
        <v/>
      </c>
      <c r="C403" s="329" t="str">
        <f>IF(csv!F398="","",csv!AO398)</f>
        <v/>
      </c>
      <c r="D403" s="329" t="str">
        <f>IF(csv!F398="","",csv!AP398&amp;"–"&amp;csv!AQ398&amp;"–"&amp;csv!AR398)</f>
        <v/>
      </c>
      <c r="E403" s="330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328" t="str">
        <f>IF(csv!F399="","",csv!T399)</f>
        <v/>
      </c>
      <c r="C404" s="329" t="str">
        <f>IF(csv!F399="","",csv!AO399)</f>
        <v/>
      </c>
      <c r="D404" s="329" t="str">
        <f>IF(csv!F399="","",csv!AP399&amp;"–"&amp;csv!AQ399&amp;"–"&amp;csv!AR399)</f>
        <v/>
      </c>
      <c r="E404" s="330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328" t="str">
        <f>IF(csv!F400="","",csv!T400)</f>
        <v/>
      </c>
      <c r="C405" s="329" t="str">
        <f>IF(csv!F400="","",csv!AO400)</f>
        <v/>
      </c>
      <c r="D405" s="329" t="str">
        <f>IF(csv!F400="","",csv!AP400&amp;"–"&amp;csv!AQ400&amp;"–"&amp;csv!AR400)</f>
        <v/>
      </c>
      <c r="E405" s="330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328" t="str">
        <f>IF(csv!F401="","",csv!T401)</f>
        <v/>
      </c>
      <c r="C406" s="329" t="str">
        <f>IF(csv!F401="","",csv!AO401)</f>
        <v/>
      </c>
      <c r="D406" s="329" t="str">
        <f>IF(csv!F401="","",csv!AP401&amp;"–"&amp;csv!AQ401&amp;"–"&amp;csv!AR401)</f>
        <v/>
      </c>
      <c r="E406" s="330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331" t="str">
        <f>IF(csv!F402="","",csv!T402)</f>
        <v/>
      </c>
      <c r="C407" s="332" t="str">
        <f>IF(csv!F402="","",csv!AO402)</f>
        <v/>
      </c>
      <c r="D407" s="332" t="str">
        <f>IF(csv!F402="","",csv!AP402&amp;"–"&amp;csv!AQ402&amp;"–"&amp;csv!AR402)</f>
        <v/>
      </c>
      <c r="E407" s="33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0" t="s">
        <v>0</v>
      </c>
    </row>
    <row r="412" spans="1:24" x14ac:dyDescent="0.25">
      <c r="A412" s="180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/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1" customWidth="1"/>
    <col min="6" max="6" width="19.42578125" style="221" customWidth="1"/>
    <col min="7" max="7" width="11.42578125" style="221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1" customWidth="1"/>
    <col min="12" max="12" width="17.140625" style="221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1" customWidth="1"/>
    <col min="17" max="17" width="11.42578125" style="221" customWidth="1"/>
    <col min="18" max="18" width="13.7109375" style="221" customWidth="1"/>
    <col min="19" max="19" width="9.140625" style="221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4" t="s">
        <v>144</v>
      </c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6"/>
    </row>
    <row r="3" spans="1:24" ht="15.75" thickBot="1" x14ac:dyDescent="0.3"/>
    <row r="4" spans="1:24" ht="21.75" thickBot="1" x14ac:dyDescent="0.4">
      <c r="C4" s="298"/>
      <c r="D4" s="299"/>
      <c r="E4" s="299"/>
      <c r="F4" s="299"/>
      <c r="G4" s="300"/>
      <c r="I4" s="222"/>
      <c r="K4" s="298"/>
      <c r="L4" s="299"/>
      <c r="M4" s="299"/>
      <c r="N4" s="300"/>
      <c r="P4" s="298"/>
      <c r="Q4" s="299"/>
      <c r="R4" s="299"/>
      <c r="S4" s="300"/>
      <c r="U4" s="298"/>
      <c r="V4" s="299"/>
      <c r="W4" s="300"/>
    </row>
    <row r="6" spans="1:24" x14ac:dyDescent="0.25">
      <c r="A6" s="223" t="s">
        <v>0</v>
      </c>
      <c r="B6" s="224" t="s">
        <v>137</v>
      </c>
      <c r="C6" s="225" t="s">
        <v>137</v>
      </c>
      <c r="D6" s="161" t="s">
        <v>4</v>
      </c>
      <c r="E6" s="226" t="s">
        <v>138</v>
      </c>
      <c r="F6" s="226" t="s">
        <v>139</v>
      </c>
      <c r="G6" s="226" t="s">
        <v>138</v>
      </c>
      <c r="H6" s="223" t="s">
        <v>0</v>
      </c>
      <c r="I6" s="227" t="s">
        <v>155</v>
      </c>
      <c r="J6" s="223" t="s">
        <v>0</v>
      </c>
      <c r="K6" s="228" t="s">
        <v>140</v>
      </c>
      <c r="L6" s="228" t="s">
        <v>141</v>
      </c>
      <c r="M6" s="223" t="s">
        <v>0</v>
      </c>
      <c r="N6" s="165" t="s">
        <v>142</v>
      </c>
      <c r="O6" s="223" t="s">
        <v>0</v>
      </c>
      <c r="P6" s="228" t="s">
        <v>143</v>
      </c>
      <c r="Q6" s="228" t="s">
        <v>36</v>
      </c>
      <c r="R6" s="228" t="s">
        <v>138</v>
      </c>
      <c r="S6" s="228" t="s">
        <v>16</v>
      </c>
      <c r="T6" s="223" t="s">
        <v>0</v>
      </c>
      <c r="U6" s="165" t="s">
        <v>52</v>
      </c>
      <c r="V6" s="223" t="s">
        <v>0</v>
      </c>
      <c r="W6" s="165" t="s">
        <v>227</v>
      </c>
      <c r="X6" s="223" t="s">
        <v>0</v>
      </c>
    </row>
    <row r="7" spans="1:24" ht="7.5" customHeight="1" thickBot="1" x14ac:dyDescent="0.3">
      <c r="A7" s="223" t="s">
        <v>0</v>
      </c>
      <c r="D7" s="156"/>
      <c r="H7" s="223" t="s">
        <v>0</v>
      </c>
      <c r="I7" s="156"/>
      <c r="J7" s="223" t="s">
        <v>0</v>
      </c>
      <c r="K7" s="229">
        <f>max_kategorijaAlias_id</f>
        <v>0</v>
      </c>
      <c r="M7" s="223" t="s">
        <v>0</v>
      </c>
      <c r="O7" s="223" t="s">
        <v>0</v>
      </c>
      <c r="P7" s="229">
        <f>max_stazaKategorija_id</f>
        <v>0</v>
      </c>
      <c r="T7" s="223" t="s">
        <v>0</v>
      </c>
      <c r="U7" s="156"/>
      <c r="V7" s="223" t="s">
        <v>0</v>
      </c>
      <c r="W7" s="156"/>
      <c r="X7" s="223" t="s">
        <v>0</v>
      </c>
    </row>
    <row r="8" spans="1:24" ht="16.5" thickTop="1" thickBot="1" x14ac:dyDescent="0.3">
      <c r="A8" s="223" t="s">
        <v>0</v>
      </c>
      <c r="B8" s="230">
        <v>1</v>
      </c>
      <c r="C8" s="231" t="str">
        <f>IF(D8="","",B8)</f>
        <v/>
      </c>
      <c r="D8" s="170" t="str">
        <f t="shared" ref="D8:D39" si="0">IFERROR(INDEX(natjecanje_kategorija,MATCH(B8,natjecanje_katnatid,0)),"")</f>
        <v/>
      </c>
      <c r="E8" s="232" t="str">
        <f t="shared" ref="E8:E39" si="1">IF(D8="","",IFERROR(INDEX(kategorija_id,MATCH(D8,kategorija_oznaka,0)),"NEMA"))</f>
        <v/>
      </c>
      <c r="F8" s="232" t="str">
        <f t="shared" ref="F8:F39" si="2">IF(E8&lt;&gt;"NEMA","",IFERROR(INDEX(kategorijaAlias_id,MATCH(D8,kategorijaAlias_oznaka,0)),"NEMA"))</f>
        <v/>
      </c>
      <c r="G8" s="233" t="str">
        <f>IF(E8="NEMA",F8,E8)</f>
        <v/>
      </c>
      <c r="H8" s="223" t="s">
        <v>0</v>
      </c>
      <c r="I8" s="129"/>
      <c r="J8" s="223" t="s">
        <v>0</v>
      </c>
      <c r="K8" s="234" t="str">
        <f>IF(I8="","",MAX(K$7:K7)+1)</f>
        <v/>
      </c>
      <c r="L8" s="233" t="str">
        <f t="shared" ref="L8:L39" si="3">IF(I8="","",IFERROR(INDEX(kategorija_id,MATCH(I8,kategorija_oznaka,0)),"NEMA"))</f>
        <v/>
      </c>
      <c r="M8" s="223" t="s">
        <v>0</v>
      </c>
      <c r="N8" s="235" t="str">
        <f>IF(K8="","","INSERT INTO kategorija_alias(id,alias,kategorija_id) VALUES ("&amp;K8&amp;",'"&amp;D8&amp;"',"&amp;L8&amp;");")</f>
        <v/>
      </c>
      <c r="O8" s="223" t="s">
        <v>0</v>
      </c>
      <c r="P8" s="234" t="str">
        <f>IF(G8="","",MAX(P$7:P7)+1)</f>
        <v/>
      </c>
      <c r="Q8" s="232" t="str">
        <f t="shared" ref="Q8:Q39" si="4">IF(G8="","",IFERROR(INDEX(natjecanjeStaze_stazaId,MATCH(D8,natjecanjeStaze_kategorija,0)),"NEMA"))</f>
        <v/>
      </c>
      <c r="R8" s="232" t="str">
        <f>IF(G8="","",IF(G8&lt;&gt;"NEMA",G8,L8))</f>
        <v/>
      </c>
      <c r="S8" s="233" t="str">
        <f t="shared" ref="S8:S39" si="5">IF(G8="","",INDEX(kategorija_rbr,MATCH(R8,kategorija_id,0)))</f>
        <v/>
      </c>
      <c r="T8" s="223" t="s">
        <v>0</v>
      </c>
      <c r="U8" s="173" t="str">
        <f>IF(D8="","",IF(Q8="NEMA","","INSERT INTO staza_kategorija(id, staza_id,kategorija_id,rbr) VALUES ("&amp;P8&amp;","&amp;Q8&amp;","&amp;R8&amp;","&amp;S8&amp;");"))</f>
        <v/>
      </c>
      <c r="V8" s="223" t="s">
        <v>0</v>
      </c>
      <c r="W8" s="212" t="str">
        <f t="shared" ref="W8:W56" si="6">N8&amp;IF(OR(N8="",U8=""),"","
")&amp;U8&amp;IF(W9="","","
"&amp;W9)</f>
        <v/>
      </c>
      <c r="X8" s="223" t="s">
        <v>0</v>
      </c>
    </row>
    <row r="9" spans="1:24" ht="15.75" thickTop="1" x14ac:dyDescent="0.25">
      <c r="A9" s="223" t="s">
        <v>0</v>
      </c>
      <c r="B9" s="236">
        <f>B8+1</f>
        <v>2</v>
      </c>
      <c r="C9" s="237" t="str">
        <f t="shared" ref="C9:C57" si="7">IF(D9="","",B9)</f>
        <v/>
      </c>
      <c r="D9" s="175" t="str">
        <f t="shared" si="0"/>
        <v/>
      </c>
      <c r="E9" s="238" t="str">
        <f t="shared" si="1"/>
        <v/>
      </c>
      <c r="F9" s="238" t="str">
        <f t="shared" si="2"/>
        <v/>
      </c>
      <c r="G9" s="239" t="str">
        <f t="shared" ref="G9:G57" si="8">IF(E9="NEMA",F9,E9)</f>
        <v/>
      </c>
      <c r="H9" s="223" t="s">
        <v>0</v>
      </c>
      <c r="I9" s="130"/>
      <c r="J9" s="223" t="s">
        <v>0</v>
      </c>
      <c r="K9" s="240" t="str">
        <f>IF(I9="","",MAX(K$7:K8)+1)</f>
        <v/>
      </c>
      <c r="L9" s="239" t="str">
        <f t="shared" si="3"/>
        <v/>
      </c>
      <c r="M9" s="223" t="s">
        <v>0</v>
      </c>
      <c r="N9" s="241" t="str">
        <f t="shared" ref="N9:N57" si="9">IF(K9="","","INSERT INTO kategorija_alias(id,alias,kategorija_id) VALUES ("&amp;K9&amp;",'"&amp;D9&amp;"',"&amp;L9&amp;");")</f>
        <v/>
      </c>
      <c r="O9" s="223" t="s">
        <v>0</v>
      </c>
      <c r="P9" s="240" t="str">
        <f>IF(G9="","",MAX(P$7:P8)+1)</f>
        <v/>
      </c>
      <c r="Q9" s="238" t="str">
        <f t="shared" si="4"/>
        <v/>
      </c>
      <c r="R9" s="238" t="str">
        <f t="shared" ref="R9:R57" si="10">IF(G9="","",IF(G9&lt;&gt;"NEMA",G9,L9))</f>
        <v/>
      </c>
      <c r="S9" s="239" t="str">
        <f t="shared" si="5"/>
        <v/>
      </c>
      <c r="T9" s="223" t="s">
        <v>0</v>
      </c>
      <c r="U9" s="178" t="str">
        <f t="shared" ref="U9:U57" si="11">IF(D9="","",IF(Q9="NEMA","","INSERT INTO staza_kategorija(id, staza_id,kategorija_id,rbr) VALUES ("&amp;P9&amp;","&amp;Q9&amp;","&amp;R9&amp;","&amp;S9&amp;");"))</f>
        <v/>
      </c>
      <c r="V9" s="223" t="s">
        <v>0</v>
      </c>
      <c r="W9" s="178" t="str">
        <f t="shared" si="6"/>
        <v/>
      </c>
      <c r="X9" s="223" t="s">
        <v>0</v>
      </c>
    </row>
    <row r="10" spans="1:24" x14ac:dyDescent="0.25">
      <c r="A10" s="223" t="s">
        <v>0</v>
      </c>
      <c r="B10" s="236">
        <f t="shared" ref="B10:B57" si="12">B9+1</f>
        <v>3</v>
      </c>
      <c r="C10" s="237" t="str">
        <f t="shared" si="7"/>
        <v/>
      </c>
      <c r="D10" s="175" t="str">
        <f t="shared" si="0"/>
        <v/>
      </c>
      <c r="E10" s="238" t="str">
        <f t="shared" si="1"/>
        <v/>
      </c>
      <c r="F10" s="238" t="str">
        <f t="shared" si="2"/>
        <v/>
      </c>
      <c r="G10" s="239" t="str">
        <f t="shared" si="8"/>
        <v/>
      </c>
      <c r="H10" s="223" t="s">
        <v>0</v>
      </c>
      <c r="I10" s="130"/>
      <c r="J10" s="223" t="s">
        <v>0</v>
      </c>
      <c r="K10" s="240" t="str">
        <f>IF(I10="","",MAX(K$7:K9)+1)</f>
        <v/>
      </c>
      <c r="L10" s="239" t="str">
        <f t="shared" si="3"/>
        <v/>
      </c>
      <c r="M10" s="223" t="s">
        <v>0</v>
      </c>
      <c r="N10" s="241" t="str">
        <f t="shared" si="9"/>
        <v/>
      </c>
      <c r="O10" s="223" t="s">
        <v>0</v>
      </c>
      <c r="P10" s="240" t="str">
        <f>IF(G10="","",MAX(P$7:P9)+1)</f>
        <v/>
      </c>
      <c r="Q10" s="238" t="str">
        <f t="shared" si="4"/>
        <v/>
      </c>
      <c r="R10" s="238" t="str">
        <f t="shared" si="10"/>
        <v/>
      </c>
      <c r="S10" s="239" t="str">
        <f t="shared" si="5"/>
        <v/>
      </c>
      <c r="T10" s="223" t="s">
        <v>0</v>
      </c>
      <c r="U10" s="178" t="str">
        <f t="shared" si="11"/>
        <v/>
      </c>
      <c r="V10" s="223" t="s">
        <v>0</v>
      </c>
      <c r="W10" s="178" t="str">
        <f t="shared" si="6"/>
        <v/>
      </c>
      <c r="X10" s="223" t="s">
        <v>0</v>
      </c>
    </row>
    <row r="11" spans="1:24" x14ac:dyDescent="0.25">
      <c r="A11" s="223" t="s">
        <v>0</v>
      </c>
      <c r="B11" s="236">
        <f t="shared" si="12"/>
        <v>4</v>
      </c>
      <c r="C11" s="237" t="str">
        <f t="shared" si="7"/>
        <v/>
      </c>
      <c r="D11" s="175" t="str">
        <f t="shared" si="0"/>
        <v/>
      </c>
      <c r="E11" s="238" t="str">
        <f t="shared" si="1"/>
        <v/>
      </c>
      <c r="F11" s="238" t="str">
        <f t="shared" si="2"/>
        <v/>
      </c>
      <c r="G11" s="239" t="str">
        <f t="shared" si="8"/>
        <v/>
      </c>
      <c r="H11" s="223" t="s">
        <v>0</v>
      </c>
      <c r="I11" s="130"/>
      <c r="J11" s="223" t="s">
        <v>0</v>
      </c>
      <c r="K11" s="240" t="str">
        <f>IF(I11="","",MAX(K$7:K10)+1)</f>
        <v/>
      </c>
      <c r="L11" s="239" t="str">
        <f t="shared" si="3"/>
        <v/>
      </c>
      <c r="M11" s="223" t="s">
        <v>0</v>
      </c>
      <c r="N11" s="241" t="str">
        <f t="shared" si="9"/>
        <v/>
      </c>
      <c r="O11" s="223" t="s">
        <v>0</v>
      </c>
      <c r="P11" s="240" t="str">
        <f>IF(G11="","",MAX(P$7:P10)+1)</f>
        <v/>
      </c>
      <c r="Q11" s="238" t="str">
        <f t="shared" si="4"/>
        <v/>
      </c>
      <c r="R11" s="238" t="str">
        <f t="shared" si="10"/>
        <v/>
      </c>
      <c r="S11" s="239" t="str">
        <f t="shared" si="5"/>
        <v/>
      </c>
      <c r="T11" s="223" t="s">
        <v>0</v>
      </c>
      <c r="U11" s="178" t="str">
        <f t="shared" si="11"/>
        <v/>
      </c>
      <c r="V11" s="223" t="s">
        <v>0</v>
      </c>
      <c r="W11" s="178" t="str">
        <f t="shared" si="6"/>
        <v/>
      </c>
      <c r="X11" s="223" t="s">
        <v>0</v>
      </c>
    </row>
    <row r="12" spans="1:24" x14ac:dyDescent="0.25">
      <c r="A12" s="223" t="s">
        <v>0</v>
      </c>
      <c r="B12" s="236">
        <f t="shared" si="12"/>
        <v>5</v>
      </c>
      <c r="C12" s="237" t="str">
        <f t="shared" si="7"/>
        <v/>
      </c>
      <c r="D12" s="175" t="str">
        <f t="shared" si="0"/>
        <v/>
      </c>
      <c r="E12" s="238" t="str">
        <f t="shared" si="1"/>
        <v/>
      </c>
      <c r="F12" s="238" t="str">
        <f t="shared" si="2"/>
        <v/>
      </c>
      <c r="G12" s="239" t="str">
        <f t="shared" si="8"/>
        <v/>
      </c>
      <c r="H12" s="223" t="s">
        <v>0</v>
      </c>
      <c r="I12" s="130"/>
      <c r="J12" s="223" t="s">
        <v>0</v>
      </c>
      <c r="K12" s="240" t="str">
        <f>IF(I12="","",MAX(K$7:K11)+1)</f>
        <v/>
      </c>
      <c r="L12" s="239" t="str">
        <f t="shared" si="3"/>
        <v/>
      </c>
      <c r="M12" s="223" t="s">
        <v>0</v>
      </c>
      <c r="N12" s="241" t="str">
        <f t="shared" si="9"/>
        <v/>
      </c>
      <c r="O12" s="223" t="s">
        <v>0</v>
      </c>
      <c r="P12" s="240" t="str">
        <f>IF(G12="","",MAX(P$7:P11)+1)</f>
        <v/>
      </c>
      <c r="Q12" s="238" t="str">
        <f t="shared" si="4"/>
        <v/>
      </c>
      <c r="R12" s="238" t="str">
        <f t="shared" si="10"/>
        <v/>
      </c>
      <c r="S12" s="239" t="str">
        <f t="shared" si="5"/>
        <v/>
      </c>
      <c r="T12" s="223" t="s">
        <v>0</v>
      </c>
      <c r="U12" s="178" t="str">
        <f t="shared" si="11"/>
        <v/>
      </c>
      <c r="V12" s="223" t="s">
        <v>0</v>
      </c>
      <c r="W12" s="178" t="str">
        <f t="shared" si="6"/>
        <v/>
      </c>
      <c r="X12" s="223" t="s">
        <v>0</v>
      </c>
    </row>
    <row r="13" spans="1:24" x14ac:dyDescent="0.25">
      <c r="A13" s="223" t="s">
        <v>0</v>
      </c>
      <c r="B13" s="236">
        <f t="shared" si="12"/>
        <v>6</v>
      </c>
      <c r="C13" s="237" t="str">
        <f t="shared" si="7"/>
        <v/>
      </c>
      <c r="D13" s="175" t="str">
        <f t="shared" si="0"/>
        <v/>
      </c>
      <c r="E13" s="238" t="str">
        <f t="shared" si="1"/>
        <v/>
      </c>
      <c r="F13" s="238" t="str">
        <f t="shared" si="2"/>
        <v/>
      </c>
      <c r="G13" s="239" t="str">
        <f t="shared" si="8"/>
        <v/>
      </c>
      <c r="H13" s="223" t="s">
        <v>0</v>
      </c>
      <c r="I13" s="130"/>
      <c r="J13" s="223" t="s">
        <v>0</v>
      </c>
      <c r="K13" s="240" t="str">
        <f>IF(I13="","",MAX(K$7:K12)+1)</f>
        <v/>
      </c>
      <c r="L13" s="239" t="str">
        <f t="shared" si="3"/>
        <v/>
      </c>
      <c r="M13" s="223" t="s">
        <v>0</v>
      </c>
      <c r="N13" s="241" t="str">
        <f t="shared" si="9"/>
        <v/>
      </c>
      <c r="O13" s="223" t="s">
        <v>0</v>
      </c>
      <c r="P13" s="240" t="str">
        <f>IF(G13="","",MAX(P$7:P12)+1)</f>
        <v/>
      </c>
      <c r="Q13" s="238" t="str">
        <f t="shared" si="4"/>
        <v/>
      </c>
      <c r="R13" s="238" t="str">
        <f t="shared" si="10"/>
        <v/>
      </c>
      <c r="S13" s="239" t="str">
        <f t="shared" si="5"/>
        <v/>
      </c>
      <c r="T13" s="223" t="s">
        <v>0</v>
      </c>
      <c r="U13" s="178" t="str">
        <f t="shared" si="11"/>
        <v/>
      </c>
      <c r="V13" s="223" t="s">
        <v>0</v>
      </c>
      <c r="W13" s="178" t="str">
        <f t="shared" si="6"/>
        <v/>
      </c>
      <c r="X13" s="223" t="s">
        <v>0</v>
      </c>
    </row>
    <row r="14" spans="1:24" x14ac:dyDescent="0.25">
      <c r="A14" s="223" t="s">
        <v>0</v>
      </c>
      <c r="B14" s="236">
        <f t="shared" si="12"/>
        <v>7</v>
      </c>
      <c r="C14" s="237" t="str">
        <f t="shared" si="7"/>
        <v/>
      </c>
      <c r="D14" s="175" t="str">
        <f t="shared" si="0"/>
        <v/>
      </c>
      <c r="E14" s="238" t="str">
        <f t="shared" si="1"/>
        <v/>
      </c>
      <c r="F14" s="238" t="str">
        <f t="shared" si="2"/>
        <v/>
      </c>
      <c r="G14" s="239" t="str">
        <f t="shared" si="8"/>
        <v/>
      </c>
      <c r="H14" s="223" t="s">
        <v>0</v>
      </c>
      <c r="I14" s="130"/>
      <c r="J14" s="223" t="s">
        <v>0</v>
      </c>
      <c r="K14" s="240" t="str">
        <f>IF(I14="","",MAX(K$7:K13)+1)</f>
        <v/>
      </c>
      <c r="L14" s="239" t="str">
        <f t="shared" si="3"/>
        <v/>
      </c>
      <c r="M14" s="223" t="s">
        <v>0</v>
      </c>
      <c r="N14" s="241" t="str">
        <f t="shared" si="9"/>
        <v/>
      </c>
      <c r="O14" s="223" t="s">
        <v>0</v>
      </c>
      <c r="P14" s="240" t="str">
        <f>IF(G14="","",MAX(P$7:P13)+1)</f>
        <v/>
      </c>
      <c r="Q14" s="238" t="str">
        <f t="shared" si="4"/>
        <v/>
      </c>
      <c r="R14" s="238" t="str">
        <f t="shared" si="10"/>
        <v/>
      </c>
      <c r="S14" s="239" t="str">
        <f t="shared" si="5"/>
        <v/>
      </c>
      <c r="T14" s="223" t="s">
        <v>0</v>
      </c>
      <c r="U14" s="178" t="str">
        <f t="shared" si="11"/>
        <v/>
      </c>
      <c r="V14" s="223" t="s">
        <v>0</v>
      </c>
      <c r="W14" s="178" t="str">
        <f t="shared" si="6"/>
        <v/>
      </c>
      <c r="X14" s="223" t="s">
        <v>0</v>
      </c>
    </row>
    <row r="15" spans="1:24" x14ac:dyDescent="0.25">
      <c r="A15" s="223" t="s">
        <v>0</v>
      </c>
      <c r="B15" s="236">
        <f t="shared" si="12"/>
        <v>8</v>
      </c>
      <c r="C15" s="237" t="str">
        <f t="shared" si="7"/>
        <v/>
      </c>
      <c r="D15" s="175" t="str">
        <f t="shared" si="0"/>
        <v/>
      </c>
      <c r="E15" s="238" t="str">
        <f t="shared" si="1"/>
        <v/>
      </c>
      <c r="F15" s="238" t="str">
        <f t="shared" si="2"/>
        <v/>
      </c>
      <c r="G15" s="239" t="str">
        <f t="shared" si="8"/>
        <v/>
      </c>
      <c r="H15" s="223" t="s">
        <v>0</v>
      </c>
      <c r="I15" s="130"/>
      <c r="J15" s="223" t="s">
        <v>0</v>
      </c>
      <c r="K15" s="240" t="str">
        <f>IF(I15="","",MAX(K$7:K14)+1)</f>
        <v/>
      </c>
      <c r="L15" s="239" t="str">
        <f t="shared" si="3"/>
        <v/>
      </c>
      <c r="M15" s="223" t="s">
        <v>0</v>
      </c>
      <c r="N15" s="241" t="str">
        <f t="shared" si="9"/>
        <v/>
      </c>
      <c r="O15" s="223" t="s">
        <v>0</v>
      </c>
      <c r="P15" s="240" t="str">
        <f>IF(G15="","",MAX(P$7:P14)+1)</f>
        <v/>
      </c>
      <c r="Q15" s="238" t="str">
        <f t="shared" si="4"/>
        <v/>
      </c>
      <c r="R15" s="238" t="str">
        <f t="shared" si="10"/>
        <v/>
      </c>
      <c r="S15" s="239" t="str">
        <f t="shared" si="5"/>
        <v/>
      </c>
      <c r="T15" s="223" t="s">
        <v>0</v>
      </c>
      <c r="U15" s="178" t="str">
        <f t="shared" si="11"/>
        <v/>
      </c>
      <c r="V15" s="223" t="s">
        <v>0</v>
      </c>
      <c r="W15" s="178" t="str">
        <f t="shared" si="6"/>
        <v/>
      </c>
      <c r="X15" s="223" t="s">
        <v>0</v>
      </c>
    </row>
    <row r="16" spans="1:24" x14ac:dyDescent="0.25">
      <c r="A16" s="223" t="s">
        <v>0</v>
      </c>
      <c r="B16" s="236">
        <f t="shared" si="12"/>
        <v>9</v>
      </c>
      <c r="C16" s="237" t="str">
        <f t="shared" si="7"/>
        <v/>
      </c>
      <c r="D16" s="175" t="str">
        <f t="shared" si="0"/>
        <v/>
      </c>
      <c r="E16" s="238" t="str">
        <f t="shared" si="1"/>
        <v/>
      </c>
      <c r="F16" s="238" t="str">
        <f t="shared" si="2"/>
        <v/>
      </c>
      <c r="G16" s="239" t="str">
        <f t="shared" si="8"/>
        <v/>
      </c>
      <c r="H16" s="223" t="s">
        <v>0</v>
      </c>
      <c r="I16" s="130"/>
      <c r="J16" s="223" t="s">
        <v>0</v>
      </c>
      <c r="K16" s="240" t="str">
        <f>IF(I16="","",MAX(K$7:K15)+1)</f>
        <v/>
      </c>
      <c r="L16" s="239" t="str">
        <f t="shared" si="3"/>
        <v/>
      </c>
      <c r="M16" s="223" t="s">
        <v>0</v>
      </c>
      <c r="N16" s="241" t="str">
        <f t="shared" si="9"/>
        <v/>
      </c>
      <c r="O16" s="223" t="s">
        <v>0</v>
      </c>
      <c r="P16" s="240" t="str">
        <f>IF(G16="","",MAX(P$7:P15)+1)</f>
        <v/>
      </c>
      <c r="Q16" s="238" t="str">
        <f t="shared" si="4"/>
        <v/>
      </c>
      <c r="R16" s="238" t="str">
        <f t="shared" si="10"/>
        <v/>
      </c>
      <c r="S16" s="239" t="str">
        <f t="shared" si="5"/>
        <v/>
      </c>
      <c r="T16" s="223" t="s">
        <v>0</v>
      </c>
      <c r="U16" s="178" t="str">
        <f t="shared" si="11"/>
        <v/>
      </c>
      <c r="V16" s="223" t="s">
        <v>0</v>
      </c>
      <c r="W16" s="178" t="str">
        <f t="shared" si="6"/>
        <v/>
      </c>
      <c r="X16" s="223" t="s">
        <v>0</v>
      </c>
    </row>
    <row r="17" spans="1:24" x14ac:dyDescent="0.25">
      <c r="A17" s="223" t="s">
        <v>0</v>
      </c>
      <c r="B17" s="236">
        <f t="shared" si="12"/>
        <v>10</v>
      </c>
      <c r="C17" s="237" t="str">
        <f t="shared" si="7"/>
        <v/>
      </c>
      <c r="D17" s="175" t="str">
        <f t="shared" si="0"/>
        <v/>
      </c>
      <c r="E17" s="238" t="str">
        <f t="shared" si="1"/>
        <v/>
      </c>
      <c r="F17" s="238" t="str">
        <f t="shared" si="2"/>
        <v/>
      </c>
      <c r="G17" s="239" t="str">
        <f t="shared" si="8"/>
        <v/>
      </c>
      <c r="H17" s="223" t="s">
        <v>0</v>
      </c>
      <c r="I17" s="130"/>
      <c r="J17" s="223" t="s">
        <v>0</v>
      </c>
      <c r="K17" s="240" t="str">
        <f>IF(I17="","",MAX(K$7:K16)+1)</f>
        <v/>
      </c>
      <c r="L17" s="239" t="str">
        <f t="shared" si="3"/>
        <v/>
      </c>
      <c r="M17" s="223" t="s">
        <v>0</v>
      </c>
      <c r="N17" s="241" t="str">
        <f t="shared" si="9"/>
        <v/>
      </c>
      <c r="O17" s="223" t="s">
        <v>0</v>
      </c>
      <c r="P17" s="240" t="str">
        <f>IF(G17="","",MAX(P$7:P16)+1)</f>
        <v/>
      </c>
      <c r="Q17" s="238" t="str">
        <f t="shared" si="4"/>
        <v/>
      </c>
      <c r="R17" s="238" t="str">
        <f t="shared" si="10"/>
        <v/>
      </c>
      <c r="S17" s="239" t="str">
        <f t="shared" si="5"/>
        <v/>
      </c>
      <c r="T17" s="223" t="s">
        <v>0</v>
      </c>
      <c r="U17" s="178" t="str">
        <f t="shared" si="11"/>
        <v/>
      </c>
      <c r="V17" s="223" t="s">
        <v>0</v>
      </c>
      <c r="W17" s="178" t="str">
        <f t="shared" si="6"/>
        <v/>
      </c>
      <c r="X17" s="223" t="s">
        <v>0</v>
      </c>
    </row>
    <row r="18" spans="1:24" x14ac:dyDescent="0.25">
      <c r="A18" s="223" t="s">
        <v>0</v>
      </c>
      <c r="B18" s="236">
        <f t="shared" si="12"/>
        <v>11</v>
      </c>
      <c r="C18" s="237" t="str">
        <f t="shared" si="7"/>
        <v/>
      </c>
      <c r="D18" s="175" t="str">
        <f t="shared" si="0"/>
        <v/>
      </c>
      <c r="E18" s="238" t="str">
        <f t="shared" si="1"/>
        <v/>
      </c>
      <c r="F18" s="238" t="str">
        <f t="shared" si="2"/>
        <v/>
      </c>
      <c r="G18" s="239" t="str">
        <f t="shared" si="8"/>
        <v/>
      </c>
      <c r="H18" s="223" t="s">
        <v>0</v>
      </c>
      <c r="I18" s="130"/>
      <c r="J18" s="223" t="s">
        <v>0</v>
      </c>
      <c r="K18" s="240" t="str">
        <f>IF(I18="","",MAX(K$7:K17)+1)</f>
        <v/>
      </c>
      <c r="L18" s="239" t="str">
        <f t="shared" si="3"/>
        <v/>
      </c>
      <c r="M18" s="223" t="s">
        <v>0</v>
      </c>
      <c r="N18" s="241" t="str">
        <f t="shared" si="9"/>
        <v/>
      </c>
      <c r="O18" s="223" t="s">
        <v>0</v>
      </c>
      <c r="P18" s="240" t="str">
        <f>IF(G18="","",MAX(P$7:P17)+1)</f>
        <v/>
      </c>
      <c r="Q18" s="238" t="str">
        <f t="shared" si="4"/>
        <v/>
      </c>
      <c r="R18" s="238" t="str">
        <f t="shared" si="10"/>
        <v/>
      </c>
      <c r="S18" s="239" t="str">
        <f t="shared" si="5"/>
        <v/>
      </c>
      <c r="T18" s="223" t="s">
        <v>0</v>
      </c>
      <c r="U18" s="178" t="str">
        <f t="shared" si="11"/>
        <v/>
      </c>
      <c r="V18" s="223" t="s">
        <v>0</v>
      </c>
      <c r="W18" s="178" t="str">
        <f t="shared" si="6"/>
        <v/>
      </c>
      <c r="X18" s="223" t="s">
        <v>0</v>
      </c>
    </row>
    <row r="19" spans="1:24" x14ac:dyDescent="0.25">
      <c r="A19" s="223" t="s">
        <v>0</v>
      </c>
      <c r="B19" s="236">
        <f t="shared" si="12"/>
        <v>12</v>
      </c>
      <c r="C19" s="237" t="str">
        <f t="shared" si="7"/>
        <v/>
      </c>
      <c r="D19" s="175" t="str">
        <f t="shared" si="0"/>
        <v/>
      </c>
      <c r="E19" s="238" t="str">
        <f t="shared" si="1"/>
        <v/>
      </c>
      <c r="F19" s="238" t="str">
        <f t="shared" si="2"/>
        <v/>
      </c>
      <c r="G19" s="239" t="str">
        <f t="shared" si="8"/>
        <v/>
      </c>
      <c r="H19" s="223" t="s">
        <v>0</v>
      </c>
      <c r="I19" s="130"/>
      <c r="J19" s="223" t="s">
        <v>0</v>
      </c>
      <c r="K19" s="240" t="str">
        <f>IF(I19="","",MAX(K$7:K18)+1)</f>
        <v/>
      </c>
      <c r="L19" s="239" t="str">
        <f t="shared" si="3"/>
        <v/>
      </c>
      <c r="M19" s="223" t="s">
        <v>0</v>
      </c>
      <c r="N19" s="241" t="str">
        <f t="shared" si="9"/>
        <v/>
      </c>
      <c r="O19" s="223" t="s">
        <v>0</v>
      </c>
      <c r="P19" s="240" t="str">
        <f>IF(G19="","",MAX(P$7:P18)+1)</f>
        <v/>
      </c>
      <c r="Q19" s="238" t="str">
        <f t="shared" si="4"/>
        <v/>
      </c>
      <c r="R19" s="238" t="str">
        <f t="shared" si="10"/>
        <v/>
      </c>
      <c r="S19" s="239" t="str">
        <f t="shared" si="5"/>
        <v/>
      </c>
      <c r="T19" s="223" t="s">
        <v>0</v>
      </c>
      <c r="U19" s="178" t="str">
        <f t="shared" si="11"/>
        <v/>
      </c>
      <c r="V19" s="223" t="s">
        <v>0</v>
      </c>
      <c r="W19" s="178" t="str">
        <f t="shared" si="6"/>
        <v/>
      </c>
      <c r="X19" s="223" t="s">
        <v>0</v>
      </c>
    </row>
    <row r="20" spans="1:24" x14ac:dyDescent="0.25">
      <c r="A20" s="223" t="s">
        <v>0</v>
      </c>
      <c r="B20" s="236">
        <f t="shared" si="12"/>
        <v>13</v>
      </c>
      <c r="C20" s="237" t="str">
        <f t="shared" si="7"/>
        <v/>
      </c>
      <c r="D20" s="175" t="str">
        <f t="shared" si="0"/>
        <v/>
      </c>
      <c r="E20" s="238" t="str">
        <f t="shared" si="1"/>
        <v/>
      </c>
      <c r="F20" s="238" t="str">
        <f t="shared" si="2"/>
        <v/>
      </c>
      <c r="G20" s="239" t="str">
        <f t="shared" si="8"/>
        <v/>
      </c>
      <c r="H20" s="223" t="s">
        <v>0</v>
      </c>
      <c r="I20" s="130"/>
      <c r="J20" s="223" t="s">
        <v>0</v>
      </c>
      <c r="K20" s="240" t="str">
        <f>IF(I20="","",MAX(K$7:K19)+1)</f>
        <v/>
      </c>
      <c r="L20" s="239" t="str">
        <f t="shared" si="3"/>
        <v/>
      </c>
      <c r="M20" s="223" t="s">
        <v>0</v>
      </c>
      <c r="N20" s="241" t="str">
        <f t="shared" si="9"/>
        <v/>
      </c>
      <c r="O20" s="223" t="s">
        <v>0</v>
      </c>
      <c r="P20" s="240" t="str">
        <f>IF(G20="","",MAX(P$7:P19)+1)</f>
        <v/>
      </c>
      <c r="Q20" s="238" t="str">
        <f t="shared" si="4"/>
        <v/>
      </c>
      <c r="R20" s="238" t="str">
        <f t="shared" si="10"/>
        <v/>
      </c>
      <c r="S20" s="239" t="str">
        <f t="shared" si="5"/>
        <v/>
      </c>
      <c r="T20" s="223" t="s">
        <v>0</v>
      </c>
      <c r="U20" s="178" t="str">
        <f t="shared" si="11"/>
        <v/>
      </c>
      <c r="V20" s="223" t="s">
        <v>0</v>
      </c>
      <c r="W20" s="178" t="str">
        <f t="shared" si="6"/>
        <v/>
      </c>
      <c r="X20" s="223" t="s">
        <v>0</v>
      </c>
    </row>
    <row r="21" spans="1:24" x14ac:dyDescent="0.25">
      <c r="A21" s="223" t="s">
        <v>0</v>
      </c>
      <c r="B21" s="236">
        <f t="shared" si="12"/>
        <v>14</v>
      </c>
      <c r="C21" s="237" t="str">
        <f t="shared" si="7"/>
        <v/>
      </c>
      <c r="D21" s="175" t="str">
        <f t="shared" si="0"/>
        <v/>
      </c>
      <c r="E21" s="238" t="str">
        <f t="shared" si="1"/>
        <v/>
      </c>
      <c r="F21" s="238" t="str">
        <f t="shared" si="2"/>
        <v/>
      </c>
      <c r="G21" s="239" t="str">
        <f t="shared" si="8"/>
        <v/>
      </c>
      <c r="H21" s="223" t="s">
        <v>0</v>
      </c>
      <c r="I21" s="130"/>
      <c r="J21" s="223" t="s">
        <v>0</v>
      </c>
      <c r="K21" s="240" t="str">
        <f>IF(I21="","",MAX(K$7:K20)+1)</f>
        <v/>
      </c>
      <c r="L21" s="239" t="str">
        <f t="shared" si="3"/>
        <v/>
      </c>
      <c r="M21" s="223" t="s">
        <v>0</v>
      </c>
      <c r="N21" s="241" t="str">
        <f t="shared" si="9"/>
        <v/>
      </c>
      <c r="O21" s="223" t="s">
        <v>0</v>
      </c>
      <c r="P21" s="240" t="str">
        <f>IF(G21="","",MAX(P$7:P20)+1)</f>
        <v/>
      </c>
      <c r="Q21" s="238" t="str">
        <f t="shared" si="4"/>
        <v/>
      </c>
      <c r="R21" s="238" t="str">
        <f t="shared" si="10"/>
        <v/>
      </c>
      <c r="S21" s="239" t="str">
        <f t="shared" si="5"/>
        <v/>
      </c>
      <c r="T21" s="223" t="s">
        <v>0</v>
      </c>
      <c r="U21" s="178" t="str">
        <f t="shared" si="11"/>
        <v/>
      </c>
      <c r="V21" s="223" t="s">
        <v>0</v>
      </c>
      <c r="W21" s="178" t="str">
        <f t="shared" si="6"/>
        <v/>
      </c>
      <c r="X21" s="223" t="s">
        <v>0</v>
      </c>
    </row>
    <row r="22" spans="1:24" x14ac:dyDescent="0.25">
      <c r="A22" s="223" t="s">
        <v>0</v>
      </c>
      <c r="B22" s="236">
        <f t="shared" si="12"/>
        <v>15</v>
      </c>
      <c r="C22" s="237" t="str">
        <f t="shared" si="7"/>
        <v/>
      </c>
      <c r="D22" s="175" t="str">
        <f t="shared" si="0"/>
        <v/>
      </c>
      <c r="E22" s="238" t="str">
        <f t="shared" si="1"/>
        <v/>
      </c>
      <c r="F22" s="238" t="str">
        <f t="shared" si="2"/>
        <v/>
      </c>
      <c r="G22" s="239" t="str">
        <f t="shared" si="8"/>
        <v/>
      </c>
      <c r="H22" s="223" t="s">
        <v>0</v>
      </c>
      <c r="I22" s="130"/>
      <c r="J22" s="223" t="s">
        <v>0</v>
      </c>
      <c r="K22" s="240" t="str">
        <f>IF(I22="","",MAX(K$7:K21)+1)</f>
        <v/>
      </c>
      <c r="L22" s="239" t="str">
        <f t="shared" si="3"/>
        <v/>
      </c>
      <c r="M22" s="223" t="s">
        <v>0</v>
      </c>
      <c r="N22" s="241" t="str">
        <f t="shared" si="9"/>
        <v/>
      </c>
      <c r="O22" s="223" t="s">
        <v>0</v>
      </c>
      <c r="P22" s="240" t="str">
        <f>IF(G22="","",MAX(P$7:P21)+1)</f>
        <v/>
      </c>
      <c r="Q22" s="238" t="str">
        <f t="shared" si="4"/>
        <v/>
      </c>
      <c r="R22" s="238" t="str">
        <f t="shared" si="10"/>
        <v/>
      </c>
      <c r="S22" s="239" t="str">
        <f t="shared" si="5"/>
        <v/>
      </c>
      <c r="T22" s="223" t="s">
        <v>0</v>
      </c>
      <c r="U22" s="178" t="str">
        <f t="shared" si="11"/>
        <v/>
      </c>
      <c r="V22" s="223" t="s">
        <v>0</v>
      </c>
      <c r="W22" s="178" t="str">
        <f t="shared" si="6"/>
        <v/>
      </c>
      <c r="X22" s="223" t="s">
        <v>0</v>
      </c>
    </row>
    <row r="23" spans="1:24" x14ac:dyDescent="0.25">
      <c r="A23" s="223" t="s">
        <v>0</v>
      </c>
      <c r="B23" s="236">
        <f t="shared" si="12"/>
        <v>16</v>
      </c>
      <c r="C23" s="237" t="str">
        <f t="shared" si="7"/>
        <v/>
      </c>
      <c r="D23" s="175" t="str">
        <f t="shared" si="0"/>
        <v/>
      </c>
      <c r="E23" s="238" t="str">
        <f t="shared" si="1"/>
        <v/>
      </c>
      <c r="F23" s="238" t="str">
        <f t="shared" si="2"/>
        <v/>
      </c>
      <c r="G23" s="239" t="str">
        <f t="shared" si="8"/>
        <v/>
      </c>
      <c r="H23" s="223" t="s">
        <v>0</v>
      </c>
      <c r="I23" s="130"/>
      <c r="J23" s="223" t="s">
        <v>0</v>
      </c>
      <c r="K23" s="240" t="str">
        <f>IF(I23="","",MAX(K$7:K22)+1)</f>
        <v/>
      </c>
      <c r="L23" s="239" t="str">
        <f t="shared" si="3"/>
        <v/>
      </c>
      <c r="M23" s="223" t="s">
        <v>0</v>
      </c>
      <c r="N23" s="241" t="str">
        <f t="shared" si="9"/>
        <v/>
      </c>
      <c r="O23" s="223" t="s">
        <v>0</v>
      </c>
      <c r="P23" s="240" t="str">
        <f>IF(G23="","",MAX(P$7:P22)+1)</f>
        <v/>
      </c>
      <c r="Q23" s="238" t="str">
        <f t="shared" si="4"/>
        <v/>
      </c>
      <c r="R23" s="238" t="str">
        <f t="shared" si="10"/>
        <v/>
      </c>
      <c r="S23" s="239" t="str">
        <f t="shared" si="5"/>
        <v/>
      </c>
      <c r="T23" s="223" t="s">
        <v>0</v>
      </c>
      <c r="U23" s="178" t="str">
        <f t="shared" si="11"/>
        <v/>
      </c>
      <c r="V23" s="223" t="s">
        <v>0</v>
      </c>
      <c r="W23" s="178" t="str">
        <f t="shared" si="6"/>
        <v/>
      </c>
      <c r="X23" s="223" t="s">
        <v>0</v>
      </c>
    </row>
    <row r="24" spans="1:24" x14ac:dyDescent="0.25">
      <c r="A24" s="223" t="s">
        <v>0</v>
      </c>
      <c r="B24" s="236">
        <f t="shared" si="12"/>
        <v>17</v>
      </c>
      <c r="C24" s="237" t="str">
        <f t="shared" si="7"/>
        <v/>
      </c>
      <c r="D24" s="175" t="str">
        <f t="shared" si="0"/>
        <v/>
      </c>
      <c r="E24" s="238" t="str">
        <f t="shared" si="1"/>
        <v/>
      </c>
      <c r="F24" s="238" t="str">
        <f t="shared" si="2"/>
        <v/>
      </c>
      <c r="G24" s="239" t="str">
        <f t="shared" si="8"/>
        <v/>
      </c>
      <c r="H24" s="223" t="s">
        <v>0</v>
      </c>
      <c r="I24" s="130"/>
      <c r="J24" s="223" t="s">
        <v>0</v>
      </c>
      <c r="K24" s="240" t="str">
        <f>IF(I24="","",MAX(K$7:K23)+1)</f>
        <v/>
      </c>
      <c r="L24" s="239" t="str">
        <f t="shared" si="3"/>
        <v/>
      </c>
      <c r="M24" s="223" t="s">
        <v>0</v>
      </c>
      <c r="N24" s="241" t="str">
        <f t="shared" si="9"/>
        <v/>
      </c>
      <c r="O24" s="223" t="s">
        <v>0</v>
      </c>
      <c r="P24" s="240" t="str">
        <f>IF(G24="","",MAX(P$7:P23)+1)</f>
        <v/>
      </c>
      <c r="Q24" s="238" t="str">
        <f t="shared" si="4"/>
        <v/>
      </c>
      <c r="R24" s="238" t="str">
        <f t="shared" si="10"/>
        <v/>
      </c>
      <c r="S24" s="239" t="str">
        <f t="shared" si="5"/>
        <v/>
      </c>
      <c r="T24" s="223" t="s">
        <v>0</v>
      </c>
      <c r="U24" s="178" t="str">
        <f t="shared" si="11"/>
        <v/>
      </c>
      <c r="V24" s="223" t="s">
        <v>0</v>
      </c>
      <c r="W24" s="178" t="str">
        <f t="shared" si="6"/>
        <v/>
      </c>
      <c r="X24" s="223" t="s">
        <v>0</v>
      </c>
    </row>
    <row r="25" spans="1:24" x14ac:dyDescent="0.25">
      <c r="A25" s="223" t="s">
        <v>0</v>
      </c>
      <c r="B25" s="236">
        <f t="shared" si="12"/>
        <v>18</v>
      </c>
      <c r="C25" s="237" t="str">
        <f t="shared" si="7"/>
        <v/>
      </c>
      <c r="D25" s="175" t="str">
        <f t="shared" si="0"/>
        <v/>
      </c>
      <c r="E25" s="238" t="str">
        <f t="shared" si="1"/>
        <v/>
      </c>
      <c r="F25" s="238" t="str">
        <f t="shared" si="2"/>
        <v/>
      </c>
      <c r="G25" s="239" t="str">
        <f t="shared" si="8"/>
        <v/>
      </c>
      <c r="H25" s="223" t="s">
        <v>0</v>
      </c>
      <c r="I25" s="130"/>
      <c r="J25" s="223" t="s">
        <v>0</v>
      </c>
      <c r="K25" s="240" t="str">
        <f>IF(I25="","",MAX(K$7:K24)+1)</f>
        <v/>
      </c>
      <c r="L25" s="239" t="str">
        <f t="shared" si="3"/>
        <v/>
      </c>
      <c r="M25" s="223" t="s">
        <v>0</v>
      </c>
      <c r="N25" s="241" t="str">
        <f t="shared" si="9"/>
        <v/>
      </c>
      <c r="O25" s="223" t="s">
        <v>0</v>
      </c>
      <c r="P25" s="240" t="str">
        <f>IF(G25="","",MAX(P$7:P24)+1)</f>
        <v/>
      </c>
      <c r="Q25" s="238" t="str">
        <f t="shared" si="4"/>
        <v/>
      </c>
      <c r="R25" s="238" t="str">
        <f t="shared" si="10"/>
        <v/>
      </c>
      <c r="S25" s="239" t="str">
        <f t="shared" si="5"/>
        <v/>
      </c>
      <c r="T25" s="223" t="s">
        <v>0</v>
      </c>
      <c r="U25" s="178" t="str">
        <f t="shared" si="11"/>
        <v/>
      </c>
      <c r="V25" s="223" t="s">
        <v>0</v>
      </c>
      <c r="W25" s="178" t="str">
        <f t="shared" si="6"/>
        <v/>
      </c>
      <c r="X25" s="223" t="s">
        <v>0</v>
      </c>
    </row>
    <row r="26" spans="1:24" x14ac:dyDescent="0.25">
      <c r="A26" s="223" t="s">
        <v>0</v>
      </c>
      <c r="B26" s="236">
        <f t="shared" si="12"/>
        <v>19</v>
      </c>
      <c r="C26" s="237" t="str">
        <f t="shared" si="7"/>
        <v/>
      </c>
      <c r="D26" s="175" t="str">
        <f t="shared" si="0"/>
        <v/>
      </c>
      <c r="E26" s="238" t="str">
        <f t="shared" si="1"/>
        <v/>
      </c>
      <c r="F26" s="238" t="str">
        <f t="shared" si="2"/>
        <v/>
      </c>
      <c r="G26" s="239" t="str">
        <f t="shared" si="8"/>
        <v/>
      </c>
      <c r="H26" s="223" t="s">
        <v>0</v>
      </c>
      <c r="I26" s="130"/>
      <c r="J26" s="223" t="s">
        <v>0</v>
      </c>
      <c r="K26" s="240" t="str">
        <f>IF(I26="","",MAX(K$7:K25)+1)</f>
        <v/>
      </c>
      <c r="L26" s="239" t="str">
        <f t="shared" si="3"/>
        <v/>
      </c>
      <c r="M26" s="223" t="s">
        <v>0</v>
      </c>
      <c r="N26" s="241" t="str">
        <f t="shared" si="9"/>
        <v/>
      </c>
      <c r="O26" s="223" t="s">
        <v>0</v>
      </c>
      <c r="P26" s="240" t="str">
        <f>IF(G26="","",MAX(P$7:P25)+1)</f>
        <v/>
      </c>
      <c r="Q26" s="238" t="str">
        <f t="shared" si="4"/>
        <v/>
      </c>
      <c r="R26" s="238" t="str">
        <f t="shared" si="10"/>
        <v/>
      </c>
      <c r="S26" s="239" t="str">
        <f t="shared" si="5"/>
        <v/>
      </c>
      <c r="T26" s="223" t="s">
        <v>0</v>
      </c>
      <c r="U26" s="178" t="str">
        <f t="shared" si="11"/>
        <v/>
      </c>
      <c r="V26" s="223" t="s">
        <v>0</v>
      </c>
      <c r="W26" s="178" t="str">
        <f t="shared" si="6"/>
        <v/>
      </c>
      <c r="X26" s="223" t="s">
        <v>0</v>
      </c>
    </row>
    <row r="27" spans="1:24" x14ac:dyDescent="0.25">
      <c r="A27" s="223" t="s">
        <v>0</v>
      </c>
      <c r="B27" s="236">
        <f t="shared" si="12"/>
        <v>20</v>
      </c>
      <c r="C27" s="237" t="str">
        <f t="shared" si="7"/>
        <v/>
      </c>
      <c r="D27" s="175" t="str">
        <f t="shared" si="0"/>
        <v/>
      </c>
      <c r="E27" s="238" t="str">
        <f t="shared" si="1"/>
        <v/>
      </c>
      <c r="F27" s="238" t="str">
        <f t="shared" si="2"/>
        <v/>
      </c>
      <c r="G27" s="239" t="str">
        <f t="shared" si="8"/>
        <v/>
      </c>
      <c r="H27" s="223" t="s">
        <v>0</v>
      </c>
      <c r="I27" s="130"/>
      <c r="J27" s="223" t="s">
        <v>0</v>
      </c>
      <c r="K27" s="240" t="str">
        <f>IF(I27="","",MAX(K$7:K26)+1)</f>
        <v/>
      </c>
      <c r="L27" s="239" t="str">
        <f t="shared" si="3"/>
        <v/>
      </c>
      <c r="M27" s="223" t="s">
        <v>0</v>
      </c>
      <c r="N27" s="241" t="str">
        <f t="shared" si="9"/>
        <v/>
      </c>
      <c r="O27" s="223" t="s">
        <v>0</v>
      </c>
      <c r="P27" s="240" t="str">
        <f>IF(G27="","",MAX(P$7:P26)+1)</f>
        <v/>
      </c>
      <c r="Q27" s="238" t="str">
        <f t="shared" si="4"/>
        <v/>
      </c>
      <c r="R27" s="238" t="str">
        <f t="shared" si="10"/>
        <v/>
      </c>
      <c r="S27" s="239" t="str">
        <f t="shared" si="5"/>
        <v/>
      </c>
      <c r="T27" s="223" t="s">
        <v>0</v>
      </c>
      <c r="U27" s="178" t="str">
        <f t="shared" si="11"/>
        <v/>
      </c>
      <c r="V27" s="223" t="s">
        <v>0</v>
      </c>
      <c r="W27" s="178" t="str">
        <f t="shared" si="6"/>
        <v/>
      </c>
      <c r="X27" s="223" t="s">
        <v>0</v>
      </c>
    </row>
    <row r="28" spans="1:24" x14ac:dyDescent="0.25">
      <c r="A28" s="223" t="s">
        <v>0</v>
      </c>
      <c r="B28" s="236">
        <f t="shared" si="12"/>
        <v>21</v>
      </c>
      <c r="C28" s="237" t="str">
        <f t="shared" si="7"/>
        <v/>
      </c>
      <c r="D28" s="175" t="str">
        <f t="shared" si="0"/>
        <v/>
      </c>
      <c r="E28" s="238" t="str">
        <f t="shared" si="1"/>
        <v/>
      </c>
      <c r="F28" s="238" t="str">
        <f t="shared" si="2"/>
        <v/>
      </c>
      <c r="G28" s="239" t="str">
        <f t="shared" si="8"/>
        <v/>
      </c>
      <c r="H28" s="223" t="s">
        <v>0</v>
      </c>
      <c r="I28" s="130"/>
      <c r="J28" s="223" t="s">
        <v>0</v>
      </c>
      <c r="K28" s="240" t="str">
        <f>IF(I28="","",MAX(K$7:K27)+1)</f>
        <v/>
      </c>
      <c r="L28" s="239" t="str">
        <f t="shared" si="3"/>
        <v/>
      </c>
      <c r="M28" s="223" t="s">
        <v>0</v>
      </c>
      <c r="N28" s="241" t="str">
        <f t="shared" si="9"/>
        <v/>
      </c>
      <c r="O28" s="223" t="s">
        <v>0</v>
      </c>
      <c r="P28" s="240" t="str">
        <f>IF(G28="","",MAX(P$7:P27)+1)</f>
        <v/>
      </c>
      <c r="Q28" s="238" t="str">
        <f t="shared" si="4"/>
        <v/>
      </c>
      <c r="R28" s="238" t="str">
        <f t="shared" si="10"/>
        <v/>
      </c>
      <c r="S28" s="239" t="str">
        <f t="shared" si="5"/>
        <v/>
      </c>
      <c r="T28" s="223" t="s">
        <v>0</v>
      </c>
      <c r="U28" s="178" t="str">
        <f t="shared" si="11"/>
        <v/>
      </c>
      <c r="V28" s="223" t="s">
        <v>0</v>
      </c>
      <c r="W28" s="178" t="str">
        <f t="shared" si="6"/>
        <v/>
      </c>
      <c r="X28" s="223" t="s">
        <v>0</v>
      </c>
    </row>
    <row r="29" spans="1:24" x14ac:dyDescent="0.25">
      <c r="A29" s="223" t="s">
        <v>0</v>
      </c>
      <c r="B29" s="236">
        <f t="shared" si="12"/>
        <v>22</v>
      </c>
      <c r="C29" s="237" t="str">
        <f t="shared" si="7"/>
        <v/>
      </c>
      <c r="D29" s="175" t="str">
        <f t="shared" si="0"/>
        <v/>
      </c>
      <c r="E29" s="238" t="str">
        <f t="shared" si="1"/>
        <v/>
      </c>
      <c r="F29" s="238" t="str">
        <f t="shared" si="2"/>
        <v/>
      </c>
      <c r="G29" s="239" t="str">
        <f t="shared" si="8"/>
        <v/>
      </c>
      <c r="H29" s="223" t="s">
        <v>0</v>
      </c>
      <c r="I29" s="130"/>
      <c r="J29" s="223" t="s">
        <v>0</v>
      </c>
      <c r="K29" s="240" t="str">
        <f>IF(I29="","",MAX(K$7:K28)+1)</f>
        <v/>
      </c>
      <c r="L29" s="239" t="str">
        <f t="shared" si="3"/>
        <v/>
      </c>
      <c r="M29" s="223" t="s">
        <v>0</v>
      </c>
      <c r="N29" s="241" t="str">
        <f t="shared" si="9"/>
        <v/>
      </c>
      <c r="O29" s="223" t="s">
        <v>0</v>
      </c>
      <c r="P29" s="240" t="str">
        <f>IF(G29="","",MAX(P$7:P28)+1)</f>
        <v/>
      </c>
      <c r="Q29" s="238" t="str">
        <f t="shared" si="4"/>
        <v/>
      </c>
      <c r="R29" s="238" t="str">
        <f t="shared" si="10"/>
        <v/>
      </c>
      <c r="S29" s="239" t="str">
        <f t="shared" si="5"/>
        <v/>
      </c>
      <c r="T29" s="223" t="s">
        <v>0</v>
      </c>
      <c r="U29" s="178" t="str">
        <f t="shared" si="11"/>
        <v/>
      </c>
      <c r="V29" s="223" t="s">
        <v>0</v>
      </c>
      <c r="W29" s="178" t="str">
        <f t="shared" si="6"/>
        <v/>
      </c>
      <c r="X29" s="223" t="s">
        <v>0</v>
      </c>
    </row>
    <row r="30" spans="1:24" x14ac:dyDescent="0.25">
      <c r="A30" s="223" t="s">
        <v>0</v>
      </c>
      <c r="B30" s="236">
        <f t="shared" si="12"/>
        <v>23</v>
      </c>
      <c r="C30" s="237" t="str">
        <f t="shared" si="7"/>
        <v/>
      </c>
      <c r="D30" s="175" t="str">
        <f t="shared" si="0"/>
        <v/>
      </c>
      <c r="E30" s="238" t="str">
        <f t="shared" si="1"/>
        <v/>
      </c>
      <c r="F30" s="238" t="str">
        <f t="shared" si="2"/>
        <v/>
      </c>
      <c r="G30" s="239" t="str">
        <f t="shared" si="8"/>
        <v/>
      </c>
      <c r="H30" s="223" t="s">
        <v>0</v>
      </c>
      <c r="I30" s="130"/>
      <c r="J30" s="223" t="s">
        <v>0</v>
      </c>
      <c r="K30" s="240" t="str">
        <f>IF(I30="","",MAX(K$7:K29)+1)</f>
        <v/>
      </c>
      <c r="L30" s="239" t="str">
        <f t="shared" si="3"/>
        <v/>
      </c>
      <c r="M30" s="223" t="s">
        <v>0</v>
      </c>
      <c r="N30" s="241" t="str">
        <f t="shared" si="9"/>
        <v/>
      </c>
      <c r="O30" s="223" t="s">
        <v>0</v>
      </c>
      <c r="P30" s="240" t="str">
        <f>IF(G30="","",MAX(P$7:P29)+1)</f>
        <v/>
      </c>
      <c r="Q30" s="238" t="str">
        <f t="shared" si="4"/>
        <v/>
      </c>
      <c r="R30" s="238" t="str">
        <f t="shared" si="10"/>
        <v/>
      </c>
      <c r="S30" s="239" t="str">
        <f t="shared" si="5"/>
        <v/>
      </c>
      <c r="T30" s="223" t="s">
        <v>0</v>
      </c>
      <c r="U30" s="178" t="str">
        <f t="shared" si="11"/>
        <v/>
      </c>
      <c r="V30" s="223" t="s">
        <v>0</v>
      </c>
      <c r="W30" s="178" t="str">
        <f t="shared" si="6"/>
        <v/>
      </c>
      <c r="X30" s="223" t="s">
        <v>0</v>
      </c>
    </row>
    <row r="31" spans="1:24" x14ac:dyDescent="0.25">
      <c r="A31" s="223" t="s">
        <v>0</v>
      </c>
      <c r="B31" s="236">
        <f t="shared" si="12"/>
        <v>24</v>
      </c>
      <c r="C31" s="237" t="str">
        <f t="shared" si="7"/>
        <v/>
      </c>
      <c r="D31" s="175" t="str">
        <f t="shared" si="0"/>
        <v/>
      </c>
      <c r="E31" s="238" t="str">
        <f t="shared" si="1"/>
        <v/>
      </c>
      <c r="F31" s="238" t="str">
        <f t="shared" si="2"/>
        <v/>
      </c>
      <c r="G31" s="239" t="str">
        <f t="shared" si="8"/>
        <v/>
      </c>
      <c r="H31" s="223" t="s">
        <v>0</v>
      </c>
      <c r="I31" s="130"/>
      <c r="J31" s="223" t="s">
        <v>0</v>
      </c>
      <c r="K31" s="240" t="str">
        <f>IF(I31="","",MAX(K$7:K30)+1)</f>
        <v/>
      </c>
      <c r="L31" s="239" t="str">
        <f t="shared" si="3"/>
        <v/>
      </c>
      <c r="M31" s="223" t="s">
        <v>0</v>
      </c>
      <c r="N31" s="241" t="str">
        <f t="shared" si="9"/>
        <v/>
      </c>
      <c r="O31" s="223" t="s">
        <v>0</v>
      </c>
      <c r="P31" s="240" t="str">
        <f>IF(G31="","",MAX(P$7:P30)+1)</f>
        <v/>
      </c>
      <c r="Q31" s="238" t="str">
        <f t="shared" si="4"/>
        <v/>
      </c>
      <c r="R31" s="238" t="str">
        <f t="shared" si="10"/>
        <v/>
      </c>
      <c r="S31" s="239" t="str">
        <f t="shared" si="5"/>
        <v/>
      </c>
      <c r="T31" s="223" t="s">
        <v>0</v>
      </c>
      <c r="U31" s="178" t="str">
        <f t="shared" si="11"/>
        <v/>
      </c>
      <c r="V31" s="223" t="s">
        <v>0</v>
      </c>
      <c r="W31" s="178" t="str">
        <f t="shared" si="6"/>
        <v/>
      </c>
      <c r="X31" s="223" t="s">
        <v>0</v>
      </c>
    </row>
    <row r="32" spans="1:24" x14ac:dyDescent="0.25">
      <c r="A32" s="223" t="s">
        <v>0</v>
      </c>
      <c r="B32" s="236">
        <f t="shared" si="12"/>
        <v>25</v>
      </c>
      <c r="C32" s="237" t="str">
        <f t="shared" si="7"/>
        <v/>
      </c>
      <c r="D32" s="175" t="str">
        <f t="shared" si="0"/>
        <v/>
      </c>
      <c r="E32" s="238" t="str">
        <f t="shared" si="1"/>
        <v/>
      </c>
      <c r="F32" s="238" t="str">
        <f t="shared" si="2"/>
        <v/>
      </c>
      <c r="G32" s="239" t="str">
        <f t="shared" si="8"/>
        <v/>
      </c>
      <c r="H32" s="223" t="s">
        <v>0</v>
      </c>
      <c r="I32" s="130"/>
      <c r="J32" s="223" t="s">
        <v>0</v>
      </c>
      <c r="K32" s="240" t="str">
        <f>IF(I32="","",MAX(K$7:K31)+1)</f>
        <v/>
      </c>
      <c r="L32" s="239" t="str">
        <f t="shared" si="3"/>
        <v/>
      </c>
      <c r="M32" s="223" t="s">
        <v>0</v>
      </c>
      <c r="N32" s="241" t="str">
        <f t="shared" si="9"/>
        <v/>
      </c>
      <c r="O32" s="223" t="s">
        <v>0</v>
      </c>
      <c r="P32" s="240" t="str">
        <f>IF(G32="","",MAX(P$7:P31)+1)</f>
        <v/>
      </c>
      <c r="Q32" s="238" t="str">
        <f t="shared" si="4"/>
        <v/>
      </c>
      <c r="R32" s="238" t="str">
        <f t="shared" si="10"/>
        <v/>
      </c>
      <c r="S32" s="239" t="str">
        <f t="shared" si="5"/>
        <v/>
      </c>
      <c r="T32" s="223" t="s">
        <v>0</v>
      </c>
      <c r="U32" s="178" t="str">
        <f t="shared" si="11"/>
        <v/>
      </c>
      <c r="V32" s="223" t="s">
        <v>0</v>
      </c>
      <c r="W32" s="178" t="str">
        <f t="shared" si="6"/>
        <v/>
      </c>
      <c r="X32" s="223" t="s">
        <v>0</v>
      </c>
    </row>
    <row r="33" spans="1:24" x14ac:dyDescent="0.25">
      <c r="A33" s="223" t="s">
        <v>0</v>
      </c>
      <c r="B33" s="236">
        <f t="shared" si="12"/>
        <v>26</v>
      </c>
      <c r="C33" s="237" t="str">
        <f t="shared" si="7"/>
        <v/>
      </c>
      <c r="D33" s="175" t="str">
        <f t="shared" si="0"/>
        <v/>
      </c>
      <c r="E33" s="238" t="str">
        <f t="shared" si="1"/>
        <v/>
      </c>
      <c r="F33" s="238" t="str">
        <f t="shared" si="2"/>
        <v/>
      </c>
      <c r="G33" s="239" t="str">
        <f t="shared" si="8"/>
        <v/>
      </c>
      <c r="H33" s="223" t="s">
        <v>0</v>
      </c>
      <c r="I33" s="130"/>
      <c r="J33" s="223" t="s">
        <v>0</v>
      </c>
      <c r="K33" s="240" t="str">
        <f>IF(I33="","",MAX(K$7:K32)+1)</f>
        <v/>
      </c>
      <c r="L33" s="239" t="str">
        <f t="shared" si="3"/>
        <v/>
      </c>
      <c r="M33" s="223" t="s">
        <v>0</v>
      </c>
      <c r="N33" s="241" t="str">
        <f t="shared" si="9"/>
        <v/>
      </c>
      <c r="O33" s="223" t="s">
        <v>0</v>
      </c>
      <c r="P33" s="240" t="str">
        <f>IF(G33="","",MAX(P$7:P32)+1)</f>
        <v/>
      </c>
      <c r="Q33" s="238" t="str">
        <f t="shared" si="4"/>
        <v/>
      </c>
      <c r="R33" s="238" t="str">
        <f t="shared" si="10"/>
        <v/>
      </c>
      <c r="S33" s="239" t="str">
        <f t="shared" si="5"/>
        <v/>
      </c>
      <c r="T33" s="223" t="s">
        <v>0</v>
      </c>
      <c r="U33" s="178" t="str">
        <f t="shared" si="11"/>
        <v/>
      </c>
      <c r="V33" s="223" t="s">
        <v>0</v>
      </c>
      <c r="W33" s="178" t="str">
        <f t="shared" si="6"/>
        <v/>
      </c>
      <c r="X33" s="223" t="s">
        <v>0</v>
      </c>
    </row>
    <row r="34" spans="1:24" x14ac:dyDescent="0.25">
      <c r="A34" s="223" t="s">
        <v>0</v>
      </c>
      <c r="B34" s="236">
        <f t="shared" si="12"/>
        <v>27</v>
      </c>
      <c r="C34" s="237" t="str">
        <f t="shared" si="7"/>
        <v/>
      </c>
      <c r="D34" s="175" t="str">
        <f t="shared" si="0"/>
        <v/>
      </c>
      <c r="E34" s="238" t="str">
        <f t="shared" si="1"/>
        <v/>
      </c>
      <c r="F34" s="238" t="str">
        <f t="shared" si="2"/>
        <v/>
      </c>
      <c r="G34" s="239" t="str">
        <f t="shared" si="8"/>
        <v/>
      </c>
      <c r="H34" s="223" t="s">
        <v>0</v>
      </c>
      <c r="I34" s="130"/>
      <c r="J34" s="223" t="s">
        <v>0</v>
      </c>
      <c r="K34" s="240" t="str">
        <f>IF(I34="","",MAX(K$7:K33)+1)</f>
        <v/>
      </c>
      <c r="L34" s="239" t="str">
        <f t="shared" si="3"/>
        <v/>
      </c>
      <c r="M34" s="223" t="s">
        <v>0</v>
      </c>
      <c r="N34" s="241" t="str">
        <f t="shared" si="9"/>
        <v/>
      </c>
      <c r="O34" s="223" t="s">
        <v>0</v>
      </c>
      <c r="P34" s="240" t="str">
        <f>IF(G34="","",MAX(P$7:P33)+1)</f>
        <v/>
      </c>
      <c r="Q34" s="238" t="str">
        <f t="shared" si="4"/>
        <v/>
      </c>
      <c r="R34" s="238" t="str">
        <f t="shared" si="10"/>
        <v/>
      </c>
      <c r="S34" s="239" t="str">
        <f t="shared" si="5"/>
        <v/>
      </c>
      <c r="T34" s="223" t="s">
        <v>0</v>
      </c>
      <c r="U34" s="178" t="str">
        <f t="shared" si="11"/>
        <v/>
      </c>
      <c r="V34" s="223" t="s">
        <v>0</v>
      </c>
      <c r="W34" s="178" t="str">
        <f t="shared" si="6"/>
        <v/>
      </c>
      <c r="X34" s="223" t="s">
        <v>0</v>
      </c>
    </row>
    <row r="35" spans="1:24" x14ac:dyDescent="0.25">
      <c r="A35" s="223" t="s">
        <v>0</v>
      </c>
      <c r="B35" s="236">
        <f t="shared" si="12"/>
        <v>28</v>
      </c>
      <c r="C35" s="237" t="str">
        <f t="shared" si="7"/>
        <v/>
      </c>
      <c r="D35" s="175" t="str">
        <f t="shared" si="0"/>
        <v/>
      </c>
      <c r="E35" s="238" t="str">
        <f t="shared" si="1"/>
        <v/>
      </c>
      <c r="F35" s="238" t="str">
        <f t="shared" si="2"/>
        <v/>
      </c>
      <c r="G35" s="239" t="str">
        <f t="shared" si="8"/>
        <v/>
      </c>
      <c r="H35" s="223" t="s">
        <v>0</v>
      </c>
      <c r="I35" s="130"/>
      <c r="J35" s="223" t="s">
        <v>0</v>
      </c>
      <c r="K35" s="240" t="str">
        <f>IF(I35="","",MAX(K$7:K34)+1)</f>
        <v/>
      </c>
      <c r="L35" s="239" t="str">
        <f t="shared" si="3"/>
        <v/>
      </c>
      <c r="M35" s="223" t="s">
        <v>0</v>
      </c>
      <c r="N35" s="241" t="str">
        <f t="shared" si="9"/>
        <v/>
      </c>
      <c r="O35" s="223" t="s">
        <v>0</v>
      </c>
      <c r="P35" s="240" t="str">
        <f>IF(G35="","",MAX(P$7:P34)+1)</f>
        <v/>
      </c>
      <c r="Q35" s="238" t="str">
        <f t="shared" si="4"/>
        <v/>
      </c>
      <c r="R35" s="238" t="str">
        <f t="shared" si="10"/>
        <v/>
      </c>
      <c r="S35" s="239" t="str">
        <f t="shared" si="5"/>
        <v/>
      </c>
      <c r="T35" s="223" t="s">
        <v>0</v>
      </c>
      <c r="U35" s="178" t="str">
        <f t="shared" si="11"/>
        <v/>
      </c>
      <c r="V35" s="223" t="s">
        <v>0</v>
      </c>
      <c r="W35" s="178" t="str">
        <f t="shared" si="6"/>
        <v/>
      </c>
      <c r="X35" s="223" t="s">
        <v>0</v>
      </c>
    </row>
    <row r="36" spans="1:24" x14ac:dyDescent="0.25">
      <c r="A36" s="223" t="s">
        <v>0</v>
      </c>
      <c r="B36" s="236">
        <f t="shared" si="12"/>
        <v>29</v>
      </c>
      <c r="C36" s="237" t="str">
        <f t="shared" si="7"/>
        <v/>
      </c>
      <c r="D36" s="175" t="str">
        <f t="shared" si="0"/>
        <v/>
      </c>
      <c r="E36" s="238" t="str">
        <f t="shared" si="1"/>
        <v/>
      </c>
      <c r="F36" s="238" t="str">
        <f t="shared" si="2"/>
        <v/>
      </c>
      <c r="G36" s="239" t="str">
        <f t="shared" si="8"/>
        <v/>
      </c>
      <c r="H36" s="223" t="s">
        <v>0</v>
      </c>
      <c r="I36" s="130"/>
      <c r="J36" s="223" t="s">
        <v>0</v>
      </c>
      <c r="K36" s="240" t="str">
        <f>IF(I36="","",MAX(K$7:K35)+1)</f>
        <v/>
      </c>
      <c r="L36" s="239" t="str">
        <f t="shared" si="3"/>
        <v/>
      </c>
      <c r="M36" s="223" t="s">
        <v>0</v>
      </c>
      <c r="N36" s="241" t="str">
        <f t="shared" si="9"/>
        <v/>
      </c>
      <c r="O36" s="223" t="s">
        <v>0</v>
      </c>
      <c r="P36" s="240" t="str">
        <f>IF(G36="","",MAX(P$7:P35)+1)</f>
        <v/>
      </c>
      <c r="Q36" s="238" t="str">
        <f t="shared" si="4"/>
        <v/>
      </c>
      <c r="R36" s="238" t="str">
        <f t="shared" si="10"/>
        <v/>
      </c>
      <c r="S36" s="239" t="str">
        <f t="shared" si="5"/>
        <v/>
      </c>
      <c r="T36" s="223" t="s">
        <v>0</v>
      </c>
      <c r="U36" s="178" t="str">
        <f t="shared" si="11"/>
        <v/>
      </c>
      <c r="V36" s="223" t="s">
        <v>0</v>
      </c>
      <c r="W36" s="178" t="str">
        <f t="shared" si="6"/>
        <v/>
      </c>
      <c r="X36" s="223" t="s">
        <v>0</v>
      </c>
    </row>
    <row r="37" spans="1:24" x14ac:dyDescent="0.25">
      <c r="A37" s="223" t="s">
        <v>0</v>
      </c>
      <c r="B37" s="236">
        <f t="shared" si="12"/>
        <v>30</v>
      </c>
      <c r="C37" s="237" t="str">
        <f t="shared" si="7"/>
        <v/>
      </c>
      <c r="D37" s="175" t="str">
        <f t="shared" si="0"/>
        <v/>
      </c>
      <c r="E37" s="238" t="str">
        <f t="shared" si="1"/>
        <v/>
      </c>
      <c r="F37" s="238" t="str">
        <f t="shared" si="2"/>
        <v/>
      </c>
      <c r="G37" s="239" t="str">
        <f t="shared" si="8"/>
        <v/>
      </c>
      <c r="H37" s="223" t="s">
        <v>0</v>
      </c>
      <c r="I37" s="130"/>
      <c r="J37" s="223" t="s">
        <v>0</v>
      </c>
      <c r="K37" s="240" t="str">
        <f>IF(I37="","",MAX(K$7:K36)+1)</f>
        <v/>
      </c>
      <c r="L37" s="239" t="str">
        <f t="shared" si="3"/>
        <v/>
      </c>
      <c r="M37" s="223" t="s">
        <v>0</v>
      </c>
      <c r="N37" s="241" t="str">
        <f t="shared" si="9"/>
        <v/>
      </c>
      <c r="O37" s="223" t="s">
        <v>0</v>
      </c>
      <c r="P37" s="240" t="str">
        <f>IF(G37="","",MAX(P$7:P36)+1)</f>
        <v/>
      </c>
      <c r="Q37" s="238" t="str">
        <f t="shared" si="4"/>
        <v/>
      </c>
      <c r="R37" s="238" t="str">
        <f t="shared" si="10"/>
        <v/>
      </c>
      <c r="S37" s="239" t="str">
        <f t="shared" si="5"/>
        <v/>
      </c>
      <c r="T37" s="223" t="s">
        <v>0</v>
      </c>
      <c r="U37" s="178" t="str">
        <f t="shared" si="11"/>
        <v/>
      </c>
      <c r="V37" s="223" t="s">
        <v>0</v>
      </c>
      <c r="W37" s="178" t="str">
        <f t="shared" si="6"/>
        <v/>
      </c>
      <c r="X37" s="223" t="s">
        <v>0</v>
      </c>
    </row>
    <row r="38" spans="1:24" x14ac:dyDescent="0.25">
      <c r="A38" s="223" t="s">
        <v>0</v>
      </c>
      <c r="B38" s="236">
        <f t="shared" si="12"/>
        <v>31</v>
      </c>
      <c r="C38" s="237" t="str">
        <f t="shared" si="7"/>
        <v/>
      </c>
      <c r="D38" s="175" t="str">
        <f t="shared" si="0"/>
        <v/>
      </c>
      <c r="E38" s="238" t="str">
        <f t="shared" si="1"/>
        <v/>
      </c>
      <c r="F38" s="238" t="str">
        <f t="shared" si="2"/>
        <v/>
      </c>
      <c r="G38" s="239" t="str">
        <f t="shared" si="8"/>
        <v/>
      </c>
      <c r="H38" s="223" t="s">
        <v>0</v>
      </c>
      <c r="I38" s="130"/>
      <c r="J38" s="223" t="s">
        <v>0</v>
      </c>
      <c r="K38" s="240" t="str">
        <f>IF(I38="","",MAX(K$7:K37)+1)</f>
        <v/>
      </c>
      <c r="L38" s="239" t="str">
        <f t="shared" si="3"/>
        <v/>
      </c>
      <c r="M38" s="223" t="s">
        <v>0</v>
      </c>
      <c r="N38" s="241" t="str">
        <f t="shared" si="9"/>
        <v/>
      </c>
      <c r="O38" s="223" t="s">
        <v>0</v>
      </c>
      <c r="P38" s="240" t="str">
        <f>IF(G38="","",MAX(P$7:P37)+1)</f>
        <v/>
      </c>
      <c r="Q38" s="238" t="str">
        <f t="shared" si="4"/>
        <v/>
      </c>
      <c r="R38" s="238" t="str">
        <f t="shared" si="10"/>
        <v/>
      </c>
      <c r="S38" s="239" t="str">
        <f t="shared" si="5"/>
        <v/>
      </c>
      <c r="T38" s="223" t="s">
        <v>0</v>
      </c>
      <c r="U38" s="178" t="str">
        <f t="shared" si="11"/>
        <v/>
      </c>
      <c r="V38" s="223" t="s">
        <v>0</v>
      </c>
      <c r="W38" s="178" t="str">
        <f t="shared" si="6"/>
        <v/>
      </c>
      <c r="X38" s="223" t="s">
        <v>0</v>
      </c>
    </row>
    <row r="39" spans="1:24" x14ac:dyDescent="0.25">
      <c r="A39" s="223" t="s">
        <v>0</v>
      </c>
      <c r="B39" s="236">
        <f t="shared" si="12"/>
        <v>32</v>
      </c>
      <c r="C39" s="237" t="str">
        <f t="shared" si="7"/>
        <v/>
      </c>
      <c r="D39" s="175" t="str">
        <f t="shared" si="0"/>
        <v/>
      </c>
      <c r="E39" s="238" t="str">
        <f t="shared" si="1"/>
        <v/>
      </c>
      <c r="F39" s="238" t="str">
        <f t="shared" si="2"/>
        <v/>
      </c>
      <c r="G39" s="239" t="str">
        <f t="shared" si="8"/>
        <v/>
      </c>
      <c r="H39" s="223" t="s">
        <v>0</v>
      </c>
      <c r="I39" s="130"/>
      <c r="J39" s="223" t="s">
        <v>0</v>
      </c>
      <c r="K39" s="240" t="str">
        <f>IF(I39="","",MAX(K$7:K38)+1)</f>
        <v/>
      </c>
      <c r="L39" s="239" t="str">
        <f t="shared" si="3"/>
        <v/>
      </c>
      <c r="M39" s="223" t="s">
        <v>0</v>
      </c>
      <c r="N39" s="241" t="str">
        <f t="shared" si="9"/>
        <v/>
      </c>
      <c r="O39" s="223" t="s">
        <v>0</v>
      </c>
      <c r="P39" s="240" t="str">
        <f>IF(G39="","",MAX(P$7:P38)+1)</f>
        <v/>
      </c>
      <c r="Q39" s="238" t="str">
        <f t="shared" si="4"/>
        <v/>
      </c>
      <c r="R39" s="238" t="str">
        <f t="shared" si="10"/>
        <v/>
      </c>
      <c r="S39" s="239" t="str">
        <f t="shared" si="5"/>
        <v/>
      </c>
      <c r="T39" s="223" t="s">
        <v>0</v>
      </c>
      <c r="U39" s="178" t="str">
        <f t="shared" si="11"/>
        <v/>
      </c>
      <c r="V39" s="223" t="s">
        <v>0</v>
      </c>
      <c r="W39" s="178" t="str">
        <f t="shared" si="6"/>
        <v/>
      </c>
      <c r="X39" s="223" t="s">
        <v>0</v>
      </c>
    </row>
    <row r="40" spans="1:24" x14ac:dyDescent="0.25">
      <c r="A40" s="223" t="s">
        <v>0</v>
      </c>
      <c r="B40" s="236">
        <f t="shared" si="12"/>
        <v>33</v>
      </c>
      <c r="C40" s="237" t="str">
        <f t="shared" si="7"/>
        <v/>
      </c>
      <c r="D40" s="175" t="str">
        <f t="shared" ref="D40:D57" si="13">IFERROR(INDEX(natjecanje_kategorija,MATCH(B40,natjecanje_katnatid,0)),"")</f>
        <v/>
      </c>
      <c r="E40" s="238" t="str">
        <f t="shared" ref="E40:E57" si="14">IF(D40="","",IFERROR(INDEX(kategorija_id,MATCH(D40,kategorija_oznaka,0)),"NEMA"))</f>
        <v/>
      </c>
      <c r="F40" s="238" t="str">
        <f t="shared" ref="F40:F57" si="15">IF(E40&lt;&gt;"NEMA","",IFERROR(INDEX(kategorijaAlias_id,MATCH(D40,kategorijaAlias_oznaka,0)),"NEMA"))</f>
        <v/>
      </c>
      <c r="G40" s="239" t="str">
        <f t="shared" si="8"/>
        <v/>
      </c>
      <c r="H40" s="223" t="s">
        <v>0</v>
      </c>
      <c r="I40" s="130"/>
      <c r="J40" s="223" t="s">
        <v>0</v>
      </c>
      <c r="K40" s="240" t="str">
        <f>IF(I40="","",MAX(K$7:K39)+1)</f>
        <v/>
      </c>
      <c r="L40" s="239" t="str">
        <f t="shared" ref="L40:L57" si="16">IF(I40="","",IFERROR(INDEX(kategorija_id,MATCH(I40,kategorija_oznaka,0)),"NEMA"))</f>
        <v/>
      </c>
      <c r="M40" s="223" t="s">
        <v>0</v>
      </c>
      <c r="N40" s="241" t="str">
        <f t="shared" si="9"/>
        <v/>
      </c>
      <c r="O40" s="223" t="s">
        <v>0</v>
      </c>
      <c r="P40" s="240" t="str">
        <f>IF(G40="","",MAX(P$7:P39)+1)</f>
        <v/>
      </c>
      <c r="Q40" s="238" t="str">
        <f t="shared" ref="Q40:Q57" si="17">IF(G40="","",IFERROR(INDEX(natjecanjeStaze_stazaId,MATCH(D40,natjecanjeStaze_kategorija,0)),"NEMA"))</f>
        <v/>
      </c>
      <c r="R40" s="238" t="str">
        <f t="shared" si="10"/>
        <v/>
      </c>
      <c r="S40" s="239" t="str">
        <f t="shared" ref="S40:S57" si="18">IF(G40="","",INDEX(kategorija_rbr,MATCH(R40,kategorija_id,0)))</f>
        <v/>
      </c>
      <c r="T40" s="223" t="s">
        <v>0</v>
      </c>
      <c r="U40" s="178" t="str">
        <f t="shared" si="11"/>
        <v/>
      </c>
      <c r="V40" s="223" t="s">
        <v>0</v>
      </c>
      <c r="W40" s="178" t="str">
        <f t="shared" si="6"/>
        <v/>
      </c>
      <c r="X40" s="223" t="s">
        <v>0</v>
      </c>
    </row>
    <row r="41" spans="1:24" x14ac:dyDescent="0.25">
      <c r="A41" s="223" t="s">
        <v>0</v>
      </c>
      <c r="B41" s="236">
        <f t="shared" si="12"/>
        <v>34</v>
      </c>
      <c r="C41" s="237" t="str">
        <f t="shared" si="7"/>
        <v/>
      </c>
      <c r="D41" s="175" t="str">
        <f t="shared" si="13"/>
        <v/>
      </c>
      <c r="E41" s="238" t="str">
        <f t="shared" si="14"/>
        <v/>
      </c>
      <c r="F41" s="238" t="str">
        <f t="shared" si="15"/>
        <v/>
      </c>
      <c r="G41" s="239" t="str">
        <f t="shared" si="8"/>
        <v/>
      </c>
      <c r="H41" s="223" t="s">
        <v>0</v>
      </c>
      <c r="I41" s="130"/>
      <c r="J41" s="223" t="s">
        <v>0</v>
      </c>
      <c r="K41" s="240" t="str">
        <f>IF(I41="","",MAX(K$7:K40)+1)</f>
        <v/>
      </c>
      <c r="L41" s="239" t="str">
        <f t="shared" si="16"/>
        <v/>
      </c>
      <c r="M41" s="223" t="s">
        <v>0</v>
      </c>
      <c r="N41" s="241" t="str">
        <f t="shared" si="9"/>
        <v/>
      </c>
      <c r="O41" s="223" t="s">
        <v>0</v>
      </c>
      <c r="P41" s="240" t="str">
        <f>IF(G41="","",MAX(P$7:P40)+1)</f>
        <v/>
      </c>
      <c r="Q41" s="238" t="str">
        <f t="shared" si="17"/>
        <v/>
      </c>
      <c r="R41" s="238" t="str">
        <f t="shared" si="10"/>
        <v/>
      </c>
      <c r="S41" s="239" t="str">
        <f t="shared" si="18"/>
        <v/>
      </c>
      <c r="T41" s="223" t="s">
        <v>0</v>
      </c>
      <c r="U41" s="178" t="str">
        <f t="shared" si="11"/>
        <v/>
      </c>
      <c r="V41" s="223" t="s">
        <v>0</v>
      </c>
      <c r="W41" s="178" t="str">
        <f t="shared" si="6"/>
        <v/>
      </c>
      <c r="X41" s="223" t="s">
        <v>0</v>
      </c>
    </row>
    <row r="42" spans="1:24" x14ac:dyDescent="0.25">
      <c r="A42" s="223" t="s">
        <v>0</v>
      </c>
      <c r="B42" s="236">
        <f t="shared" si="12"/>
        <v>35</v>
      </c>
      <c r="C42" s="237" t="str">
        <f t="shared" si="7"/>
        <v/>
      </c>
      <c r="D42" s="175" t="str">
        <f t="shared" si="13"/>
        <v/>
      </c>
      <c r="E42" s="238" t="str">
        <f t="shared" si="14"/>
        <v/>
      </c>
      <c r="F42" s="238" t="str">
        <f t="shared" si="15"/>
        <v/>
      </c>
      <c r="G42" s="239" t="str">
        <f t="shared" si="8"/>
        <v/>
      </c>
      <c r="H42" s="223" t="s">
        <v>0</v>
      </c>
      <c r="I42" s="130"/>
      <c r="J42" s="223" t="s">
        <v>0</v>
      </c>
      <c r="K42" s="240" t="str">
        <f>IF(I42="","",MAX(K$7:K41)+1)</f>
        <v/>
      </c>
      <c r="L42" s="239" t="str">
        <f t="shared" si="16"/>
        <v/>
      </c>
      <c r="M42" s="223" t="s">
        <v>0</v>
      </c>
      <c r="N42" s="241" t="str">
        <f t="shared" si="9"/>
        <v/>
      </c>
      <c r="O42" s="223" t="s">
        <v>0</v>
      </c>
      <c r="P42" s="240" t="str">
        <f>IF(G42="","",MAX(P$7:P41)+1)</f>
        <v/>
      </c>
      <c r="Q42" s="238" t="str">
        <f t="shared" si="17"/>
        <v/>
      </c>
      <c r="R42" s="238" t="str">
        <f t="shared" si="10"/>
        <v/>
      </c>
      <c r="S42" s="239" t="str">
        <f t="shared" si="18"/>
        <v/>
      </c>
      <c r="T42" s="223" t="s">
        <v>0</v>
      </c>
      <c r="U42" s="178" t="str">
        <f t="shared" si="11"/>
        <v/>
      </c>
      <c r="V42" s="223" t="s">
        <v>0</v>
      </c>
      <c r="W42" s="178" t="str">
        <f t="shared" si="6"/>
        <v/>
      </c>
      <c r="X42" s="223" t="s">
        <v>0</v>
      </c>
    </row>
    <row r="43" spans="1:24" x14ac:dyDescent="0.25">
      <c r="A43" s="223" t="s">
        <v>0</v>
      </c>
      <c r="B43" s="236">
        <f t="shared" si="12"/>
        <v>36</v>
      </c>
      <c r="C43" s="237" t="str">
        <f t="shared" si="7"/>
        <v/>
      </c>
      <c r="D43" s="175" t="str">
        <f t="shared" si="13"/>
        <v/>
      </c>
      <c r="E43" s="238" t="str">
        <f t="shared" si="14"/>
        <v/>
      </c>
      <c r="F43" s="238" t="str">
        <f t="shared" si="15"/>
        <v/>
      </c>
      <c r="G43" s="239" t="str">
        <f t="shared" si="8"/>
        <v/>
      </c>
      <c r="H43" s="223" t="s">
        <v>0</v>
      </c>
      <c r="I43" s="130"/>
      <c r="J43" s="223" t="s">
        <v>0</v>
      </c>
      <c r="K43" s="240" t="str">
        <f>IF(I43="","",MAX(K$7:K42)+1)</f>
        <v/>
      </c>
      <c r="L43" s="239" t="str">
        <f t="shared" si="16"/>
        <v/>
      </c>
      <c r="M43" s="223" t="s">
        <v>0</v>
      </c>
      <c r="N43" s="241" t="str">
        <f t="shared" si="9"/>
        <v/>
      </c>
      <c r="O43" s="223" t="s">
        <v>0</v>
      </c>
      <c r="P43" s="240" t="str">
        <f>IF(G43="","",MAX(P$7:P42)+1)</f>
        <v/>
      </c>
      <c r="Q43" s="238" t="str">
        <f t="shared" si="17"/>
        <v/>
      </c>
      <c r="R43" s="238" t="str">
        <f t="shared" si="10"/>
        <v/>
      </c>
      <c r="S43" s="239" t="str">
        <f t="shared" si="18"/>
        <v/>
      </c>
      <c r="T43" s="223" t="s">
        <v>0</v>
      </c>
      <c r="U43" s="178" t="str">
        <f t="shared" si="11"/>
        <v/>
      </c>
      <c r="V43" s="223" t="s">
        <v>0</v>
      </c>
      <c r="W43" s="178" t="str">
        <f t="shared" si="6"/>
        <v/>
      </c>
      <c r="X43" s="223" t="s">
        <v>0</v>
      </c>
    </row>
    <row r="44" spans="1:24" x14ac:dyDescent="0.25">
      <c r="A44" s="223" t="s">
        <v>0</v>
      </c>
      <c r="B44" s="236">
        <f t="shared" si="12"/>
        <v>37</v>
      </c>
      <c r="C44" s="237" t="str">
        <f t="shared" si="7"/>
        <v/>
      </c>
      <c r="D44" s="175" t="str">
        <f t="shared" si="13"/>
        <v/>
      </c>
      <c r="E44" s="238" t="str">
        <f t="shared" si="14"/>
        <v/>
      </c>
      <c r="F44" s="238" t="str">
        <f t="shared" si="15"/>
        <v/>
      </c>
      <c r="G44" s="239" t="str">
        <f t="shared" si="8"/>
        <v/>
      </c>
      <c r="H44" s="223" t="s">
        <v>0</v>
      </c>
      <c r="I44" s="130"/>
      <c r="J44" s="223" t="s">
        <v>0</v>
      </c>
      <c r="K44" s="240" t="str">
        <f>IF(I44="","",MAX(K$7:K43)+1)</f>
        <v/>
      </c>
      <c r="L44" s="239" t="str">
        <f t="shared" si="16"/>
        <v/>
      </c>
      <c r="M44" s="223" t="s">
        <v>0</v>
      </c>
      <c r="N44" s="241" t="str">
        <f t="shared" si="9"/>
        <v/>
      </c>
      <c r="O44" s="223" t="s">
        <v>0</v>
      </c>
      <c r="P44" s="240" t="str">
        <f>IF(G44="","",MAX(P$7:P43)+1)</f>
        <v/>
      </c>
      <c r="Q44" s="238" t="str">
        <f t="shared" si="17"/>
        <v/>
      </c>
      <c r="R44" s="238" t="str">
        <f t="shared" si="10"/>
        <v/>
      </c>
      <c r="S44" s="239" t="str">
        <f t="shared" si="18"/>
        <v/>
      </c>
      <c r="T44" s="223" t="s">
        <v>0</v>
      </c>
      <c r="U44" s="178" t="str">
        <f t="shared" si="11"/>
        <v/>
      </c>
      <c r="V44" s="223" t="s">
        <v>0</v>
      </c>
      <c r="W44" s="178" t="str">
        <f t="shared" si="6"/>
        <v/>
      </c>
      <c r="X44" s="223" t="s">
        <v>0</v>
      </c>
    </row>
    <row r="45" spans="1:24" x14ac:dyDescent="0.25">
      <c r="A45" s="223" t="s">
        <v>0</v>
      </c>
      <c r="B45" s="236">
        <f t="shared" si="12"/>
        <v>38</v>
      </c>
      <c r="C45" s="237" t="str">
        <f t="shared" si="7"/>
        <v/>
      </c>
      <c r="D45" s="175" t="str">
        <f t="shared" si="13"/>
        <v/>
      </c>
      <c r="E45" s="238" t="str">
        <f t="shared" si="14"/>
        <v/>
      </c>
      <c r="F45" s="238" t="str">
        <f t="shared" si="15"/>
        <v/>
      </c>
      <c r="G45" s="239" t="str">
        <f t="shared" si="8"/>
        <v/>
      </c>
      <c r="H45" s="223" t="s">
        <v>0</v>
      </c>
      <c r="I45" s="130"/>
      <c r="J45" s="223" t="s">
        <v>0</v>
      </c>
      <c r="K45" s="240" t="str">
        <f>IF(I45="","",MAX(K$7:K44)+1)</f>
        <v/>
      </c>
      <c r="L45" s="239" t="str">
        <f t="shared" si="16"/>
        <v/>
      </c>
      <c r="M45" s="223" t="s">
        <v>0</v>
      </c>
      <c r="N45" s="241" t="str">
        <f t="shared" si="9"/>
        <v/>
      </c>
      <c r="O45" s="223" t="s">
        <v>0</v>
      </c>
      <c r="P45" s="240" t="str">
        <f>IF(G45="","",MAX(P$7:P44)+1)</f>
        <v/>
      </c>
      <c r="Q45" s="238" t="str">
        <f t="shared" si="17"/>
        <v/>
      </c>
      <c r="R45" s="238" t="str">
        <f t="shared" si="10"/>
        <v/>
      </c>
      <c r="S45" s="239" t="str">
        <f t="shared" si="18"/>
        <v/>
      </c>
      <c r="T45" s="223" t="s">
        <v>0</v>
      </c>
      <c r="U45" s="178" t="str">
        <f t="shared" si="11"/>
        <v/>
      </c>
      <c r="V45" s="223" t="s">
        <v>0</v>
      </c>
      <c r="W45" s="178" t="str">
        <f t="shared" si="6"/>
        <v/>
      </c>
      <c r="X45" s="223" t="s">
        <v>0</v>
      </c>
    </row>
    <row r="46" spans="1:24" x14ac:dyDescent="0.25">
      <c r="A46" s="223" t="s">
        <v>0</v>
      </c>
      <c r="B46" s="236">
        <f t="shared" si="12"/>
        <v>39</v>
      </c>
      <c r="C46" s="237" t="str">
        <f t="shared" si="7"/>
        <v/>
      </c>
      <c r="D46" s="175" t="str">
        <f t="shared" si="13"/>
        <v/>
      </c>
      <c r="E46" s="238" t="str">
        <f t="shared" si="14"/>
        <v/>
      </c>
      <c r="F46" s="238" t="str">
        <f t="shared" si="15"/>
        <v/>
      </c>
      <c r="G46" s="239" t="str">
        <f t="shared" si="8"/>
        <v/>
      </c>
      <c r="H46" s="223" t="s">
        <v>0</v>
      </c>
      <c r="I46" s="130"/>
      <c r="J46" s="223" t="s">
        <v>0</v>
      </c>
      <c r="K46" s="240" t="str">
        <f>IF(I46="","",MAX(K$7:K45)+1)</f>
        <v/>
      </c>
      <c r="L46" s="239" t="str">
        <f t="shared" si="16"/>
        <v/>
      </c>
      <c r="M46" s="223" t="s">
        <v>0</v>
      </c>
      <c r="N46" s="241" t="str">
        <f t="shared" si="9"/>
        <v/>
      </c>
      <c r="O46" s="223" t="s">
        <v>0</v>
      </c>
      <c r="P46" s="240" t="str">
        <f>IF(G46="","",MAX(P$7:P45)+1)</f>
        <v/>
      </c>
      <c r="Q46" s="238" t="str">
        <f t="shared" si="17"/>
        <v/>
      </c>
      <c r="R46" s="238" t="str">
        <f t="shared" si="10"/>
        <v/>
      </c>
      <c r="S46" s="239" t="str">
        <f t="shared" si="18"/>
        <v/>
      </c>
      <c r="T46" s="223" t="s">
        <v>0</v>
      </c>
      <c r="U46" s="178" t="str">
        <f t="shared" si="11"/>
        <v/>
      </c>
      <c r="V46" s="223" t="s">
        <v>0</v>
      </c>
      <c r="W46" s="178" t="str">
        <f t="shared" si="6"/>
        <v/>
      </c>
      <c r="X46" s="223" t="s">
        <v>0</v>
      </c>
    </row>
    <row r="47" spans="1:24" x14ac:dyDescent="0.25">
      <c r="A47" s="223" t="s">
        <v>0</v>
      </c>
      <c r="B47" s="236">
        <f t="shared" si="12"/>
        <v>40</v>
      </c>
      <c r="C47" s="237" t="str">
        <f t="shared" si="7"/>
        <v/>
      </c>
      <c r="D47" s="175" t="str">
        <f t="shared" si="13"/>
        <v/>
      </c>
      <c r="E47" s="238" t="str">
        <f t="shared" si="14"/>
        <v/>
      </c>
      <c r="F47" s="238" t="str">
        <f t="shared" si="15"/>
        <v/>
      </c>
      <c r="G47" s="239" t="str">
        <f t="shared" si="8"/>
        <v/>
      </c>
      <c r="H47" s="223" t="s">
        <v>0</v>
      </c>
      <c r="I47" s="130"/>
      <c r="J47" s="223" t="s">
        <v>0</v>
      </c>
      <c r="K47" s="240" t="str">
        <f>IF(I47="","",MAX(K$7:K46)+1)</f>
        <v/>
      </c>
      <c r="L47" s="239" t="str">
        <f t="shared" si="16"/>
        <v/>
      </c>
      <c r="M47" s="223" t="s">
        <v>0</v>
      </c>
      <c r="N47" s="241" t="str">
        <f t="shared" si="9"/>
        <v/>
      </c>
      <c r="O47" s="223" t="s">
        <v>0</v>
      </c>
      <c r="P47" s="240" t="str">
        <f>IF(G47="","",MAX(P$7:P46)+1)</f>
        <v/>
      </c>
      <c r="Q47" s="238" t="str">
        <f t="shared" si="17"/>
        <v/>
      </c>
      <c r="R47" s="238" t="str">
        <f t="shared" si="10"/>
        <v/>
      </c>
      <c r="S47" s="239" t="str">
        <f t="shared" si="18"/>
        <v/>
      </c>
      <c r="T47" s="223" t="s">
        <v>0</v>
      </c>
      <c r="U47" s="178" t="str">
        <f t="shared" si="11"/>
        <v/>
      </c>
      <c r="V47" s="223" t="s">
        <v>0</v>
      </c>
      <c r="W47" s="178" t="str">
        <f t="shared" si="6"/>
        <v/>
      </c>
      <c r="X47" s="223" t="s">
        <v>0</v>
      </c>
    </row>
    <row r="48" spans="1:24" x14ac:dyDescent="0.25">
      <c r="A48" s="223" t="s">
        <v>0</v>
      </c>
      <c r="B48" s="236">
        <f t="shared" si="12"/>
        <v>41</v>
      </c>
      <c r="C48" s="237" t="str">
        <f t="shared" si="7"/>
        <v/>
      </c>
      <c r="D48" s="175" t="str">
        <f t="shared" si="13"/>
        <v/>
      </c>
      <c r="E48" s="238" t="str">
        <f t="shared" si="14"/>
        <v/>
      </c>
      <c r="F48" s="238" t="str">
        <f t="shared" si="15"/>
        <v/>
      </c>
      <c r="G48" s="239" t="str">
        <f t="shared" si="8"/>
        <v/>
      </c>
      <c r="H48" s="223" t="s">
        <v>0</v>
      </c>
      <c r="I48" s="130"/>
      <c r="J48" s="223" t="s">
        <v>0</v>
      </c>
      <c r="K48" s="240" t="str">
        <f>IF(I48="","",MAX(K$7:K47)+1)</f>
        <v/>
      </c>
      <c r="L48" s="239" t="str">
        <f t="shared" si="16"/>
        <v/>
      </c>
      <c r="M48" s="223" t="s">
        <v>0</v>
      </c>
      <c r="N48" s="241" t="str">
        <f t="shared" si="9"/>
        <v/>
      </c>
      <c r="O48" s="223" t="s">
        <v>0</v>
      </c>
      <c r="P48" s="240" t="str">
        <f>IF(G48="","",MAX(P$7:P47)+1)</f>
        <v/>
      </c>
      <c r="Q48" s="238" t="str">
        <f t="shared" si="17"/>
        <v/>
      </c>
      <c r="R48" s="238" t="str">
        <f t="shared" si="10"/>
        <v/>
      </c>
      <c r="S48" s="239" t="str">
        <f t="shared" si="18"/>
        <v/>
      </c>
      <c r="T48" s="223" t="s">
        <v>0</v>
      </c>
      <c r="U48" s="178" t="str">
        <f t="shared" si="11"/>
        <v/>
      </c>
      <c r="V48" s="223" t="s">
        <v>0</v>
      </c>
      <c r="W48" s="178" t="str">
        <f t="shared" si="6"/>
        <v/>
      </c>
      <c r="X48" s="223" t="s">
        <v>0</v>
      </c>
    </row>
    <row r="49" spans="1:24" x14ac:dyDescent="0.25">
      <c r="A49" s="223" t="s">
        <v>0</v>
      </c>
      <c r="B49" s="236">
        <f t="shared" si="12"/>
        <v>42</v>
      </c>
      <c r="C49" s="237" t="str">
        <f t="shared" si="7"/>
        <v/>
      </c>
      <c r="D49" s="175" t="str">
        <f t="shared" si="13"/>
        <v/>
      </c>
      <c r="E49" s="238" t="str">
        <f t="shared" si="14"/>
        <v/>
      </c>
      <c r="F49" s="238" t="str">
        <f t="shared" si="15"/>
        <v/>
      </c>
      <c r="G49" s="239" t="str">
        <f t="shared" si="8"/>
        <v/>
      </c>
      <c r="H49" s="223" t="s">
        <v>0</v>
      </c>
      <c r="I49" s="130"/>
      <c r="J49" s="223" t="s">
        <v>0</v>
      </c>
      <c r="K49" s="240" t="str">
        <f>IF(I49="","",MAX(K$7:K48)+1)</f>
        <v/>
      </c>
      <c r="L49" s="239" t="str">
        <f t="shared" si="16"/>
        <v/>
      </c>
      <c r="M49" s="223" t="s">
        <v>0</v>
      </c>
      <c r="N49" s="241" t="str">
        <f t="shared" si="9"/>
        <v/>
      </c>
      <c r="O49" s="223" t="s">
        <v>0</v>
      </c>
      <c r="P49" s="240" t="str">
        <f>IF(G49="","",MAX(P$7:P48)+1)</f>
        <v/>
      </c>
      <c r="Q49" s="238" t="str">
        <f t="shared" si="17"/>
        <v/>
      </c>
      <c r="R49" s="238" t="str">
        <f t="shared" si="10"/>
        <v/>
      </c>
      <c r="S49" s="239" t="str">
        <f t="shared" si="18"/>
        <v/>
      </c>
      <c r="T49" s="223" t="s">
        <v>0</v>
      </c>
      <c r="U49" s="178" t="str">
        <f t="shared" si="11"/>
        <v/>
      </c>
      <c r="V49" s="223" t="s">
        <v>0</v>
      </c>
      <c r="W49" s="178" t="str">
        <f t="shared" si="6"/>
        <v/>
      </c>
      <c r="X49" s="223" t="s">
        <v>0</v>
      </c>
    </row>
    <row r="50" spans="1:24" x14ac:dyDescent="0.25">
      <c r="A50" s="223" t="s">
        <v>0</v>
      </c>
      <c r="B50" s="236">
        <f t="shared" si="12"/>
        <v>43</v>
      </c>
      <c r="C50" s="237" t="str">
        <f t="shared" si="7"/>
        <v/>
      </c>
      <c r="D50" s="175" t="str">
        <f t="shared" si="13"/>
        <v/>
      </c>
      <c r="E50" s="238" t="str">
        <f t="shared" si="14"/>
        <v/>
      </c>
      <c r="F50" s="238" t="str">
        <f t="shared" si="15"/>
        <v/>
      </c>
      <c r="G50" s="239" t="str">
        <f t="shared" si="8"/>
        <v/>
      </c>
      <c r="H50" s="223" t="s">
        <v>0</v>
      </c>
      <c r="I50" s="130"/>
      <c r="J50" s="223" t="s">
        <v>0</v>
      </c>
      <c r="K50" s="240" t="str">
        <f>IF(I50="","",MAX(K$7:K49)+1)</f>
        <v/>
      </c>
      <c r="L50" s="239" t="str">
        <f t="shared" si="16"/>
        <v/>
      </c>
      <c r="M50" s="223" t="s">
        <v>0</v>
      </c>
      <c r="N50" s="241" t="str">
        <f t="shared" si="9"/>
        <v/>
      </c>
      <c r="O50" s="223" t="s">
        <v>0</v>
      </c>
      <c r="P50" s="240" t="str">
        <f>IF(G50="","",MAX(P$7:P49)+1)</f>
        <v/>
      </c>
      <c r="Q50" s="238" t="str">
        <f t="shared" si="17"/>
        <v/>
      </c>
      <c r="R50" s="238" t="str">
        <f t="shared" si="10"/>
        <v/>
      </c>
      <c r="S50" s="239" t="str">
        <f t="shared" si="18"/>
        <v/>
      </c>
      <c r="T50" s="223" t="s">
        <v>0</v>
      </c>
      <c r="U50" s="178" t="str">
        <f t="shared" si="11"/>
        <v/>
      </c>
      <c r="V50" s="223" t="s">
        <v>0</v>
      </c>
      <c r="W50" s="178" t="str">
        <f t="shared" si="6"/>
        <v/>
      </c>
      <c r="X50" s="223" t="s">
        <v>0</v>
      </c>
    </row>
    <row r="51" spans="1:24" x14ac:dyDescent="0.25">
      <c r="A51" s="223" t="s">
        <v>0</v>
      </c>
      <c r="B51" s="236">
        <f t="shared" si="12"/>
        <v>44</v>
      </c>
      <c r="C51" s="237" t="str">
        <f t="shared" si="7"/>
        <v/>
      </c>
      <c r="D51" s="175" t="str">
        <f t="shared" si="13"/>
        <v/>
      </c>
      <c r="E51" s="238" t="str">
        <f t="shared" si="14"/>
        <v/>
      </c>
      <c r="F51" s="238" t="str">
        <f t="shared" si="15"/>
        <v/>
      </c>
      <c r="G51" s="239" t="str">
        <f t="shared" si="8"/>
        <v/>
      </c>
      <c r="H51" s="223" t="s">
        <v>0</v>
      </c>
      <c r="I51" s="130"/>
      <c r="J51" s="223" t="s">
        <v>0</v>
      </c>
      <c r="K51" s="240" t="str">
        <f>IF(I51="","",MAX(K$7:K50)+1)</f>
        <v/>
      </c>
      <c r="L51" s="239" t="str">
        <f t="shared" si="16"/>
        <v/>
      </c>
      <c r="M51" s="223" t="s">
        <v>0</v>
      </c>
      <c r="N51" s="241" t="str">
        <f t="shared" si="9"/>
        <v/>
      </c>
      <c r="O51" s="223" t="s">
        <v>0</v>
      </c>
      <c r="P51" s="240" t="str">
        <f>IF(G51="","",MAX(P$7:P50)+1)</f>
        <v/>
      </c>
      <c r="Q51" s="238" t="str">
        <f t="shared" si="17"/>
        <v/>
      </c>
      <c r="R51" s="238" t="str">
        <f t="shared" si="10"/>
        <v/>
      </c>
      <c r="S51" s="239" t="str">
        <f t="shared" si="18"/>
        <v/>
      </c>
      <c r="T51" s="223" t="s">
        <v>0</v>
      </c>
      <c r="U51" s="178" t="str">
        <f t="shared" si="11"/>
        <v/>
      </c>
      <c r="V51" s="223" t="s">
        <v>0</v>
      </c>
      <c r="W51" s="178" t="str">
        <f t="shared" si="6"/>
        <v/>
      </c>
      <c r="X51" s="223" t="s">
        <v>0</v>
      </c>
    </row>
    <row r="52" spans="1:24" x14ac:dyDescent="0.25">
      <c r="A52" s="223" t="s">
        <v>0</v>
      </c>
      <c r="B52" s="236">
        <f t="shared" si="12"/>
        <v>45</v>
      </c>
      <c r="C52" s="237" t="str">
        <f t="shared" si="7"/>
        <v/>
      </c>
      <c r="D52" s="175" t="str">
        <f t="shared" si="13"/>
        <v/>
      </c>
      <c r="E52" s="238" t="str">
        <f t="shared" si="14"/>
        <v/>
      </c>
      <c r="F52" s="238" t="str">
        <f t="shared" si="15"/>
        <v/>
      </c>
      <c r="G52" s="239" t="str">
        <f t="shared" si="8"/>
        <v/>
      </c>
      <c r="H52" s="223" t="s">
        <v>0</v>
      </c>
      <c r="I52" s="130"/>
      <c r="J52" s="223" t="s">
        <v>0</v>
      </c>
      <c r="K52" s="240" t="str">
        <f>IF(I52="","",MAX(K$7:K51)+1)</f>
        <v/>
      </c>
      <c r="L52" s="239" t="str">
        <f t="shared" si="16"/>
        <v/>
      </c>
      <c r="M52" s="223" t="s">
        <v>0</v>
      </c>
      <c r="N52" s="241" t="str">
        <f t="shared" si="9"/>
        <v/>
      </c>
      <c r="O52" s="223" t="s">
        <v>0</v>
      </c>
      <c r="P52" s="240" t="str">
        <f>IF(G52="","",MAX(P$7:P51)+1)</f>
        <v/>
      </c>
      <c r="Q52" s="238" t="str">
        <f t="shared" si="17"/>
        <v/>
      </c>
      <c r="R52" s="238" t="str">
        <f t="shared" si="10"/>
        <v/>
      </c>
      <c r="S52" s="239" t="str">
        <f t="shared" si="18"/>
        <v/>
      </c>
      <c r="T52" s="223" t="s">
        <v>0</v>
      </c>
      <c r="U52" s="178" t="str">
        <f t="shared" si="11"/>
        <v/>
      </c>
      <c r="V52" s="223" t="s">
        <v>0</v>
      </c>
      <c r="W52" s="178" t="str">
        <f t="shared" si="6"/>
        <v/>
      </c>
      <c r="X52" s="223" t="s">
        <v>0</v>
      </c>
    </row>
    <row r="53" spans="1:24" x14ac:dyDescent="0.25">
      <c r="A53" s="223" t="s">
        <v>0</v>
      </c>
      <c r="B53" s="236">
        <f t="shared" si="12"/>
        <v>46</v>
      </c>
      <c r="C53" s="237" t="str">
        <f t="shared" si="7"/>
        <v/>
      </c>
      <c r="D53" s="175" t="str">
        <f t="shared" si="13"/>
        <v/>
      </c>
      <c r="E53" s="238" t="str">
        <f t="shared" si="14"/>
        <v/>
      </c>
      <c r="F53" s="238" t="str">
        <f t="shared" si="15"/>
        <v/>
      </c>
      <c r="G53" s="239" t="str">
        <f t="shared" si="8"/>
        <v/>
      </c>
      <c r="H53" s="223" t="s">
        <v>0</v>
      </c>
      <c r="I53" s="130"/>
      <c r="J53" s="223" t="s">
        <v>0</v>
      </c>
      <c r="K53" s="240" t="str">
        <f>IF(I53="","",MAX(K$7:K52)+1)</f>
        <v/>
      </c>
      <c r="L53" s="239" t="str">
        <f t="shared" si="16"/>
        <v/>
      </c>
      <c r="M53" s="223" t="s">
        <v>0</v>
      </c>
      <c r="N53" s="241" t="str">
        <f t="shared" si="9"/>
        <v/>
      </c>
      <c r="O53" s="223" t="s">
        <v>0</v>
      </c>
      <c r="P53" s="240" t="str">
        <f>IF(G53="","",MAX(P$7:P52)+1)</f>
        <v/>
      </c>
      <c r="Q53" s="238" t="str">
        <f t="shared" si="17"/>
        <v/>
      </c>
      <c r="R53" s="238" t="str">
        <f t="shared" si="10"/>
        <v/>
      </c>
      <c r="S53" s="239" t="str">
        <f t="shared" si="18"/>
        <v/>
      </c>
      <c r="T53" s="223" t="s">
        <v>0</v>
      </c>
      <c r="U53" s="178" t="str">
        <f t="shared" si="11"/>
        <v/>
      </c>
      <c r="V53" s="223" t="s">
        <v>0</v>
      </c>
      <c r="W53" s="178" t="str">
        <f t="shared" si="6"/>
        <v/>
      </c>
      <c r="X53" s="223" t="s">
        <v>0</v>
      </c>
    </row>
    <row r="54" spans="1:24" x14ac:dyDescent="0.25">
      <c r="A54" s="223" t="s">
        <v>0</v>
      </c>
      <c r="B54" s="236">
        <f t="shared" si="12"/>
        <v>47</v>
      </c>
      <c r="C54" s="237" t="str">
        <f t="shared" si="7"/>
        <v/>
      </c>
      <c r="D54" s="175" t="str">
        <f t="shared" si="13"/>
        <v/>
      </c>
      <c r="E54" s="238" t="str">
        <f t="shared" si="14"/>
        <v/>
      </c>
      <c r="F54" s="238" t="str">
        <f t="shared" si="15"/>
        <v/>
      </c>
      <c r="G54" s="239" t="str">
        <f t="shared" si="8"/>
        <v/>
      </c>
      <c r="H54" s="223" t="s">
        <v>0</v>
      </c>
      <c r="I54" s="130"/>
      <c r="J54" s="223" t="s">
        <v>0</v>
      </c>
      <c r="K54" s="240" t="str">
        <f>IF(I54="","",MAX(K$7:K53)+1)</f>
        <v/>
      </c>
      <c r="L54" s="239" t="str">
        <f t="shared" si="16"/>
        <v/>
      </c>
      <c r="M54" s="223" t="s">
        <v>0</v>
      </c>
      <c r="N54" s="241" t="str">
        <f t="shared" si="9"/>
        <v/>
      </c>
      <c r="O54" s="223" t="s">
        <v>0</v>
      </c>
      <c r="P54" s="240" t="str">
        <f>IF(G54="","",MAX(P$7:P53)+1)</f>
        <v/>
      </c>
      <c r="Q54" s="238" t="str">
        <f t="shared" si="17"/>
        <v/>
      </c>
      <c r="R54" s="238" t="str">
        <f t="shared" si="10"/>
        <v/>
      </c>
      <c r="S54" s="239" t="str">
        <f t="shared" si="18"/>
        <v/>
      </c>
      <c r="T54" s="223" t="s">
        <v>0</v>
      </c>
      <c r="U54" s="178" t="str">
        <f t="shared" si="11"/>
        <v/>
      </c>
      <c r="V54" s="223" t="s">
        <v>0</v>
      </c>
      <c r="W54" s="178" t="str">
        <f t="shared" si="6"/>
        <v/>
      </c>
      <c r="X54" s="223" t="s">
        <v>0</v>
      </c>
    </row>
    <row r="55" spans="1:24" x14ac:dyDescent="0.25">
      <c r="A55" s="223" t="s">
        <v>0</v>
      </c>
      <c r="B55" s="236">
        <f t="shared" si="12"/>
        <v>48</v>
      </c>
      <c r="C55" s="237" t="str">
        <f t="shared" si="7"/>
        <v/>
      </c>
      <c r="D55" s="175" t="str">
        <f t="shared" si="13"/>
        <v/>
      </c>
      <c r="E55" s="238" t="str">
        <f t="shared" si="14"/>
        <v/>
      </c>
      <c r="F55" s="238" t="str">
        <f t="shared" si="15"/>
        <v/>
      </c>
      <c r="G55" s="239" t="str">
        <f t="shared" si="8"/>
        <v/>
      </c>
      <c r="H55" s="223" t="s">
        <v>0</v>
      </c>
      <c r="I55" s="130"/>
      <c r="J55" s="223" t="s">
        <v>0</v>
      </c>
      <c r="K55" s="240" t="str">
        <f>IF(I55="","",MAX(K$7:K54)+1)</f>
        <v/>
      </c>
      <c r="L55" s="239" t="str">
        <f t="shared" si="16"/>
        <v/>
      </c>
      <c r="M55" s="223" t="s">
        <v>0</v>
      </c>
      <c r="N55" s="241" t="str">
        <f t="shared" si="9"/>
        <v/>
      </c>
      <c r="O55" s="223" t="s">
        <v>0</v>
      </c>
      <c r="P55" s="240" t="str">
        <f>IF(G55="","",MAX(P$7:P54)+1)</f>
        <v/>
      </c>
      <c r="Q55" s="238" t="str">
        <f t="shared" si="17"/>
        <v/>
      </c>
      <c r="R55" s="238" t="str">
        <f t="shared" si="10"/>
        <v/>
      </c>
      <c r="S55" s="239" t="str">
        <f t="shared" si="18"/>
        <v/>
      </c>
      <c r="T55" s="223" t="s">
        <v>0</v>
      </c>
      <c r="U55" s="178" t="str">
        <f t="shared" si="11"/>
        <v/>
      </c>
      <c r="V55" s="223" t="s">
        <v>0</v>
      </c>
      <c r="W55" s="178" t="str">
        <f t="shared" si="6"/>
        <v/>
      </c>
      <c r="X55" s="223" t="s">
        <v>0</v>
      </c>
    </row>
    <row r="56" spans="1:24" x14ac:dyDescent="0.25">
      <c r="A56" s="223" t="s">
        <v>0</v>
      </c>
      <c r="B56" s="236">
        <f t="shared" si="12"/>
        <v>49</v>
      </c>
      <c r="C56" s="237" t="str">
        <f t="shared" si="7"/>
        <v/>
      </c>
      <c r="D56" s="175" t="str">
        <f t="shared" si="13"/>
        <v/>
      </c>
      <c r="E56" s="238" t="str">
        <f t="shared" si="14"/>
        <v/>
      </c>
      <c r="F56" s="238" t="str">
        <f t="shared" si="15"/>
        <v/>
      </c>
      <c r="G56" s="239" t="str">
        <f t="shared" si="8"/>
        <v/>
      </c>
      <c r="H56" s="223" t="s">
        <v>0</v>
      </c>
      <c r="I56" s="130"/>
      <c r="J56" s="223" t="s">
        <v>0</v>
      </c>
      <c r="K56" s="240" t="str">
        <f>IF(I56="","",MAX(K$7:K55)+1)</f>
        <v/>
      </c>
      <c r="L56" s="239" t="str">
        <f t="shared" si="16"/>
        <v/>
      </c>
      <c r="M56" s="223" t="s">
        <v>0</v>
      </c>
      <c r="N56" s="241" t="str">
        <f t="shared" si="9"/>
        <v/>
      </c>
      <c r="O56" s="223" t="s">
        <v>0</v>
      </c>
      <c r="P56" s="240" t="str">
        <f>IF(G56="","",MAX(P$7:P55)+1)</f>
        <v/>
      </c>
      <c r="Q56" s="238" t="str">
        <f t="shared" si="17"/>
        <v/>
      </c>
      <c r="R56" s="238" t="str">
        <f t="shared" si="10"/>
        <v/>
      </c>
      <c r="S56" s="239" t="str">
        <f t="shared" si="18"/>
        <v/>
      </c>
      <c r="T56" s="223" t="s">
        <v>0</v>
      </c>
      <c r="U56" s="178" t="str">
        <f t="shared" si="11"/>
        <v/>
      </c>
      <c r="V56" s="223" t="s">
        <v>0</v>
      </c>
      <c r="W56" s="178" t="str">
        <f t="shared" si="6"/>
        <v/>
      </c>
      <c r="X56" s="223" t="s">
        <v>0</v>
      </c>
    </row>
    <row r="57" spans="1:24" ht="15.75" thickBot="1" x14ac:dyDescent="0.3">
      <c r="A57" s="223" t="s">
        <v>0</v>
      </c>
      <c r="B57" s="242">
        <f t="shared" si="12"/>
        <v>50</v>
      </c>
      <c r="C57" s="243" t="str">
        <f t="shared" si="7"/>
        <v/>
      </c>
      <c r="D57" s="183" t="str">
        <f t="shared" si="13"/>
        <v/>
      </c>
      <c r="E57" s="244" t="str">
        <f t="shared" si="14"/>
        <v/>
      </c>
      <c r="F57" s="244" t="str">
        <f t="shared" si="15"/>
        <v/>
      </c>
      <c r="G57" s="245" t="str">
        <f t="shared" si="8"/>
        <v/>
      </c>
      <c r="H57" s="223" t="s">
        <v>0</v>
      </c>
      <c r="I57" s="131"/>
      <c r="J57" s="223" t="s">
        <v>0</v>
      </c>
      <c r="K57" s="246" t="str">
        <f>IF(I57="","",MAX(K$7:K56)+1)</f>
        <v/>
      </c>
      <c r="L57" s="245" t="str">
        <f t="shared" si="16"/>
        <v/>
      </c>
      <c r="M57" s="223" t="s">
        <v>0</v>
      </c>
      <c r="N57" s="247" t="str">
        <f t="shared" si="9"/>
        <v/>
      </c>
      <c r="O57" s="223" t="s">
        <v>0</v>
      </c>
      <c r="P57" s="246" t="str">
        <f>IF(G57="","",MAX(P$7:P56)+1)</f>
        <v/>
      </c>
      <c r="Q57" s="244" t="str">
        <f t="shared" si="17"/>
        <v/>
      </c>
      <c r="R57" s="244" t="str">
        <f t="shared" si="10"/>
        <v/>
      </c>
      <c r="S57" s="245" t="str">
        <f t="shared" si="18"/>
        <v/>
      </c>
      <c r="T57" s="223" t="s">
        <v>0</v>
      </c>
      <c r="U57" s="185" t="str">
        <f t="shared" si="11"/>
        <v/>
      </c>
      <c r="V57" s="223" t="s">
        <v>0</v>
      </c>
      <c r="W57" s="185" t="str">
        <f>N57&amp;IF(OR(N57="",U57=""),"","
")&amp;U57&amp;IF(W58="","","
"&amp;W58)</f>
        <v/>
      </c>
      <c r="X57" s="223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3" t="s">
        <v>53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5"/>
    </row>
    <row r="3" spans="2:16" ht="15.75" thickBot="1" x14ac:dyDescent="0.3"/>
    <row r="4" spans="2:16" ht="21.75" thickBot="1" x14ac:dyDescent="0.4">
      <c r="B4" s="310" t="s">
        <v>49</v>
      </c>
      <c r="C4" s="311"/>
      <c r="D4" s="311"/>
      <c r="E4" s="311"/>
      <c r="F4" s="312"/>
      <c r="J4"/>
      <c r="L4"/>
      <c r="N4" s="310" t="s">
        <v>50</v>
      </c>
      <c r="O4" s="311"/>
      <c r="P4" s="312"/>
    </row>
    <row r="5" spans="2:16" ht="15.75" thickBot="1" x14ac:dyDescent="0.3"/>
    <row r="6" spans="2:16" ht="123.75" customHeight="1" thickBot="1" x14ac:dyDescent="0.3">
      <c r="B6" s="307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308"/>
      <c r="D6" s="308"/>
      <c r="E6" s="308"/>
      <c r="F6" s="309"/>
      <c r="N6" s="307" t="s">
        <v>133</v>
      </c>
      <c r="O6" s="308"/>
      <c r="P6" s="309"/>
    </row>
    <row r="7" spans="2:16" x14ac:dyDescent="0.25">
      <c r="H7" s="6"/>
    </row>
    <row r="8" spans="2:16" x14ac:dyDescent="0.25">
      <c r="B8" s="41" t="s">
        <v>127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130</v>
      </c>
      <c r="O8" s="23" t="s">
        <v>129</v>
      </c>
      <c r="P8" s="24" t="s">
        <v>134</v>
      </c>
    </row>
    <row r="9" spans="2:16" ht="7.5" customHeight="1" thickBot="1" x14ac:dyDescent="0.3">
      <c r="N9" s="3"/>
      <c r="O9" s="3"/>
      <c r="P9" s="3"/>
    </row>
    <row r="10" spans="2:16" x14ac:dyDescent="0.25">
      <c r="B10" s="105"/>
      <c r="C10" s="106"/>
      <c r="D10" s="106"/>
      <c r="E10" s="106"/>
      <c r="F10" s="107"/>
      <c r="H10" s="44" t="str">
        <f>IF(C10="","",C10) &amp; IF(D10="",""," – " &amp; D10) &amp; IF(E10="",""," – " &amp; E10) &amp; IF(F10="",""," – " &amp; F10)</f>
        <v/>
      </c>
      <c r="J10" s="44" t="str">
        <f>IF(C10="","",C10) &amp; IF(D10="",""," – " &amp; D10) &amp; IF(E10="",""," – " &amp; E10)</f>
        <v/>
      </c>
      <c r="L10" s="44" t="str">
        <f>IF(C10="","",C10) &amp; IF(D10="",""," – " &amp; D10)</f>
        <v/>
      </c>
      <c r="N10" s="105"/>
      <c r="O10" s="106"/>
      <c r="P10" s="107"/>
    </row>
    <row r="11" spans="2:16" x14ac:dyDescent="0.25">
      <c r="B11" s="108"/>
      <c r="C11" s="109"/>
      <c r="D11" s="109"/>
      <c r="E11" s="109"/>
      <c r="F11" s="110"/>
      <c r="H11" s="45" t="str">
        <f t="shared" ref="H11:H74" si="0">IF(C11="","",C11) &amp; IF(D11="",""," – " &amp; D11) &amp; IF(E11="",""," – " &amp; E11) &amp; IF(F11="",""," – " &amp; F11)</f>
        <v/>
      </c>
      <c r="J11" s="45" t="str">
        <f t="shared" ref="J11:J74" si="1">IF(C11="","",C11) &amp; IF(D11="",""," – " &amp; D11) &amp; IF(E11="",""," – " &amp; E11)</f>
        <v/>
      </c>
      <c r="L11" s="45" t="str">
        <f t="shared" ref="L11:L74" si="2">IF(C11="","",C11) &amp; IF(D11="",""," – " &amp; D11)</f>
        <v/>
      </c>
      <c r="N11" s="108"/>
      <c r="O11" s="109"/>
      <c r="P11" s="110"/>
    </row>
    <row r="12" spans="2:16" x14ac:dyDescent="0.25">
      <c r="B12" s="108"/>
      <c r="C12" s="109"/>
      <c r="D12" s="109"/>
      <c r="E12" s="109"/>
      <c r="F12" s="110"/>
      <c r="H12" s="45" t="str">
        <f t="shared" si="0"/>
        <v/>
      </c>
      <c r="J12" s="45" t="str">
        <f t="shared" si="1"/>
        <v/>
      </c>
      <c r="L12" s="45" t="str">
        <f t="shared" si="2"/>
        <v/>
      </c>
      <c r="N12" s="108"/>
      <c r="O12" s="109"/>
      <c r="P12" s="110"/>
    </row>
    <row r="13" spans="2:16" x14ac:dyDescent="0.25">
      <c r="B13" s="108"/>
      <c r="C13" s="109"/>
      <c r="D13" s="109"/>
      <c r="E13" s="109"/>
      <c r="F13" s="110"/>
      <c r="H13" s="45" t="str">
        <f t="shared" si="0"/>
        <v/>
      </c>
      <c r="J13" s="45" t="str">
        <f t="shared" si="1"/>
        <v/>
      </c>
      <c r="L13" s="45" t="str">
        <f t="shared" si="2"/>
        <v/>
      </c>
      <c r="N13" s="108"/>
      <c r="O13" s="109"/>
      <c r="P13" s="110"/>
    </row>
    <row r="14" spans="2:16" x14ac:dyDescent="0.25">
      <c r="B14" s="108"/>
      <c r="C14" s="109"/>
      <c r="D14" s="109"/>
      <c r="E14" s="109"/>
      <c r="F14" s="110"/>
      <c r="H14" s="45" t="str">
        <f t="shared" si="0"/>
        <v/>
      </c>
      <c r="J14" s="45" t="str">
        <f t="shared" si="1"/>
        <v/>
      </c>
      <c r="L14" s="45" t="str">
        <f t="shared" si="2"/>
        <v/>
      </c>
      <c r="N14" s="108"/>
      <c r="O14" s="109"/>
      <c r="P14" s="110"/>
    </row>
    <row r="15" spans="2:16" x14ac:dyDescent="0.25">
      <c r="B15" s="108"/>
      <c r="C15" s="109"/>
      <c r="D15" s="109"/>
      <c r="E15" s="109"/>
      <c r="F15" s="110"/>
      <c r="H15" s="45" t="str">
        <f t="shared" si="0"/>
        <v/>
      </c>
      <c r="J15" s="45" t="str">
        <f t="shared" si="1"/>
        <v/>
      </c>
      <c r="L15" s="45" t="str">
        <f t="shared" si="2"/>
        <v/>
      </c>
      <c r="N15" s="108"/>
      <c r="O15" s="109"/>
      <c r="P15" s="110"/>
    </row>
    <row r="16" spans="2:16" x14ac:dyDescent="0.25">
      <c r="B16" s="108"/>
      <c r="C16" s="109"/>
      <c r="D16" s="109"/>
      <c r="E16" s="109"/>
      <c r="F16" s="110"/>
      <c r="H16" s="45" t="str">
        <f t="shared" si="0"/>
        <v/>
      </c>
      <c r="J16" s="45" t="str">
        <f t="shared" si="1"/>
        <v/>
      </c>
      <c r="L16" s="45" t="str">
        <f t="shared" si="2"/>
        <v/>
      </c>
      <c r="N16" s="108"/>
      <c r="O16" s="109"/>
      <c r="P16" s="110"/>
    </row>
    <row r="17" spans="2:16" x14ac:dyDescent="0.25">
      <c r="B17" s="108"/>
      <c r="C17" s="109"/>
      <c r="D17" s="109"/>
      <c r="E17" s="109"/>
      <c r="F17" s="110"/>
      <c r="H17" s="45" t="str">
        <f t="shared" si="0"/>
        <v/>
      </c>
      <c r="J17" s="45" t="str">
        <f t="shared" si="1"/>
        <v/>
      </c>
      <c r="L17" s="45" t="str">
        <f t="shared" si="2"/>
        <v/>
      </c>
      <c r="N17" s="108"/>
      <c r="O17" s="109"/>
      <c r="P17" s="110"/>
    </row>
    <row r="18" spans="2:16" x14ac:dyDescent="0.25">
      <c r="B18" s="108"/>
      <c r="C18" s="109"/>
      <c r="D18" s="109"/>
      <c r="E18" s="109"/>
      <c r="F18" s="110"/>
      <c r="H18" s="45" t="str">
        <f t="shared" si="0"/>
        <v/>
      </c>
      <c r="J18" s="45" t="str">
        <f t="shared" si="1"/>
        <v/>
      </c>
      <c r="L18" s="45" t="str">
        <f t="shared" si="2"/>
        <v/>
      </c>
      <c r="N18" s="108"/>
      <c r="O18" s="114"/>
      <c r="P18" s="110"/>
    </row>
    <row r="19" spans="2:16" x14ac:dyDescent="0.25">
      <c r="B19" s="108"/>
      <c r="C19" s="109"/>
      <c r="D19" s="109"/>
      <c r="E19" s="109"/>
      <c r="F19" s="110"/>
      <c r="H19" s="45" t="str">
        <f t="shared" si="0"/>
        <v/>
      </c>
      <c r="J19" s="45" t="str">
        <f t="shared" si="1"/>
        <v/>
      </c>
      <c r="L19" s="45" t="str">
        <f t="shared" si="2"/>
        <v/>
      </c>
      <c r="N19" s="108"/>
      <c r="O19" s="109"/>
      <c r="P19" s="110"/>
    </row>
    <row r="20" spans="2:16" x14ac:dyDescent="0.25">
      <c r="B20" s="108"/>
      <c r="C20" s="109"/>
      <c r="D20" s="109"/>
      <c r="E20" s="109"/>
      <c r="F20" s="110"/>
      <c r="H20" s="45" t="str">
        <f t="shared" si="0"/>
        <v/>
      </c>
      <c r="J20" s="45" t="str">
        <f t="shared" si="1"/>
        <v/>
      </c>
      <c r="L20" s="45" t="str">
        <f t="shared" si="2"/>
        <v/>
      </c>
      <c r="N20" s="108"/>
      <c r="O20" s="109"/>
      <c r="P20" s="110"/>
    </row>
    <row r="21" spans="2:16" x14ac:dyDescent="0.25">
      <c r="B21" s="108"/>
      <c r="C21" s="109"/>
      <c r="D21" s="109"/>
      <c r="E21" s="109"/>
      <c r="F21" s="110"/>
      <c r="H21" s="45" t="str">
        <f t="shared" si="0"/>
        <v/>
      </c>
      <c r="J21" s="45" t="str">
        <f t="shared" si="1"/>
        <v/>
      </c>
      <c r="L21" s="45" t="str">
        <f t="shared" si="2"/>
        <v/>
      </c>
      <c r="N21" s="108"/>
      <c r="O21" s="109"/>
      <c r="P21" s="110"/>
    </row>
    <row r="22" spans="2:16" x14ac:dyDescent="0.25">
      <c r="B22" s="108"/>
      <c r="C22" s="109"/>
      <c r="D22" s="109"/>
      <c r="E22" s="109"/>
      <c r="F22" s="110"/>
      <c r="H22" s="45" t="str">
        <f t="shared" si="0"/>
        <v/>
      </c>
      <c r="J22" s="45" t="str">
        <f t="shared" si="1"/>
        <v/>
      </c>
      <c r="L22" s="45" t="str">
        <f t="shared" si="2"/>
        <v/>
      </c>
      <c r="N22" s="108"/>
      <c r="O22" s="109"/>
      <c r="P22" s="110"/>
    </row>
    <row r="23" spans="2:16" x14ac:dyDescent="0.25">
      <c r="B23" s="108"/>
      <c r="C23" s="109"/>
      <c r="D23" s="109"/>
      <c r="E23" s="109"/>
      <c r="F23" s="110"/>
      <c r="H23" s="45" t="str">
        <f t="shared" si="0"/>
        <v/>
      </c>
      <c r="J23" s="45" t="str">
        <f t="shared" si="1"/>
        <v/>
      </c>
      <c r="L23" s="45" t="str">
        <f t="shared" si="2"/>
        <v/>
      </c>
      <c r="N23" s="108"/>
      <c r="O23" s="109"/>
      <c r="P23" s="110"/>
    </row>
    <row r="24" spans="2:16" x14ac:dyDescent="0.25">
      <c r="B24" s="108"/>
      <c r="C24" s="109"/>
      <c r="D24" s="109"/>
      <c r="E24" s="109"/>
      <c r="F24" s="110"/>
      <c r="H24" s="45" t="str">
        <f t="shared" si="0"/>
        <v/>
      </c>
      <c r="J24" s="45" t="str">
        <f t="shared" si="1"/>
        <v/>
      </c>
      <c r="L24" s="45" t="str">
        <f t="shared" si="2"/>
        <v/>
      </c>
      <c r="N24" s="108"/>
      <c r="O24" s="109"/>
      <c r="P24" s="110"/>
    </row>
    <row r="25" spans="2:16" x14ac:dyDescent="0.25">
      <c r="B25" s="108"/>
      <c r="C25" s="109"/>
      <c r="D25" s="109"/>
      <c r="E25" s="109"/>
      <c r="F25" s="110"/>
      <c r="H25" s="45" t="str">
        <f t="shared" si="0"/>
        <v/>
      </c>
      <c r="J25" s="45" t="str">
        <f t="shared" si="1"/>
        <v/>
      </c>
      <c r="L25" s="45" t="str">
        <f t="shared" si="2"/>
        <v/>
      </c>
      <c r="N25" s="108"/>
      <c r="O25" s="109"/>
      <c r="P25" s="110"/>
    </row>
    <row r="26" spans="2:16" x14ac:dyDescent="0.25">
      <c r="B26" s="108"/>
      <c r="C26" s="109"/>
      <c r="D26" s="109"/>
      <c r="E26" s="109"/>
      <c r="F26" s="110"/>
      <c r="H26" s="45" t="str">
        <f t="shared" si="0"/>
        <v/>
      </c>
      <c r="J26" s="45" t="str">
        <f t="shared" si="1"/>
        <v/>
      </c>
      <c r="L26" s="45" t="str">
        <f t="shared" si="2"/>
        <v/>
      </c>
      <c r="N26" s="108"/>
      <c r="O26" s="109"/>
      <c r="P26" s="110"/>
    </row>
    <row r="27" spans="2:16" x14ac:dyDescent="0.25">
      <c r="B27" s="108"/>
      <c r="C27" s="109"/>
      <c r="D27" s="109"/>
      <c r="E27" s="109"/>
      <c r="F27" s="110"/>
      <c r="H27" s="45" t="str">
        <f t="shared" si="0"/>
        <v/>
      </c>
      <c r="J27" s="45" t="str">
        <f t="shared" si="1"/>
        <v/>
      </c>
      <c r="L27" s="45" t="str">
        <f t="shared" si="2"/>
        <v/>
      </c>
      <c r="N27" s="108"/>
      <c r="O27" s="109"/>
      <c r="P27" s="110"/>
    </row>
    <row r="28" spans="2:16" x14ac:dyDescent="0.25">
      <c r="B28" s="108"/>
      <c r="C28" s="109"/>
      <c r="D28" s="109"/>
      <c r="E28" s="109"/>
      <c r="F28" s="110"/>
      <c r="H28" s="45" t="str">
        <f t="shared" si="0"/>
        <v/>
      </c>
      <c r="J28" s="45" t="str">
        <f t="shared" si="1"/>
        <v/>
      </c>
      <c r="L28" s="45" t="str">
        <f t="shared" si="2"/>
        <v/>
      </c>
      <c r="N28" s="108"/>
      <c r="O28" s="109"/>
      <c r="P28" s="110"/>
    </row>
    <row r="29" spans="2:16" x14ac:dyDescent="0.25">
      <c r="B29" s="108"/>
      <c r="C29" s="109"/>
      <c r="D29" s="109"/>
      <c r="E29" s="109"/>
      <c r="F29" s="110"/>
      <c r="H29" s="45" t="str">
        <f t="shared" si="0"/>
        <v/>
      </c>
      <c r="J29" s="45" t="str">
        <f t="shared" si="1"/>
        <v/>
      </c>
      <c r="L29" s="45" t="str">
        <f t="shared" si="2"/>
        <v/>
      </c>
      <c r="N29" s="108"/>
      <c r="O29" s="109"/>
      <c r="P29" s="110"/>
    </row>
    <row r="30" spans="2:16" x14ac:dyDescent="0.25">
      <c r="B30" s="108"/>
      <c r="C30" s="109"/>
      <c r="D30" s="109"/>
      <c r="E30" s="109"/>
      <c r="F30" s="110"/>
      <c r="H30" s="45" t="str">
        <f t="shared" si="0"/>
        <v/>
      </c>
      <c r="J30" s="45" t="str">
        <f t="shared" si="1"/>
        <v/>
      </c>
      <c r="L30" s="45" t="str">
        <f t="shared" si="2"/>
        <v/>
      </c>
      <c r="N30" s="108"/>
      <c r="O30" s="109"/>
      <c r="P30" s="110"/>
    </row>
    <row r="31" spans="2:16" x14ac:dyDescent="0.25">
      <c r="B31" s="108"/>
      <c r="C31" s="109"/>
      <c r="D31" s="109"/>
      <c r="E31" s="109"/>
      <c r="F31" s="110"/>
      <c r="H31" s="45" t="str">
        <f t="shared" si="0"/>
        <v/>
      </c>
      <c r="J31" s="45" t="str">
        <f t="shared" si="1"/>
        <v/>
      </c>
      <c r="L31" s="45" t="str">
        <f t="shared" si="2"/>
        <v/>
      </c>
      <c r="N31" s="108"/>
      <c r="O31" s="109"/>
      <c r="P31" s="110"/>
    </row>
    <row r="32" spans="2:16" x14ac:dyDescent="0.25">
      <c r="B32" s="108"/>
      <c r="C32" s="109"/>
      <c r="D32" s="109"/>
      <c r="E32" s="109"/>
      <c r="F32" s="110"/>
      <c r="H32" s="45" t="str">
        <f t="shared" si="0"/>
        <v/>
      </c>
      <c r="J32" s="45" t="str">
        <f t="shared" si="1"/>
        <v/>
      </c>
      <c r="L32" s="45" t="str">
        <f t="shared" si="2"/>
        <v/>
      </c>
      <c r="N32" s="108"/>
      <c r="O32" s="109"/>
      <c r="P32" s="110"/>
    </row>
    <row r="33" spans="2:16" x14ac:dyDescent="0.25">
      <c r="B33" s="108"/>
      <c r="C33" s="109"/>
      <c r="D33" s="109"/>
      <c r="E33" s="109"/>
      <c r="F33" s="110"/>
      <c r="H33" s="45" t="str">
        <f t="shared" si="0"/>
        <v/>
      </c>
      <c r="J33" s="45" t="str">
        <f t="shared" si="1"/>
        <v/>
      </c>
      <c r="L33" s="45" t="str">
        <f t="shared" si="2"/>
        <v/>
      </c>
      <c r="N33" s="108"/>
      <c r="O33" s="109"/>
      <c r="P33" s="110"/>
    </row>
    <row r="34" spans="2:16" x14ac:dyDescent="0.25">
      <c r="B34" s="108"/>
      <c r="C34" s="109"/>
      <c r="D34" s="109"/>
      <c r="E34" s="109"/>
      <c r="F34" s="110"/>
      <c r="H34" s="45" t="str">
        <f t="shared" si="0"/>
        <v/>
      </c>
      <c r="J34" s="45" t="str">
        <f t="shared" si="1"/>
        <v/>
      </c>
      <c r="L34" s="45" t="str">
        <f t="shared" si="2"/>
        <v/>
      </c>
      <c r="N34" s="108"/>
      <c r="O34" s="109"/>
      <c r="P34" s="110"/>
    </row>
    <row r="35" spans="2:16" x14ac:dyDescent="0.25">
      <c r="B35" s="108"/>
      <c r="C35" s="109"/>
      <c r="D35" s="109"/>
      <c r="E35" s="109"/>
      <c r="F35" s="110"/>
      <c r="H35" s="45" t="str">
        <f t="shared" si="0"/>
        <v/>
      </c>
      <c r="J35" s="45" t="str">
        <f t="shared" si="1"/>
        <v/>
      </c>
      <c r="L35" s="45" t="str">
        <f t="shared" si="2"/>
        <v/>
      </c>
      <c r="N35" s="108"/>
      <c r="O35" s="109"/>
      <c r="P35" s="110"/>
    </row>
    <row r="36" spans="2:16" x14ac:dyDescent="0.25">
      <c r="B36" s="108"/>
      <c r="C36" s="109"/>
      <c r="D36" s="109"/>
      <c r="E36" s="109"/>
      <c r="F36" s="110"/>
      <c r="H36" s="45" t="str">
        <f t="shared" si="0"/>
        <v/>
      </c>
      <c r="J36" s="45" t="str">
        <f t="shared" si="1"/>
        <v/>
      </c>
      <c r="L36" s="45" t="str">
        <f t="shared" si="2"/>
        <v/>
      </c>
      <c r="N36" s="108"/>
      <c r="O36" s="109"/>
      <c r="P36" s="110"/>
    </row>
    <row r="37" spans="2:16" x14ac:dyDescent="0.25">
      <c r="B37" s="108"/>
      <c r="C37" s="109"/>
      <c r="D37" s="109"/>
      <c r="E37" s="109"/>
      <c r="F37" s="110"/>
      <c r="H37" s="45" t="str">
        <f t="shared" si="0"/>
        <v/>
      </c>
      <c r="J37" s="45" t="str">
        <f t="shared" si="1"/>
        <v/>
      </c>
      <c r="L37" s="45" t="str">
        <f t="shared" si="2"/>
        <v/>
      </c>
      <c r="N37" s="108"/>
      <c r="O37" s="109"/>
      <c r="P37" s="110"/>
    </row>
    <row r="38" spans="2:16" x14ac:dyDescent="0.25">
      <c r="B38" s="108"/>
      <c r="C38" s="109"/>
      <c r="D38" s="109"/>
      <c r="E38" s="109"/>
      <c r="F38" s="110"/>
      <c r="H38" s="45" t="str">
        <f t="shared" si="0"/>
        <v/>
      </c>
      <c r="J38" s="45" t="str">
        <f t="shared" si="1"/>
        <v/>
      </c>
      <c r="L38" s="45" t="str">
        <f t="shared" si="2"/>
        <v/>
      </c>
      <c r="N38" s="108"/>
      <c r="O38" s="109"/>
      <c r="P38" s="110"/>
    </row>
    <row r="39" spans="2:16" x14ac:dyDescent="0.25">
      <c r="B39" s="108"/>
      <c r="C39" s="109"/>
      <c r="D39" s="109"/>
      <c r="E39" s="109"/>
      <c r="F39" s="110"/>
      <c r="H39" s="45" t="str">
        <f t="shared" si="0"/>
        <v/>
      </c>
      <c r="J39" s="45" t="str">
        <f t="shared" si="1"/>
        <v/>
      </c>
      <c r="L39" s="45" t="str">
        <f t="shared" si="2"/>
        <v/>
      </c>
      <c r="N39" s="108"/>
      <c r="O39" s="109"/>
      <c r="P39" s="110"/>
    </row>
    <row r="40" spans="2:16" x14ac:dyDescent="0.25">
      <c r="B40" s="108"/>
      <c r="C40" s="109"/>
      <c r="D40" s="109"/>
      <c r="E40" s="109"/>
      <c r="F40" s="110"/>
      <c r="H40" s="45" t="str">
        <f t="shared" si="0"/>
        <v/>
      </c>
      <c r="J40" s="45" t="str">
        <f t="shared" si="1"/>
        <v/>
      </c>
      <c r="L40" s="45" t="str">
        <f t="shared" si="2"/>
        <v/>
      </c>
      <c r="N40" s="108"/>
      <c r="O40" s="109"/>
      <c r="P40" s="110"/>
    </row>
    <row r="41" spans="2:16" x14ac:dyDescent="0.25">
      <c r="B41" s="108"/>
      <c r="C41" s="109"/>
      <c r="D41" s="109"/>
      <c r="E41" s="109"/>
      <c r="F41" s="110"/>
      <c r="H41" s="45" t="str">
        <f t="shared" si="0"/>
        <v/>
      </c>
      <c r="J41" s="45" t="str">
        <f t="shared" si="1"/>
        <v/>
      </c>
      <c r="L41" s="45" t="str">
        <f t="shared" si="2"/>
        <v/>
      </c>
      <c r="N41" s="108"/>
      <c r="O41" s="109"/>
      <c r="P41" s="110"/>
    </row>
    <row r="42" spans="2:16" x14ac:dyDescent="0.25">
      <c r="B42" s="108"/>
      <c r="C42" s="109"/>
      <c r="D42" s="109"/>
      <c r="E42" s="109"/>
      <c r="F42" s="110"/>
      <c r="H42" s="45" t="str">
        <f t="shared" si="0"/>
        <v/>
      </c>
      <c r="J42" s="45" t="str">
        <f t="shared" si="1"/>
        <v/>
      </c>
      <c r="L42" s="45" t="str">
        <f t="shared" si="2"/>
        <v/>
      </c>
      <c r="N42" s="108"/>
      <c r="O42" s="109"/>
      <c r="P42" s="110"/>
    </row>
    <row r="43" spans="2:16" x14ac:dyDescent="0.25">
      <c r="B43" s="108"/>
      <c r="C43" s="109"/>
      <c r="D43" s="109"/>
      <c r="E43" s="109"/>
      <c r="F43" s="110"/>
      <c r="H43" s="45" t="str">
        <f t="shared" si="0"/>
        <v/>
      </c>
      <c r="J43" s="45" t="str">
        <f t="shared" si="1"/>
        <v/>
      </c>
      <c r="L43" s="45" t="str">
        <f t="shared" si="2"/>
        <v/>
      </c>
      <c r="N43" s="108"/>
      <c r="O43" s="109"/>
      <c r="P43" s="110"/>
    </row>
    <row r="44" spans="2:16" x14ac:dyDescent="0.25">
      <c r="B44" s="108"/>
      <c r="C44" s="109"/>
      <c r="D44" s="109"/>
      <c r="E44" s="109"/>
      <c r="F44" s="110"/>
      <c r="H44" s="45" t="str">
        <f t="shared" si="0"/>
        <v/>
      </c>
      <c r="J44" s="45" t="str">
        <f t="shared" si="1"/>
        <v/>
      </c>
      <c r="L44" s="45" t="str">
        <f t="shared" si="2"/>
        <v/>
      </c>
      <c r="N44" s="108"/>
      <c r="O44" s="109"/>
      <c r="P44" s="110"/>
    </row>
    <row r="45" spans="2:16" x14ac:dyDescent="0.25">
      <c r="B45" s="108"/>
      <c r="C45" s="109"/>
      <c r="D45" s="109"/>
      <c r="E45" s="109"/>
      <c r="F45" s="110"/>
      <c r="H45" s="45" t="str">
        <f t="shared" si="0"/>
        <v/>
      </c>
      <c r="J45" s="45" t="str">
        <f t="shared" si="1"/>
        <v/>
      </c>
      <c r="L45" s="45" t="str">
        <f t="shared" si="2"/>
        <v/>
      </c>
      <c r="N45" s="108"/>
      <c r="O45" s="109"/>
      <c r="P45" s="110"/>
    </row>
    <row r="46" spans="2:16" x14ac:dyDescent="0.25">
      <c r="B46" s="108"/>
      <c r="C46" s="109"/>
      <c r="D46" s="109"/>
      <c r="E46" s="109"/>
      <c r="F46" s="110"/>
      <c r="H46" s="45" t="str">
        <f t="shared" si="0"/>
        <v/>
      </c>
      <c r="J46" s="45" t="str">
        <f t="shared" si="1"/>
        <v/>
      </c>
      <c r="L46" s="45" t="str">
        <f t="shared" si="2"/>
        <v/>
      </c>
      <c r="N46" s="108"/>
      <c r="O46" s="109"/>
      <c r="P46" s="110"/>
    </row>
    <row r="47" spans="2:16" x14ac:dyDescent="0.25">
      <c r="B47" s="108"/>
      <c r="C47" s="109"/>
      <c r="D47" s="109"/>
      <c r="E47" s="109"/>
      <c r="F47" s="110"/>
      <c r="H47" s="45" t="str">
        <f t="shared" si="0"/>
        <v/>
      </c>
      <c r="J47" s="45" t="str">
        <f t="shared" si="1"/>
        <v/>
      </c>
      <c r="L47" s="45" t="str">
        <f t="shared" si="2"/>
        <v/>
      </c>
      <c r="N47" s="108"/>
      <c r="O47" s="109"/>
      <c r="P47" s="110"/>
    </row>
    <row r="48" spans="2:16" x14ac:dyDescent="0.25">
      <c r="B48" s="108"/>
      <c r="C48" s="109"/>
      <c r="D48" s="109"/>
      <c r="E48" s="109"/>
      <c r="F48" s="110"/>
      <c r="H48" s="45" t="str">
        <f t="shared" si="0"/>
        <v/>
      </c>
      <c r="J48" s="45" t="str">
        <f t="shared" si="1"/>
        <v/>
      </c>
      <c r="L48" s="45" t="str">
        <f t="shared" si="2"/>
        <v/>
      </c>
      <c r="N48" s="108"/>
      <c r="O48" s="109"/>
      <c r="P48" s="110"/>
    </row>
    <row r="49" spans="2:16" x14ac:dyDescent="0.25">
      <c r="B49" s="108"/>
      <c r="C49" s="109"/>
      <c r="D49" s="109"/>
      <c r="E49" s="109"/>
      <c r="F49" s="110"/>
      <c r="H49" s="45" t="str">
        <f t="shared" si="0"/>
        <v/>
      </c>
      <c r="J49" s="45" t="str">
        <f t="shared" si="1"/>
        <v/>
      </c>
      <c r="L49" s="45" t="str">
        <f t="shared" si="2"/>
        <v/>
      </c>
      <c r="N49" s="108"/>
      <c r="O49" s="109"/>
      <c r="P49" s="110"/>
    </row>
    <row r="50" spans="2:16" x14ac:dyDescent="0.25">
      <c r="B50" s="108"/>
      <c r="C50" s="109"/>
      <c r="D50" s="109"/>
      <c r="E50" s="109"/>
      <c r="F50" s="110"/>
      <c r="H50" s="45" t="str">
        <f t="shared" si="0"/>
        <v/>
      </c>
      <c r="J50" s="45" t="str">
        <f t="shared" si="1"/>
        <v/>
      </c>
      <c r="L50" s="45" t="str">
        <f t="shared" si="2"/>
        <v/>
      </c>
      <c r="N50" s="108"/>
      <c r="O50" s="109"/>
      <c r="P50" s="110"/>
    </row>
    <row r="51" spans="2:16" x14ac:dyDescent="0.25">
      <c r="B51" s="108"/>
      <c r="C51" s="109"/>
      <c r="D51" s="109"/>
      <c r="E51" s="109"/>
      <c r="F51" s="110"/>
      <c r="H51" s="45" t="str">
        <f t="shared" si="0"/>
        <v/>
      </c>
      <c r="J51" s="45" t="str">
        <f t="shared" si="1"/>
        <v/>
      </c>
      <c r="L51" s="45" t="str">
        <f t="shared" si="2"/>
        <v/>
      </c>
      <c r="N51" s="108"/>
      <c r="O51" s="109"/>
      <c r="P51" s="110"/>
    </row>
    <row r="52" spans="2:16" x14ac:dyDescent="0.25">
      <c r="B52" s="108"/>
      <c r="C52" s="109"/>
      <c r="D52" s="109"/>
      <c r="E52" s="109"/>
      <c r="F52" s="110"/>
      <c r="H52" s="45" t="str">
        <f t="shared" si="0"/>
        <v/>
      </c>
      <c r="J52" s="45" t="str">
        <f t="shared" si="1"/>
        <v/>
      </c>
      <c r="L52" s="45" t="str">
        <f t="shared" si="2"/>
        <v/>
      </c>
      <c r="N52" s="108"/>
      <c r="O52" s="109"/>
      <c r="P52" s="110"/>
    </row>
    <row r="53" spans="2:16" x14ac:dyDescent="0.25">
      <c r="B53" s="108"/>
      <c r="C53" s="109"/>
      <c r="D53" s="109"/>
      <c r="E53" s="109"/>
      <c r="F53" s="110"/>
      <c r="H53" s="45" t="str">
        <f t="shared" si="0"/>
        <v/>
      </c>
      <c r="J53" s="45" t="str">
        <f t="shared" si="1"/>
        <v/>
      </c>
      <c r="L53" s="45" t="str">
        <f t="shared" si="2"/>
        <v/>
      </c>
      <c r="N53" s="108"/>
      <c r="O53" s="109"/>
      <c r="P53" s="110"/>
    </row>
    <row r="54" spans="2:16" x14ac:dyDescent="0.25">
      <c r="B54" s="108"/>
      <c r="C54" s="109"/>
      <c r="D54" s="109"/>
      <c r="E54" s="109"/>
      <c r="F54" s="110"/>
      <c r="H54" s="45" t="str">
        <f t="shared" si="0"/>
        <v/>
      </c>
      <c r="J54" s="45" t="str">
        <f t="shared" si="1"/>
        <v/>
      </c>
      <c r="L54" s="45" t="str">
        <f t="shared" si="2"/>
        <v/>
      </c>
      <c r="N54" s="108"/>
      <c r="O54" s="109"/>
      <c r="P54" s="110"/>
    </row>
    <row r="55" spans="2:16" x14ac:dyDescent="0.25">
      <c r="B55" s="108"/>
      <c r="C55" s="109"/>
      <c r="D55" s="109"/>
      <c r="E55" s="109"/>
      <c r="F55" s="110"/>
      <c r="H55" s="45" t="str">
        <f t="shared" si="0"/>
        <v/>
      </c>
      <c r="J55" s="45" t="str">
        <f t="shared" si="1"/>
        <v/>
      </c>
      <c r="L55" s="45" t="str">
        <f t="shared" si="2"/>
        <v/>
      </c>
      <c r="N55" s="108"/>
      <c r="O55" s="109"/>
      <c r="P55" s="110"/>
    </row>
    <row r="56" spans="2:16" x14ac:dyDescent="0.25">
      <c r="B56" s="108"/>
      <c r="C56" s="109"/>
      <c r="D56" s="109"/>
      <c r="E56" s="109"/>
      <c r="F56" s="110"/>
      <c r="H56" s="45" t="str">
        <f t="shared" si="0"/>
        <v/>
      </c>
      <c r="J56" s="45" t="str">
        <f t="shared" si="1"/>
        <v/>
      </c>
      <c r="L56" s="45" t="str">
        <f t="shared" si="2"/>
        <v/>
      </c>
      <c r="N56" s="108"/>
      <c r="O56" s="109"/>
      <c r="P56" s="110"/>
    </row>
    <row r="57" spans="2:16" x14ac:dyDescent="0.25">
      <c r="B57" s="108"/>
      <c r="C57" s="109"/>
      <c r="D57" s="109"/>
      <c r="E57" s="109"/>
      <c r="F57" s="110"/>
      <c r="H57" s="45" t="str">
        <f t="shared" si="0"/>
        <v/>
      </c>
      <c r="J57" s="45" t="str">
        <f t="shared" si="1"/>
        <v/>
      </c>
      <c r="L57" s="45" t="str">
        <f t="shared" si="2"/>
        <v/>
      </c>
      <c r="N57" s="108"/>
      <c r="O57" s="109"/>
      <c r="P57" s="110"/>
    </row>
    <row r="58" spans="2:16" x14ac:dyDescent="0.25">
      <c r="B58" s="108"/>
      <c r="C58" s="109"/>
      <c r="D58" s="109"/>
      <c r="E58" s="109"/>
      <c r="F58" s="110"/>
      <c r="H58" s="45" t="str">
        <f t="shared" si="0"/>
        <v/>
      </c>
      <c r="J58" s="45" t="str">
        <f t="shared" si="1"/>
        <v/>
      </c>
      <c r="L58" s="45" t="str">
        <f t="shared" si="2"/>
        <v/>
      </c>
      <c r="N58" s="108"/>
      <c r="O58" s="109"/>
      <c r="P58" s="110"/>
    </row>
    <row r="59" spans="2:16" x14ac:dyDescent="0.25">
      <c r="B59" s="108"/>
      <c r="C59" s="109"/>
      <c r="D59" s="109"/>
      <c r="E59" s="109"/>
      <c r="F59" s="110"/>
      <c r="H59" s="45" t="str">
        <f t="shared" si="0"/>
        <v/>
      </c>
      <c r="J59" s="45" t="str">
        <f t="shared" si="1"/>
        <v/>
      </c>
      <c r="L59" s="45" t="str">
        <f t="shared" si="2"/>
        <v/>
      </c>
      <c r="N59" s="108"/>
      <c r="O59" s="109"/>
      <c r="P59" s="110"/>
    </row>
    <row r="60" spans="2:16" x14ac:dyDescent="0.25">
      <c r="B60" s="108"/>
      <c r="C60" s="109"/>
      <c r="D60" s="109"/>
      <c r="E60" s="109"/>
      <c r="F60" s="110"/>
      <c r="H60" s="45" t="str">
        <f t="shared" si="0"/>
        <v/>
      </c>
      <c r="J60" s="45" t="str">
        <f t="shared" si="1"/>
        <v/>
      </c>
      <c r="L60" s="45" t="str">
        <f t="shared" si="2"/>
        <v/>
      </c>
      <c r="N60" s="108"/>
      <c r="O60" s="109"/>
      <c r="P60" s="110"/>
    </row>
    <row r="61" spans="2:16" x14ac:dyDescent="0.25">
      <c r="B61" s="108"/>
      <c r="C61" s="109"/>
      <c r="D61" s="109"/>
      <c r="E61" s="109"/>
      <c r="F61" s="110"/>
      <c r="H61" s="45" t="str">
        <f t="shared" si="0"/>
        <v/>
      </c>
      <c r="J61" s="45" t="str">
        <f t="shared" si="1"/>
        <v/>
      </c>
      <c r="L61" s="45" t="str">
        <f t="shared" si="2"/>
        <v/>
      </c>
      <c r="N61" s="108"/>
      <c r="O61" s="109"/>
      <c r="P61" s="110"/>
    </row>
    <row r="62" spans="2:16" x14ac:dyDescent="0.25">
      <c r="B62" s="108"/>
      <c r="C62" s="109"/>
      <c r="D62" s="109"/>
      <c r="E62" s="109"/>
      <c r="F62" s="110"/>
      <c r="H62" s="45" t="str">
        <f t="shared" si="0"/>
        <v/>
      </c>
      <c r="J62" s="45" t="str">
        <f t="shared" si="1"/>
        <v/>
      </c>
      <c r="L62" s="45" t="str">
        <f t="shared" si="2"/>
        <v/>
      </c>
      <c r="N62" s="108"/>
      <c r="O62" s="109"/>
      <c r="P62" s="110"/>
    </row>
    <row r="63" spans="2:16" x14ac:dyDescent="0.25">
      <c r="B63" s="108"/>
      <c r="C63" s="109"/>
      <c r="D63" s="109"/>
      <c r="E63" s="109"/>
      <c r="F63" s="110"/>
      <c r="H63" s="45" t="str">
        <f t="shared" si="0"/>
        <v/>
      </c>
      <c r="J63" s="45" t="str">
        <f t="shared" si="1"/>
        <v/>
      </c>
      <c r="L63" s="45" t="str">
        <f t="shared" si="2"/>
        <v/>
      </c>
      <c r="N63" s="108"/>
      <c r="O63" s="109"/>
      <c r="P63" s="110"/>
    </row>
    <row r="64" spans="2:16" x14ac:dyDescent="0.25">
      <c r="B64" s="108"/>
      <c r="C64" s="109"/>
      <c r="D64" s="109"/>
      <c r="E64" s="109"/>
      <c r="F64" s="110"/>
      <c r="H64" s="45" t="str">
        <f t="shared" si="0"/>
        <v/>
      </c>
      <c r="J64" s="45" t="str">
        <f t="shared" si="1"/>
        <v/>
      </c>
      <c r="L64" s="45" t="str">
        <f t="shared" si="2"/>
        <v/>
      </c>
      <c r="N64" s="108"/>
      <c r="O64" s="109"/>
      <c r="P64" s="110"/>
    </row>
    <row r="65" spans="2:16" x14ac:dyDescent="0.25">
      <c r="B65" s="108"/>
      <c r="C65" s="109"/>
      <c r="D65" s="109"/>
      <c r="E65" s="109"/>
      <c r="F65" s="110"/>
      <c r="H65" s="45" t="str">
        <f t="shared" si="0"/>
        <v/>
      </c>
      <c r="J65" s="45" t="str">
        <f t="shared" si="1"/>
        <v/>
      </c>
      <c r="L65" s="45" t="str">
        <f t="shared" si="2"/>
        <v/>
      </c>
      <c r="N65" s="108"/>
      <c r="O65" s="109"/>
      <c r="P65" s="110"/>
    </row>
    <row r="66" spans="2:16" x14ac:dyDescent="0.25">
      <c r="B66" s="108"/>
      <c r="C66" s="109"/>
      <c r="D66" s="109"/>
      <c r="E66" s="109"/>
      <c r="F66" s="110"/>
      <c r="H66" s="45" t="str">
        <f t="shared" si="0"/>
        <v/>
      </c>
      <c r="J66" s="45" t="str">
        <f t="shared" si="1"/>
        <v/>
      </c>
      <c r="L66" s="45" t="str">
        <f t="shared" si="2"/>
        <v/>
      </c>
      <c r="N66" s="108"/>
      <c r="O66" s="109"/>
      <c r="P66" s="110"/>
    </row>
    <row r="67" spans="2:16" x14ac:dyDescent="0.25">
      <c r="B67" s="108"/>
      <c r="C67" s="109"/>
      <c r="D67" s="109"/>
      <c r="E67" s="109"/>
      <c r="F67" s="110"/>
      <c r="H67" s="45" t="str">
        <f t="shared" si="0"/>
        <v/>
      </c>
      <c r="J67" s="45" t="str">
        <f t="shared" si="1"/>
        <v/>
      </c>
      <c r="L67" s="45" t="str">
        <f t="shared" si="2"/>
        <v/>
      </c>
      <c r="N67" s="108"/>
      <c r="O67" s="109"/>
      <c r="P67" s="110"/>
    </row>
    <row r="68" spans="2:16" x14ac:dyDescent="0.25">
      <c r="B68" s="108"/>
      <c r="C68" s="109"/>
      <c r="D68" s="109"/>
      <c r="E68" s="109"/>
      <c r="F68" s="110"/>
      <c r="H68" s="45" t="str">
        <f t="shared" si="0"/>
        <v/>
      </c>
      <c r="J68" s="45" t="str">
        <f t="shared" si="1"/>
        <v/>
      </c>
      <c r="L68" s="45" t="str">
        <f t="shared" si="2"/>
        <v/>
      </c>
      <c r="N68" s="108"/>
      <c r="O68" s="109"/>
      <c r="P68" s="110"/>
    </row>
    <row r="69" spans="2:16" x14ac:dyDescent="0.25">
      <c r="B69" s="108"/>
      <c r="C69" s="109"/>
      <c r="D69" s="109"/>
      <c r="E69" s="109"/>
      <c r="F69" s="110"/>
      <c r="H69" s="45" t="str">
        <f t="shared" si="0"/>
        <v/>
      </c>
      <c r="J69" s="45" t="str">
        <f t="shared" si="1"/>
        <v/>
      </c>
      <c r="L69" s="45" t="str">
        <f t="shared" si="2"/>
        <v/>
      </c>
      <c r="N69" s="108"/>
      <c r="O69" s="109"/>
      <c r="P69" s="110"/>
    </row>
    <row r="70" spans="2:16" x14ac:dyDescent="0.25">
      <c r="B70" s="108"/>
      <c r="C70" s="109"/>
      <c r="D70" s="109"/>
      <c r="E70" s="109"/>
      <c r="F70" s="110"/>
      <c r="H70" s="45" t="str">
        <f t="shared" si="0"/>
        <v/>
      </c>
      <c r="J70" s="45" t="str">
        <f t="shared" si="1"/>
        <v/>
      </c>
      <c r="L70" s="45" t="str">
        <f t="shared" si="2"/>
        <v/>
      </c>
      <c r="N70" s="108"/>
      <c r="O70" s="109"/>
      <c r="P70" s="110"/>
    </row>
    <row r="71" spans="2:16" x14ac:dyDescent="0.25">
      <c r="B71" s="108"/>
      <c r="C71" s="109"/>
      <c r="D71" s="109"/>
      <c r="E71" s="109"/>
      <c r="F71" s="110"/>
      <c r="H71" s="45" t="str">
        <f t="shared" si="0"/>
        <v/>
      </c>
      <c r="J71" s="45" t="str">
        <f t="shared" si="1"/>
        <v/>
      </c>
      <c r="L71" s="45" t="str">
        <f t="shared" si="2"/>
        <v/>
      </c>
      <c r="N71" s="108"/>
      <c r="O71" s="109"/>
      <c r="P71" s="110"/>
    </row>
    <row r="72" spans="2:16" x14ac:dyDescent="0.25">
      <c r="B72" s="108"/>
      <c r="C72" s="109"/>
      <c r="D72" s="109"/>
      <c r="E72" s="109"/>
      <c r="F72" s="110"/>
      <c r="H72" s="45" t="str">
        <f t="shared" si="0"/>
        <v/>
      </c>
      <c r="J72" s="45" t="str">
        <f t="shared" si="1"/>
        <v/>
      </c>
      <c r="L72" s="45" t="str">
        <f t="shared" si="2"/>
        <v/>
      </c>
      <c r="N72" s="108"/>
      <c r="O72" s="109"/>
      <c r="P72" s="110"/>
    </row>
    <row r="73" spans="2:16" x14ac:dyDescent="0.25">
      <c r="B73" s="108"/>
      <c r="C73" s="109"/>
      <c r="D73" s="109"/>
      <c r="E73" s="109"/>
      <c r="F73" s="110"/>
      <c r="H73" s="45" t="str">
        <f t="shared" si="0"/>
        <v/>
      </c>
      <c r="J73" s="45" t="str">
        <f t="shared" si="1"/>
        <v/>
      </c>
      <c r="L73" s="45" t="str">
        <f t="shared" si="2"/>
        <v/>
      </c>
      <c r="N73" s="108"/>
      <c r="O73" s="109"/>
      <c r="P73" s="110"/>
    </row>
    <row r="74" spans="2:16" x14ac:dyDescent="0.25">
      <c r="B74" s="108"/>
      <c r="C74" s="109"/>
      <c r="D74" s="109"/>
      <c r="E74" s="109"/>
      <c r="F74" s="110"/>
      <c r="H74" s="45" t="str">
        <f t="shared" si="0"/>
        <v/>
      </c>
      <c r="J74" s="45" t="str">
        <f t="shared" si="1"/>
        <v/>
      </c>
      <c r="L74" s="45" t="str">
        <f t="shared" si="2"/>
        <v/>
      </c>
      <c r="N74" s="108"/>
      <c r="O74" s="109"/>
      <c r="P74" s="110"/>
    </row>
    <row r="75" spans="2:16" x14ac:dyDescent="0.25">
      <c r="B75" s="108"/>
      <c r="C75" s="109"/>
      <c r="D75" s="109"/>
      <c r="E75" s="109"/>
      <c r="F75" s="110"/>
      <c r="H75" s="45" t="str">
        <f t="shared" ref="H75:H138" si="3">IF(C75="","",C75) &amp; IF(D75="",""," – " &amp; D75) &amp; IF(E75="",""," – " &amp; E75) &amp; IF(F75="",""," – " &amp; F75)</f>
        <v/>
      </c>
      <c r="J75" s="45" t="str">
        <f t="shared" ref="J75:J138" si="4">IF(C75="","",C75) &amp; IF(D75="",""," – " &amp; D75) &amp; IF(E75="",""," – " &amp; E75)</f>
        <v/>
      </c>
      <c r="L75" s="45" t="str">
        <f t="shared" ref="L75:L138" si="5">IF(C75="","",C75) &amp; IF(D75="",""," – " &amp; D75)</f>
        <v/>
      </c>
      <c r="N75" s="108"/>
      <c r="O75" s="109"/>
      <c r="P75" s="110"/>
    </row>
    <row r="76" spans="2:16" x14ac:dyDescent="0.25">
      <c r="B76" s="108"/>
      <c r="C76" s="109"/>
      <c r="D76" s="109"/>
      <c r="E76" s="109"/>
      <c r="F76" s="110"/>
      <c r="H76" s="45" t="str">
        <f t="shared" si="3"/>
        <v/>
      </c>
      <c r="J76" s="45" t="str">
        <f t="shared" si="4"/>
        <v/>
      </c>
      <c r="L76" s="45" t="str">
        <f t="shared" si="5"/>
        <v/>
      </c>
      <c r="N76" s="108"/>
      <c r="O76" s="109"/>
      <c r="P76" s="110"/>
    </row>
    <row r="77" spans="2:16" x14ac:dyDescent="0.25">
      <c r="B77" s="108"/>
      <c r="C77" s="109"/>
      <c r="D77" s="109"/>
      <c r="E77" s="109"/>
      <c r="F77" s="110"/>
      <c r="H77" s="45" t="str">
        <f t="shared" si="3"/>
        <v/>
      </c>
      <c r="J77" s="45" t="str">
        <f t="shared" si="4"/>
        <v/>
      </c>
      <c r="L77" s="45" t="str">
        <f t="shared" si="5"/>
        <v/>
      </c>
      <c r="N77" s="108"/>
      <c r="O77" s="109"/>
      <c r="P77" s="110"/>
    </row>
    <row r="78" spans="2:16" x14ac:dyDescent="0.25">
      <c r="B78" s="108"/>
      <c r="C78" s="109"/>
      <c r="D78" s="109"/>
      <c r="E78" s="109"/>
      <c r="F78" s="110"/>
      <c r="H78" s="45" t="str">
        <f t="shared" si="3"/>
        <v/>
      </c>
      <c r="J78" s="45" t="str">
        <f t="shared" si="4"/>
        <v/>
      </c>
      <c r="L78" s="45" t="str">
        <f t="shared" si="5"/>
        <v/>
      </c>
      <c r="N78" s="108"/>
      <c r="O78" s="109"/>
      <c r="P78" s="110"/>
    </row>
    <row r="79" spans="2:16" x14ac:dyDescent="0.25">
      <c r="B79" s="108"/>
      <c r="C79" s="109"/>
      <c r="D79" s="109"/>
      <c r="E79" s="109"/>
      <c r="F79" s="110"/>
      <c r="H79" s="45" t="str">
        <f t="shared" si="3"/>
        <v/>
      </c>
      <c r="J79" s="45" t="str">
        <f t="shared" si="4"/>
        <v/>
      </c>
      <c r="L79" s="45" t="str">
        <f t="shared" si="5"/>
        <v/>
      </c>
      <c r="N79" s="108"/>
      <c r="O79" s="109"/>
      <c r="P79" s="110"/>
    </row>
    <row r="80" spans="2:16" x14ac:dyDescent="0.25">
      <c r="B80" s="108"/>
      <c r="C80" s="109"/>
      <c r="D80" s="109"/>
      <c r="E80" s="109"/>
      <c r="F80" s="110"/>
      <c r="H80" s="45" t="str">
        <f t="shared" si="3"/>
        <v/>
      </c>
      <c r="J80" s="45" t="str">
        <f t="shared" si="4"/>
        <v/>
      </c>
      <c r="L80" s="45" t="str">
        <f t="shared" si="5"/>
        <v/>
      </c>
      <c r="N80" s="108"/>
      <c r="O80" s="109"/>
      <c r="P80" s="110"/>
    </row>
    <row r="81" spans="2:16" x14ac:dyDescent="0.25">
      <c r="B81" s="108"/>
      <c r="C81" s="109"/>
      <c r="D81" s="109"/>
      <c r="E81" s="109"/>
      <c r="F81" s="110"/>
      <c r="H81" s="45" t="str">
        <f t="shared" si="3"/>
        <v/>
      </c>
      <c r="J81" s="45" t="str">
        <f t="shared" si="4"/>
        <v/>
      </c>
      <c r="L81" s="45" t="str">
        <f t="shared" si="5"/>
        <v/>
      </c>
      <c r="N81" s="108"/>
      <c r="O81" s="109"/>
      <c r="P81" s="110"/>
    </row>
    <row r="82" spans="2:16" x14ac:dyDescent="0.25">
      <c r="B82" s="108"/>
      <c r="C82" s="109"/>
      <c r="D82" s="109"/>
      <c r="E82" s="109"/>
      <c r="F82" s="110"/>
      <c r="H82" s="45" t="str">
        <f t="shared" si="3"/>
        <v/>
      </c>
      <c r="J82" s="45" t="str">
        <f t="shared" si="4"/>
        <v/>
      </c>
      <c r="L82" s="45" t="str">
        <f t="shared" si="5"/>
        <v/>
      </c>
      <c r="N82" s="108"/>
      <c r="O82" s="109"/>
      <c r="P82" s="110"/>
    </row>
    <row r="83" spans="2:16" x14ac:dyDescent="0.25">
      <c r="B83" s="108"/>
      <c r="C83" s="109"/>
      <c r="D83" s="109"/>
      <c r="E83" s="109"/>
      <c r="F83" s="110"/>
      <c r="H83" s="45" t="str">
        <f t="shared" si="3"/>
        <v/>
      </c>
      <c r="J83" s="45" t="str">
        <f t="shared" si="4"/>
        <v/>
      </c>
      <c r="L83" s="45" t="str">
        <f t="shared" si="5"/>
        <v/>
      </c>
      <c r="N83" s="108"/>
      <c r="O83" s="109"/>
      <c r="P83" s="110"/>
    </row>
    <row r="84" spans="2:16" x14ac:dyDescent="0.25">
      <c r="B84" s="108"/>
      <c r="C84" s="109"/>
      <c r="D84" s="109"/>
      <c r="E84" s="109"/>
      <c r="F84" s="110"/>
      <c r="H84" s="45" t="str">
        <f t="shared" si="3"/>
        <v/>
      </c>
      <c r="J84" s="45" t="str">
        <f t="shared" si="4"/>
        <v/>
      </c>
      <c r="L84" s="45" t="str">
        <f t="shared" si="5"/>
        <v/>
      </c>
      <c r="N84" s="108"/>
      <c r="O84" s="109"/>
      <c r="P84" s="110"/>
    </row>
    <row r="85" spans="2:16" x14ac:dyDescent="0.25">
      <c r="B85" s="108"/>
      <c r="C85" s="109"/>
      <c r="D85" s="109"/>
      <c r="E85" s="109"/>
      <c r="F85" s="110"/>
      <c r="H85" s="45" t="str">
        <f t="shared" si="3"/>
        <v/>
      </c>
      <c r="J85" s="45" t="str">
        <f t="shared" si="4"/>
        <v/>
      </c>
      <c r="L85" s="45" t="str">
        <f t="shared" si="5"/>
        <v/>
      </c>
      <c r="N85" s="108"/>
      <c r="O85" s="109"/>
      <c r="P85" s="110"/>
    </row>
    <row r="86" spans="2:16" x14ac:dyDescent="0.25">
      <c r="B86" s="108"/>
      <c r="C86" s="109"/>
      <c r="D86" s="109"/>
      <c r="E86" s="109"/>
      <c r="F86" s="110"/>
      <c r="H86" s="45" t="str">
        <f t="shared" si="3"/>
        <v/>
      </c>
      <c r="J86" s="45" t="str">
        <f t="shared" si="4"/>
        <v/>
      </c>
      <c r="L86" s="45" t="str">
        <f t="shared" si="5"/>
        <v/>
      </c>
      <c r="N86" s="108"/>
      <c r="O86" s="109"/>
      <c r="P86" s="110"/>
    </row>
    <row r="87" spans="2:16" x14ac:dyDescent="0.25">
      <c r="B87" s="108"/>
      <c r="C87" s="109"/>
      <c r="D87" s="109"/>
      <c r="E87" s="109"/>
      <c r="F87" s="110"/>
      <c r="H87" s="45" t="str">
        <f t="shared" si="3"/>
        <v/>
      </c>
      <c r="J87" s="45" t="str">
        <f t="shared" si="4"/>
        <v/>
      </c>
      <c r="L87" s="45" t="str">
        <f t="shared" si="5"/>
        <v/>
      </c>
      <c r="N87" s="108"/>
      <c r="O87" s="109"/>
      <c r="P87" s="110"/>
    </row>
    <row r="88" spans="2:16" x14ac:dyDescent="0.25">
      <c r="B88" s="108"/>
      <c r="C88" s="109"/>
      <c r="D88" s="109"/>
      <c r="E88" s="109"/>
      <c r="F88" s="110"/>
      <c r="H88" s="45" t="str">
        <f t="shared" si="3"/>
        <v/>
      </c>
      <c r="J88" s="45" t="str">
        <f t="shared" si="4"/>
        <v/>
      </c>
      <c r="L88" s="45" t="str">
        <f t="shared" si="5"/>
        <v/>
      </c>
      <c r="N88" s="108"/>
      <c r="O88" s="109"/>
      <c r="P88" s="110"/>
    </row>
    <row r="89" spans="2:16" x14ac:dyDescent="0.25">
      <c r="B89" s="108"/>
      <c r="C89" s="109"/>
      <c r="D89" s="109"/>
      <c r="E89" s="109"/>
      <c r="F89" s="110"/>
      <c r="H89" s="45" t="str">
        <f t="shared" si="3"/>
        <v/>
      </c>
      <c r="J89" s="45" t="str">
        <f t="shared" si="4"/>
        <v/>
      </c>
      <c r="L89" s="45" t="str">
        <f t="shared" si="5"/>
        <v/>
      </c>
      <c r="N89" s="108"/>
      <c r="O89" s="109"/>
      <c r="P89" s="110"/>
    </row>
    <row r="90" spans="2:16" x14ac:dyDescent="0.25">
      <c r="B90" s="108"/>
      <c r="C90" s="109"/>
      <c r="D90" s="109"/>
      <c r="E90" s="109"/>
      <c r="F90" s="110"/>
      <c r="H90" s="45" t="str">
        <f t="shared" si="3"/>
        <v/>
      </c>
      <c r="J90" s="45" t="str">
        <f t="shared" si="4"/>
        <v/>
      </c>
      <c r="L90" s="45" t="str">
        <f t="shared" si="5"/>
        <v/>
      </c>
      <c r="N90" s="108"/>
      <c r="O90" s="109"/>
      <c r="P90" s="110"/>
    </row>
    <row r="91" spans="2:16" x14ac:dyDescent="0.25">
      <c r="B91" s="108"/>
      <c r="C91" s="109"/>
      <c r="D91" s="109"/>
      <c r="E91" s="109"/>
      <c r="F91" s="110"/>
      <c r="H91" s="45" t="str">
        <f t="shared" si="3"/>
        <v/>
      </c>
      <c r="J91" s="45" t="str">
        <f t="shared" si="4"/>
        <v/>
      </c>
      <c r="L91" s="45" t="str">
        <f t="shared" si="5"/>
        <v/>
      </c>
      <c r="N91" s="108"/>
      <c r="O91" s="109"/>
      <c r="P91" s="110"/>
    </row>
    <row r="92" spans="2:16" x14ac:dyDescent="0.25">
      <c r="B92" s="108"/>
      <c r="C92" s="109"/>
      <c r="D92" s="109"/>
      <c r="E92" s="109"/>
      <c r="F92" s="110"/>
      <c r="H92" s="45" t="str">
        <f t="shared" si="3"/>
        <v/>
      </c>
      <c r="J92" s="45" t="str">
        <f t="shared" si="4"/>
        <v/>
      </c>
      <c r="L92" s="45" t="str">
        <f t="shared" si="5"/>
        <v/>
      </c>
      <c r="N92" s="108"/>
      <c r="O92" s="109"/>
      <c r="P92" s="110"/>
    </row>
    <row r="93" spans="2:16" x14ac:dyDescent="0.25">
      <c r="B93" s="108"/>
      <c r="C93" s="109"/>
      <c r="D93" s="109"/>
      <c r="E93" s="109"/>
      <c r="F93" s="110"/>
      <c r="H93" s="45" t="str">
        <f t="shared" si="3"/>
        <v/>
      </c>
      <c r="J93" s="45" t="str">
        <f t="shared" si="4"/>
        <v/>
      </c>
      <c r="L93" s="45" t="str">
        <f t="shared" si="5"/>
        <v/>
      </c>
      <c r="N93" s="108"/>
      <c r="O93" s="109"/>
      <c r="P93" s="110"/>
    </row>
    <row r="94" spans="2:16" x14ac:dyDescent="0.25">
      <c r="B94" s="108"/>
      <c r="C94" s="109"/>
      <c r="D94" s="109"/>
      <c r="E94" s="109"/>
      <c r="F94" s="110"/>
      <c r="H94" s="45" t="str">
        <f t="shared" si="3"/>
        <v/>
      </c>
      <c r="J94" s="45" t="str">
        <f t="shared" si="4"/>
        <v/>
      </c>
      <c r="L94" s="45" t="str">
        <f t="shared" si="5"/>
        <v/>
      </c>
      <c r="N94" s="108"/>
      <c r="O94" s="109"/>
      <c r="P94" s="110"/>
    </row>
    <row r="95" spans="2:16" x14ac:dyDescent="0.25">
      <c r="B95" s="108"/>
      <c r="C95" s="109"/>
      <c r="D95" s="109"/>
      <c r="E95" s="109"/>
      <c r="F95" s="110"/>
      <c r="H95" s="45" t="str">
        <f t="shared" si="3"/>
        <v/>
      </c>
      <c r="J95" s="45" t="str">
        <f t="shared" si="4"/>
        <v/>
      </c>
      <c r="L95" s="45" t="str">
        <f t="shared" si="5"/>
        <v/>
      </c>
      <c r="N95" s="108"/>
      <c r="O95" s="109"/>
      <c r="P95" s="110"/>
    </row>
    <row r="96" spans="2:16" x14ac:dyDescent="0.25">
      <c r="B96" s="108"/>
      <c r="C96" s="109"/>
      <c r="D96" s="109"/>
      <c r="E96" s="109"/>
      <c r="F96" s="110"/>
      <c r="H96" s="45" t="str">
        <f t="shared" si="3"/>
        <v/>
      </c>
      <c r="J96" s="45" t="str">
        <f t="shared" si="4"/>
        <v/>
      </c>
      <c r="L96" s="45" t="str">
        <f t="shared" si="5"/>
        <v/>
      </c>
      <c r="N96" s="108"/>
      <c r="O96" s="109"/>
      <c r="P96" s="110"/>
    </row>
    <row r="97" spans="2:16" x14ac:dyDescent="0.25">
      <c r="B97" s="108"/>
      <c r="C97" s="109"/>
      <c r="D97" s="109"/>
      <c r="E97" s="109"/>
      <c r="F97" s="110"/>
      <c r="H97" s="45" t="str">
        <f t="shared" si="3"/>
        <v/>
      </c>
      <c r="J97" s="45" t="str">
        <f t="shared" si="4"/>
        <v/>
      </c>
      <c r="L97" s="45" t="str">
        <f t="shared" si="5"/>
        <v/>
      </c>
      <c r="N97" s="108"/>
      <c r="O97" s="109"/>
      <c r="P97" s="110"/>
    </row>
    <row r="98" spans="2:16" x14ac:dyDescent="0.25">
      <c r="B98" s="108"/>
      <c r="C98" s="109"/>
      <c r="D98" s="109"/>
      <c r="E98" s="109"/>
      <c r="F98" s="110"/>
      <c r="H98" s="45" t="str">
        <f t="shared" si="3"/>
        <v/>
      </c>
      <c r="J98" s="45" t="str">
        <f t="shared" si="4"/>
        <v/>
      </c>
      <c r="L98" s="45" t="str">
        <f t="shared" si="5"/>
        <v/>
      </c>
      <c r="N98" s="108"/>
      <c r="O98" s="109"/>
      <c r="P98" s="110"/>
    </row>
    <row r="99" spans="2:16" x14ac:dyDescent="0.25">
      <c r="B99" s="108"/>
      <c r="C99" s="109"/>
      <c r="D99" s="109"/>
      <c r="E99" s="109"/>
      <c r="F99" s="110"/>
      <c r="H99" s="45" t="str">
        <f t="shared" si="3"/>
        <v/>
      </c>
      <c r="J99" s="45" t="str">
        <f t="shared" si="4"/>
        <v/>
      </c>
      <c r="L99" s="45" t="str">
        <f t="shared" si="5"/>
        <v/>
      </c>
      <c r="N99" s="108"/>
      <c r="O99" s="109"/>
      <c r="P99" s="110"/>
    </row>
    <row r="100" spans="2:16" x14ac:dyDescent="0.25">
      <c r="B100" s="108"/>
      <c r="C100" s="109"/>
      <c r="D100" s="109"/>
      <c r="E100" s="109"/>
      <c r="F100" s="110"/>
      <c r="H100" s="45" t="str">
        <f t="shared" si="3"/>
        <v/>
      </c>
      <c r="J100" s="45" t="str">
        <f t="shared" si="4"/>
        <v/>
      </c>
      <c r="L100" s="45" t="str">
        <f t="shared" si="5"/>
        <v/>
      </c>
      <c r="N100" s="108"/>
      <c r="O100" s="109"/>
      <c r="P100" s="110"/>
    </row>
    <row r="101" spans="2:16" x14ac:dyDescent="0.25">
      <c r="B101" s="108"/>
      <c r="C101" s="109"/>
      <c r="D101" s="109"/>
      <c r="E101" s="109"/>
      <c r="F101" s="110"/>
      <c r="H101" s="45" t="str">
        <f t="shared" si="3"/>
        <v/>
      </c>
      <c r="J101" s="45" t="str">
        <f t="shared" si="4"/>
        <v/>
      </c>
      <c r="L101" s="45" t="str">
        <f t="shared" si="5"/>
        <v/>
      </c>
      <c r="N101" s="108"/>
      <c r="O101" s="109"/>
      <c r="P101" s="110"/>
    </row>
    <row r="102" spans="2:16" x14ac:dyDescent="0.25">
      <c r="B102" s="108"/>
      <c r="C102" s="109"/>
      <c r="D102" s="109"/>
      <c r="E102" s="109"/>
      <c r="F102" s="110"/>
      <c r="H102" s="45" t="str">
        <f t="shared" si="3"/>
        <v/>
      </c>
      <c r="J102" s="45" t="str">
        <f t="shared" si="4"/>
        <v/>
      </c>
      <c r="L102" s="45" t="str">
        <f t="shared" si="5"/>
        <v/>
      </c>
      <c r="N102" s="108"/>
      <c r="O102" s="109"/>
      <c r="P102" s="110"/>
    </row>
    <row r="103" spans="2:16" x14ac:dyDescent="0.25">
      <c r="B103" s="108"/>
      <c r="C103" s="109"/>
      <c r="D103" s="109"/>
      <c r="E103" s="109"/>
      <c r="F103" s="110"/>
      <c r="H103" s="45" t="str">
        <f t="shared" si="3"/>
        <v/>
      </c>
      <c r="J103" s="45" t="str">
        <f t="shared" si="4"/>
        <v/>
      </c>
      <c r="L103" s="45" t="str">
        <f t="shared" si="5"/>
        <v/>
      </c>
      <c r="N103" s="108"/>
      <c r="O103" s="109"/>
      <c r="P103" s="110"/>
    </row>
    <row r="104" spans="2:16" x14ac:dyDescent="0.25">
      <c r="B104" s="108"/>
      <c r="C104" s="109"/>
      <c r="D104" s="109"/>
      <c r="E104" s="109"/>
      <c r="F104" s="110"/>
      <c r="H104" s="45" t="str">
        <f t="shared" si="3"/>
        <v/>
      </c>
      <c r="J104" s="45" t="str">
        <f t="shared" si="4"/>
        <v/>
      </c>
      <c r="L104" s="45" t="str">
        <f t="shared" si="5"/>
        <v/>
      </c>
      <c r="N104" s="108"/>
      <c r="O104" s="109"/>
      <c r="P104" s="110"/>
    </row>
    <row r="105" spans="2:16" x14ac:dyDescent="0.25">
      <c r="B105" s="108"/>
      <c r="C105" s="109"/>
      <c r="D105" s="109"/>
      <c r="E105" s="109"/>
      <c r="F105" s="110"/>
      <c r="H105" s="45" t="str">
        <f t="shared" si="3"/>
        <v/>
      </c>
      <c r="J105" s="45" t="str">
        <f t="shared" si="4"/>
        <v/>
      </c>
      <c r="L105" s="45" t="str">
        <f t="shared" si="5"/>
        <v/>
      </c>
      <c r="N105" s="108"/>
      <c r="O105" s="109"/>
      <c r="P105" s="110"/>
    </row>
    <row r="106" spans="2:16" x14ac:dyDescent="0.25">
      <c r="B106" s="108"/>
      <c r="C106" s="109"/>
      <c r="D106" s="109"/>
      <c r="E106" s="109"/>
      <c r="F106" s="110"/>
      <c r="H106" s="45" t="str">
        <f t="shared" si="3"/>
        <v/>
      </c>
      <c r="J106" s="45" t="str">
        <f t="shared" si="4"/>
        <v/>
      </c>
      <c r="L106" s="45" t="str">
        <f t="shared" si="5"/>
        <v/>
      </c>
      <c r="N106" s="108"/>
      <c r="O106" s="109"/>
      <c r="P106" s="110"/>
    </row>
    <row r="107" spans="2:16" x14ac:dyDescent="0.25">
      <c r="B107" s="108"/>
      <c r="C107" s="109"/>
      <c r="D107" s="109"/>
      <c r="E107" s="109"/>
      <c r="F107" s="110"/>
      <c r="H107" s="45" t="str">
        <f t="shared" si="3"/>
        <v/>
      </c>
      <c r="J107" s="45" t="str">
        <f t="shared" si="4"/>
        <v/>
      </c>
      <c r="L107" s="45" t="str">
        <f t="shared" si="5"/>
        <v/>
      </c>
      <c r="N107" s="108"/>
      <c r="O107" s="109"/>
      <c r="P107" s="110"/>
    </row>
    <row r="108" spans="2:16" x14ac:dyDescent="0.25">
      <c r="B108" s="108"/>
      <c r="C108" s="109"/>
      <c r="D108" s="109"/>
      <c r="E108" s="109"/>
      <c r="F108" s="110"/>
      <c r="H108" s="45" t="str">
        <f t="shared" si="3"/>
        <v/>
      </c>
      <c r="J108" s="45" t="str">
        <f t="shared" si="4"/>
        <v/>
      </c>
      <c r="L108" s="45" t="str">
        <f t="shared" si="5"/>
        <v/>
      </c>
      <c r="N108" s="108"/>
      <c r="O108" s="109"/>
      <c r="P108" s="110"/>
    </row>
    <row r="109" spans="2:16" x14ac:dyDescent="0.25">
      <c r="B109" s="108"/>
      <c r="C109" s="109"/>
      <c r="D109" s="109"/>
      <c r="E109" s="109"/>
      <c r="F109" s="110"/>
      <c r="H109" s="45" t="str">
        <f t="shared" si="3"/>
        <v/>
      </c>
      <c r="J109" s="45" t="str">
        <f t="shared" si="4"/>
        <v/>
      </c>
      <c r="L109" s="45" t="str">
        <f t="shared" si="5"/>
        <v/>
      </c>
      <c r="N109" s="108"/>
      <c r="O109" s="109"/>
      <c r="P109" s="110"/>
    </row>
    <row r="110" spans="2:16" x14ac:dyDescent="0.25">
      <c r="B110" s="108"/>
      <c r="C110" s="109"/>
      <c r="D110" s="109"/>
      <c r="E110" s="109"/>
      <c r="F110" s="110"/>
      <c r="H110" s="45" t="str">
        <f t="shared" si="3"/>
        <v/>
      </c>
      <c r="J110" s="45" t="str">
        <f t="shared" si="4"/>
        <v/>
      </c>
      <c r="L110" s="45" t="str">
        <f t="shared" si="5"/>
        <v/>
      </c>
      <c r="N110" s="108"/>
      <c r="O110" s="109"/>
      <c r="P110" s="110"/>
    </row>
    <row r="111" spans="2:16" x14ac:dyDescent="0.25">
      <c r="B111" s="108"/>
      <c r="C111" s="109"/>
      <c r="D111" s="109"/>
      <c r="E111" s="109"/>
      <c r="F111" s="110"/>
      <c r="H111" s="45" t="str">
        <f t="shared" si="3"/>
        <v/>
      </c>
      <c r="J111" s="45" t="str">
        <f t="shared" si="4"/>
        <v/>
      </c>
      <c r="L111" s="45" t="str">
        <f t="shared" si="5"/>
        <v/>
      </c>
      <c r="N111" s="108"/>
      <c r="O111" s="109"/>
      <c r="P111" s="110"/>
    </row>
    <row r="112" spans="2:16" x14ac:dyDescent="0.25">
      <c r="B112" s="108"/>
      <c r="C112" s="109"/>
      <c r="D112" s="109"/>
      <c r="E112" s="109"/>
      <c r="F112" s="110"/>
      <c r="H112" s="45" t="str">
        <f t="shared" si="3"/>
        <v/>
      </c>
      <c r="J112" s="45" t="str">
        <f t="shared" si="4"/>
        <v/>
      </c>
      <c r="L112" s="45" t="str">
        <f t="shared" si="5"/>
        <v/>
      </c>
      <c r="N112" s="108"/>
      <c r="O112" s="109"/>
      <c r="P112" s="110"/>
    </row>
    <row r="113" spans="2:16" x14ac:dyDescent="0.25">
      <c r="B113" s="108"/>
      <c r="C113" s="109"/>
      <c r="D113" s="109"/>
      <c r="E113" s="109"/>
      <c r="F113" s="110"/>
      <c r="H113" s="45" t="str">
        <f t="shared" si="3"/>
        <v/>
      </c>
      <c r="J113" s="45" t="str">
        <f t="shared" si="4"/>
        <v/>
      </c>
      <c r="L113" s="45" t="str">
        <f t="shared" si="5"/>
        <v/>
      </c>
      <c r="N113" s="108"/>
      <c r="O113" s="109"/>
      <c r="P113" s="110"/>
    </row>
    <row r="114" spans="2:16" x14ac:dyDescent="0.25">
      <c r="B114" s="108"/>
      <c r="C114" s="109"/>
      <c r="D114" s="109"/>
      <c r="E114" s="109"/>
      <c r="F114" s="110"/>
      <c r="H114" s="45" t="str">
        <f t="shared" si="3"/>
        <v/>
      </c>
      <c r="J114" s="45" t="str">
        <f t="shared" si="4"/>
        <v/>
      </c>
      <c r="L114" s="45" t="str">
        <f t="shared" si="5"/>
        <v/>
      </c>
      <c r="N114" s="108"/>
      <c r="O114" s="109"/>
      <c r="P114" s="110"/>
    </row>
    <row r="115" spans="2:16" x14ac:dyDescent="0.25">
      <c r="B115" s="108"/>
      <c r="C115" s="109"/>
      <c r="D115" s="109"/>
      <c r="E115" s="109"/>
      <c r="F115" s="110"/>
      <c r="H115" s="45" t="str">
        <f t="shared" si="3"/>
        <v/>
      </c>
      <c r="J115" s="45" t="str">
        <f t="shared" si="4"/>
        <v/>
      </c>
      <c r="L115" s="45" t="str">
        <f t="shared" si="5"/>
        <v/>
      </c>
      <c r="N115" s="108"/>
      <c r="O115" s="109"/>
      <c r="P115" s="110"/>
    </row>
    <row r="116" spans="2:16" x14ac:dyDescent="0.25">
      <c r="B116" s="108"/>
      <c r="C116" s="109"/>
      <c r="D116" s="109"/>
      <c r="E116" s="109"/>
      <c r="F116" s="110"/>
      <c r="H116" s="45" t="str">
        <f t="shared" si="3"/>
        <v/>
      </c>
      <c r="J116" s="45" t="str">
        <f t="shared" si="4"/>
        <v/>
      </c>
      <c r="L116" s="45" t="str">
        <f t="shared" si="5"/>
        <v/>
      </c>
      <c r="N116" s="108"/>
      <c r="O116" s="109"/>
      <c r="P116" s="110"/>
    </row>
    <row r="117" spans="2:16" x14ac:dyDescent="0.25">
      <c r="B117" s="108"/>
      <c r="C117" s="109"/>
      <c r="D117" s="109"/>
      <c r="E117" s="109"/>
      <c r="F117" s="110"/>
      <c r="H117" s="45" t="str">
        <f t="shared" si="3"/>
        <v/>
      </c>
      <c r="J117" s="45" t="str">
        <f t="shared" si="4"/>
        <v/>
      </c>
      <c r="L117" s="45" t="str">
        <f t="shared" si="5"/>
        <v/>
      </c>
      <c r="N117" s="108"/>
      <c r="O117" s="109"/>
      <c r="P117" s="110"/>
    </row>
    <row r="118" spans="2:16" x14ac:dyDescent="0.25">
      <c r="B118" s="108"/>
      <c r="C118" s="109"/>
      <c r="D118" s="109"/>
      <c r="E118" s="109"/>
      <c r="F118" s="110"/>
      <c r="H118" s="45" t="str">
        <f t="shared" si="3"/>
        <v/>
      </c>
      <c r="J118" s="45" t="str">
        <f t="shared" si="4"/>
        <v/>
      </c>
      <c r="L118" s="45" t="str">
        <f t="shared" si="5"/>
        <v/>
      </c>
      <c r="N118" s="108"/>
      <c r="O118" s="114"/>
      <c r="P118" s="110"/>
    </row>
    <row r="119" spans="2:16" x14ac:dyDescent="0.25">
      <c r="B119" s="108"/>
      <c r="C119" s="109"/>
      <c r="D119" s="109"/>
      <c r="E119" s="109"/>
      <c r="F119" s="110"/>
      <c r="H119" s="45" t="str">
        <f t="shared" si="3"/>
        <v/>
      </c>
      <c r="J119" s="45" t="str">
        <f t="shared" si="4"/>
        <v/>
      </c>
      <c r="L119" s="45" t="str">
        <f t="shared" si="5"/>
        <v/>
      </c>
      <c r="N119" s="108"/>
      <c r="O119" s="109"/>
      <c r="P119" s="110"/>
    </row>
    <row r="120" spans="2:16" x14ac:dyDescent="0.25">
      <c r="B120" s="108"/>
      <c r="C120" s="109"/>
      <c r="D120" s="109"/>
      <c r="E120" s="109"/>
      <c r="F120" s="110"/>
      <c r="H120" s="45" t="str">
        <f t="shared" si="3"/>
        <v/>
      </c>
      <c r="J120" s="45" t="str">
        <f t="shared" si="4"/>
        <v/>
      </c>
      <c r="L120" s="45" t="str">
        <f t="shared" si="5"/>
        <v/>
      </c>
      <c r="N120" s="108"/>
      <c r="O120" s="109"/>
      <c r="P120" s="110"/>
    </row>
    <row r="121" spans="2:16" x14ac:dyDescent="0.25">
      <c r="B121" s="108"/>
      <c r="C121" s="109"/>
      <c r="D121" s="109"/>
      <c r="E121" s="109"/>
      <c r="F121" s="110"/>
      <c r="H121" s="45" t="str">
        <f t="shared" si="3"/>
        <v/>
      </c>
      <c r="J121" s="45" t="str">
        <f t="shared" si="4"/>
        <v/>
      </c>
      <c r="L121" s="45" t="str">
        <f t="shared" si="5"/>
        <v/>
      </c>
      <c r="N121" s="108"/>
      <c r="O121" s="109"/>
      <c r="P121" s="110"/>
    </row>
    <row r="122" spans="2:16" x14ac:dyDescent="0.25">
      <c r="B122" s="108"/>
      <c r="C122" s="109"/>
      <c r="D122" s="109"/>
      <c r="E122" s="109"/>
      <c r="F122" s="110"/>
      <c r="H122" s="45" t="str">
        <f t="shared" si="3"/>
        <v/>
      </c>
      <c r="J122" s="45" t="str">
        <f t="shared" si="4"/>
        <v/>
      </c>
      <c r="L122" s="45" t="str">
        <f t="shared" si="5"/>
        <v/>
      </c>
      <c r="N122" s="108"/>
      <c r="O122" s="109"/>
      <c r="P122" s="110"/>
    </row>
    <row r="123" spans="2:16" x14ac:dyDescent="0.25">
      <c r="B123" s="108"/>
      <c r="C123" s="109"/>
      <c r="D123" s="109"/>
      <c r="E123" s="109"/>
      <c r="F123" s="110"/>
      <c r="H123" s="45" t="str">
        <f t="shared" si="3"/>
        <v/>
      </c>
      <c r="J123" s="45" t="str">
        <f t="shared" si="4"/>
        <v/>
      </c>
      <c r="L123" s="45" t="str">
        <f t="shared" si="5"/>
        <v/>
      </c>
      <c r="N123" s="108"/>
      <c r="O123" s="109"/>
      <c r="P123" s="110"/>
    </row>
    <row r="124" spans="2:16" x14ac:dyDescent="0.25">
      <c r="B124" s="108"/>
      <c r="C124" s="109"/>
      <c r="D124" s="109"/>
      <c r="E124" s="109"/>
      <c r="F124" s="110"/>
      <c r="H124" s="45" t="str">
        <f t="shared" si="3"/>
        <v/>
      </c>
      <c r="J124" s="45" t="str">
        <f t="shared" si="4"/>
        <v/>
      </c>
      <c r="L124" s="45" t="str">
        <f t="shared" si="5"/>
        <v/>
      </c>
      <c r="N124" s="108"/>
      <c r="O124" s="109"/>
      <c r="P124" s="110"/>
    </row>
    <row r="125" spans="2:16" x14ac:dyDescent="0.25">
      <c r="B125" s="108"/>
      <c r="C125" s="109"/>
      <c r="D125" s="109"/>
      <c r="E125" s="109"/>
      <c r="F125" s="110"/>
      <c r="H125" s="45" t="str">
        <f t="shared" si="3"/>
        <v/>
      </c>
      <c r="J125" s="45" t="str">
        <f t="shared" si="4"/>
        <v/>
      </c>
      <c r="L125" s="45" t="str">
        <f t="shared" si="5"/>
        <v/>
      </c>
      <c r="N125" s="108"/>
      <c r="O125" s="109"/>
      <c r="P125" s="110"/>
    </row>
    <row r="126" spans="2:16" x14ac:dyDescent="0.25">
      <c r="B126" s="108"/>
      <c r="C126" s="109"/>
      <c r="D126" s="109"/>
      <c r="E126" s="109"/>
      <c r="F126" s="110"/>
      <c r="H126" s="45" t="str">
        <f t="shared" si="3"/>
        <v/>
      </c>
      <c r="J126" s="45" t="str">
        <f t="shared" si="4"/>
        <v/>
      </c>
      <c r="L126" s="45" t="str">
        <f t="shared" si="5"/>
        <v/>
      </c>
      <c r="N126" s="108"/>
      <c r="O126" s="109"/>
      <c r="P126" s="110"/>
    </row>
    <row r="127" spans="2:16" x14ac:dyDescent="0.25">
      <c r="B127" s="108"/>
      <c r="C127" s="109"/>
      <c r="D127" s="109"/>
      <c r="E127" s="109"/>
      <c r="F127" s="110"/>
      <c r="H127" s="45" t="str">
        <f t="shared" si="3"/>
        <v/>
      </c>
      <c r="J127" s="45" t="str">
        <f t="shared" si="4"/>
        <v/>
      </c>
      <c r="L127" s="45" t="str">
        <f t="shared" si="5"/>
        <v/>
      </c>
      <c r="N127" s="108"/>
      <c r="O127" s="109"/>
      <c r="P127" s="110"/>
    </row>
    <row r="128" spans="2:16" x14ac:dyDescent="0.25">
      <c r="B128" s="108"/>
      <c r="C128" s="109"/>
      <c r="D128" s="109"/>
      <c r="E128" s="109"/>
      <c r="F128" s="110"/>
      <c r="H128" s="45" t="str">
        <f t="shared" si="3"/>
        <v/>
      </c>
      <c r="J128" s="45" t="str">
        <f t="shared" si="4"/>
        <v/>
      </c>
      <c r="L128" s="45" t="str">
        <f t="shared" si="5"/>
        <v/>
      </c>
      <c r="N128" s="108"/>
      <c r="O128" s="109"/>
      <c r="P128" s="110"/>
    </row>
    <row r="129" spans="2:16" x14ac:dyDescent="0.25">
      <c r="B129" s="108"/>
      <c r="C129" s="109"/>
      <c r="D129" s="109"/>
      <c r="E129" s="109"/>
      <c r="F129" s="110"/>
      <c r="H129" s="45" t="str">
        <f t="shared" si="3"/>
        <v/>
      </c>
      <c r="J129" s="45" t="str">
        <f t="shared" si="4"/>
        <v/>
      </c>
      <c r="L129" s="45" t="str">
        <f t="shared" si="5"/>
        <v/>
      </c>
      <c r="N129" s="108"/>
      <c r="O129" s="109"/>
      <c r="P129" s="110"/>
    </row>
    <row r="130" spans="2:16" x14ac:dyDescent="0.25">
      <c r="B130" s="108"/>
      <c r="C130" s="109"/>
      <c r="D130" s="109"/>
      <c r="E130" s="109"/>
      <c r="F130" s="110"/>
      <c r="H130" s="45" t="str">
        <f t="shared" si="3"/>
        <v/>
      </c>
      <c r="J130" s="45" t="str">
        <f t="shared" si="4"/>
        <v/>
      </c>
      <c r="L130" s="45" t="str">
        <f t="shared" si="5"/>
        <v/>
      </c>
      <c r="N130" s="108"/>
      <c r="O130" s="109"/>
      <c r="P130" s="110"/>
    </row>
    <row r="131" spans="2:16" x14ac:dyDescent="0.25">
      <c r="B131" s="108"/>
      <c r="C131" s="109"/>
      <c r="D131" s="109"/>
      <c r="E131" s="109"/>
      <c r="F131" s="110"/>
      <c r="H131" s="45" t="str">
        <f t="shared" si="3"/>
        <v/>
      </c>
      <c r="J131" s="45" t="str">
        <f t="shared" si="4"/>
        <v/>
      </c>
      <c r="L131" s="45" t="str">
        <f t="shared" si="5"/>
        <v/>
      </c>
      <c r="N131" s="108"/>
      <c r="O131" s="109"/>
      <c r="P131" s="110"/>
    </row>
    <row r="132" spans="2:16" x14ac:dyDescent="0.25">
      <c r="B132" s="108"/>
      <c r="C132" s="109"/>
      <c r="D132" s="109"/>
      <c r="E132" s="109"/>
      <c r="F132" s="110"/>
      <c r="H132" s="45" t="str">
        <f t="shared" si="3"/>
        <v/>
      </c>
      <c r="J132" s="45" t="str">
        <f t="shared" si="4"/>
        <v/>
      </c>
      <c r="L132" s="45" t="str">
        <f t="shared" si="5"/>
        <v/>
      </c>
      <c r="N132" s="108"/>
      <c r="O132" s="109"/>
      <c r="P132" s="110"/>
    </row>
    <row r="133" spans="2:16" x14ac:dyDescent="0.25">
      <c r="B133" s="108"/>
      <c r="C133" s="109"/>
      <c r="D133" s="109"/>
      <c r="E133" s="109"/>
      <c r="F133" s="110"/>
      <c r="H133" s="45" t="str">
        <f t="shared" si="3"/>
        <v/>
      </c>
      <c r="J133" s="45" t="str">
        <f t="shared" si="4"/>
        <v/>
      </c>
      <c r="L133" s="45" t="str">
        <f t="shared" si="5"/>
        <v/>
      </c>
      <c r="N133" s="108"/>
      <c r="O133" s="109"/>
      <c r="P133" s="110"/>
    </row>
    <row r="134" spans="2:16" x14ac:dyDescent="0.25">
      <c r="B134" s="108"/>
      <c r="C134" s="109"/>
      <c r="D134" s="109"/>
      <c r="E134" s="109"/>
      <c r="F134" s="110"/>
      <c r="H134" s="45" t="str">
        <f t="shared" si="3"/>
        <v/>
      </c>
      <c r="J134" s="45" t="str">
        <f t="shared" si="4"/>
        <v/>
      </c>
      <c r="L134" s="45" t="str">
        <f t="shared" si="5"/>
        <v/>
      </c>
      <c r="N134" s="108"/>
      <c r="O134" s="109"/>
      <c r="P134" s="110"/>
    </row>
    <row r="135" spans="2:16" x14ac:dyDescent="0.25">
      <c r="B135" s="108"/>
      <c r="C135" s="109"/>
      <c r="D135" s="109"/>
      <c r="E135" s="109"/>
      <c r="F135" s="110"/>
      <c r="H135" s="45" t="str">
        <f t="shared" si="3"/>
        <v/>
      </c>
      <c r="J135" s="45" t="str">
        <f t="shared" si="4"/>
        <v/>
      </c>
      <c r="L135" s="45" t="str">
        <f t="shared" si="5"/>
        <v/>
      </c>
      <c r="N135" s="108"/>
      <c r="O135" s="109"/>
      <c r="P135" s="110"/>
    </row>
    <row r="136" spans="2:16" x14ac:dyDescent="0.25">
      <c r="B136" s="108"/>
      <c r="C136" s="109"/>
      <c r="D136" s="109"/>
      <c r="E136" s="109"/>
      <c r="F136" s="110"/>
      <c r="H136" s="45" t="str">
        <f t="shared" si="3"/>
        <v/>
      </c>
      <c r="J136" s="45" t="str">
        <f t="shared" si="4"/>
        <v/>
      </c>
      <c r="L136" s="45" t="str">
        <f t="shared" si="5"/>
        <v/>
      </c>
      <c r="N136" s="108"/>
      <c r="O136" s="109"/>
      <c r="P136" s="110"/>
    </row>
    <row r="137" spans="2:16" x14ac:dyDescent="0.25">
      <c r="B137" s="108"/>
      <c r="C137" s="109"/>
      <c r="D137" s="109"/>
      <c r="E137" s="109"/>
      <c r="F137" s="110"/>
      <c r="H137" s="45" t="str">
        <f t="shared" si="3"/>
        <v/>
      </c>
      <c r="J137" s="45" t="str">
        <f t="shared" si="4"/>
        <v/>
      </c>
      <c r="L137" s="45" t="str">
        <f t="shared" si="5"/>
        <v/>
      </c>
      <c r="N137" s="108"/>
      <c r="O137" s="109"/>
      <c r="P137" s="110"/>
    </row>
    <row r="138" spans="2:16" x14ac:dyDescent="0.25">
      <c r="B138" s="108"/>
      <c r="C138" s="109"/>
      <c r="D138" s="109"/>
      <c r="E138" s="109"/>
      <c r="F138" s="110"/>
      <c r="H138" s="45" t="str">
        <f t="shared" si="3"/>
        <v/>
      </c>
      <c r="J138" s="45" t="str">
        <f t="shared" si="4"/>
        <v/>
      </c>
      <c r="L138" s="45" t="str">
        <f t="shared" si="5"/>
        <v/>
      </c>
      <c r="N138" s="108"/>
      <c r="O138" s="109"/>
      <c r="P138" s="110"/>
    </row>
    <row r="139" spans="2:16" x14ac:dyDescent="0.25">
      <c r="B139" s="108"/>
      <c r="C139" s="109"/>
      <c r="D139" s="109"/>
      <c r="E139" s="109"/>
      <c r="F139" s="110"/>
      <c r="H139" s="45" t="str">
        <f t="shared" ref="H139:H202" si="6">IF(C139="","",C139) &amp; IF(D139="",""," – " &amp; D139) &amp; IF(E139="",""," – " &amp; E139) &amp; IF(F139="",""," – " &amp; F139)</f>
        <v/>
      </c>
      <c r="J139" s="45" t="str">
        <f t="shared" ref="J139:J202" si="7">IF(C139="","",C139) &amp; IF(D139="",""," – " &amp; D139) &amp; IF(E139="",""," – " &amp; E139)</f>
        <v/>
      </c>
      <c r="L139" s="45" t="str">
        <f t="shared" ref="L139:L202" si="8">IF(C139="","",C139) &amp; IF(D139="",""," – " &amp; D139)</f>
        <v/>
      </c>
      <c r="N139" s="108"/>
      <c r="O139" s="109"/>
      <c r="P139" s="110"/>
    </row>
    <row r="140" spans="2:16" x14ac:dyDescent="0.25">
      <c r="B140" s="108"/>
      <c r="C140" s="109"/>
      <c r="D140" s="109"/>
      <c r="E140" s="109"/>
      <c r="F140" s="110"/>
      <c r="H140" s="45" t="str">
        <f t="shared" si="6"/>
        <v/>
      </c>
      <c r="J140" s="45" t="str">
        <f t="shared" si="7"/>
        <v/>
      </c>
      <c r="L140" s="45" t="str">
        <f t="shared" si="8"/>
        <v/>
      </c>
      <c r="N140" s="108"/>
      <c r="O140" s="109"/>
      <c r="P140" s="110"/>
    </row>
    <row r="141" spans="2:16" x14ac:dyDescent="0.25">
      <c r="B141" s="108"/>
      <c r="C141" s="109"/>
      <c r="D141" s="109"/>
      <c r="E141" s="109"/>
      <c r="F141" s="110"/>
      <c r="H141" s="45" t="str">
        <f t="shared" si="6"/>
        <v/>
      </c>
      <c r="J141" s="45" t="str">
        <f t="shared" si="7"/>
        <v/>
      </c>
      <c r="L141" s="45" t="str">
        <f t="shared" si="8"/>
        <v/>
      </c>
      <c r="N141" s="108"/>
      <c r="O141" s="109"/>
      <c r="P141" s="110"/>
    </row>
    <row r="142" spans="2:16" x14ac:dyDescent="0.25">
      <c r="B142" s="108"/>
      <c r="C142" s="109"/>
      <c r="D142" s="109"/>
      <c r="E142" s="109"/>
      <c r="F142" s="110"/>
      <c r="H142" s="45" t="str">
        <f t="shared" si="6"/>
        <v/>
      </c>
      <c r="J142" s="45" t="str">
        <f t="shared" si="7"/>
        <v/>
      </c>
      <c r="L142" s="45" t="str">
        <f t="shared" si="8"/>
        <v/>
      </c>
      <c r="N142" s="108"/>
      <c r="O142" s="109"/>
      <c r="P142" s="110"/>
    </row>
    <row r="143" spans="2:16" x14ac:dyDescent="0.25">
      <c r="B143" s="108"/>
      <c r="C143" s="109"/>
      <c r="D143" s="109"/>
      <c r="E143" s="109"/>
      <c r="F143" s="110"/>
      <c r="H143" s="45" t="str">
        <f t="shared" si="6"/>
        <v/>
      </c>
      <c r="J143" s="45" t="str">
        <f t="shared" si="7"/>
        <v/>
      </c>
      <c r="L143" s="45" t="str">
        <f t="shared" si="8"/>
        <v/>
      </c>
      <c r="N143" s="108"/>
      <c r="O143" s="109"/>
      <c r="P143" s="110"/>
    </row>
    <row r="144" spans="2:16" x14ac:dyDescent="0.25">
      <c r="B144" s="108"/>
      <c r="C144" s="109"/>
      <c r="D144" s="109"/>
      <c r="E144" s="109"/>
      <c r="F144" s="110"/>
      <c r="H144" s="45" t="str">
        <f t="shared" si="6"/>
        <v/>
      </c>
      <c r="J144" s="45" t="str">
        <f t="shared" si="7"/>
        <v/>
      </c>
      <c r="L144" s="45" t="str">
        <f t="shared" si="8"/>
        <v/>
      </c>
      <c r="N144" s="108"/>
      <c r="O144" s="109"/>
      <c r="P144" s="110"/>
    </row>
    <row r="145" spans="2:16" x14ac:dyDescent="0.25">
      <c r="B145" s="108"/>
      <c r="C145" s="109"/>
      <c r="D145" s="109"/>
      <c r="E145" s="109"/>
      <c r="F145" s="110"/>
      <c r="H145" s="45" t="str">
        <f t="shared" si="6"/>
        <v/>
      </c>
      <c r="J145" s="45" t="str">
        <f t="shared" si="7"/>
        <v/>
      </c>
      <c r="L145" s="45" t="str">
        <f t="shared" si="8"/>
        <v/>
      </c>
      <c r="N145" s="108"/>
      <c r="O145" s="109"/>
      <c r="P145" s="110"/>
    </row>
    <row r="146" spans="2:16" x14ac:dyDescent="0.25">
      <c r="B146" s="108"/>
      <c r="C146" s="109"/>
      <c r="D146" s="109"/>
      <c r="E146" s="109"/>
      <c r="F146" s="110"/>
      <c r="H146" s="45" t="str">
        <f t="shared" si="6"/>
        <v/>
      </c>
      <c r="J146" s="45" t="str">
        <f t="shared" si="7"/>
        <v/>
      </c>
      <c r="L146" s="45" t="str">
        <f t="shared" si="8"/>
        <v/>
      </c>
      <c r="N146" s="108"/>
      <c r="O146" s="109"/>
      <c r="P146" s="110"/>
    </row>
    <row r="147" spans="2:16" x14ac:dyDescent="0.25">
      <c r="B147" s="108"/>
      <c r="C147" s="109"/>
      <c r="D147" s="109"/>
      <c r="E147" s="109"/>
      <c r="F147" s="110"/>
      <c r="H147" s="45" t="str">
        <f t="shared" si="6"/>
        <v/>
      </c>
      <c r="J147" s="45" t="str">
        <f t="shared" si="7"/>
        <v/>
      </c>
      <c r="L147" s="45" t="str">
        <f t="shared" si="8"/>
        <v/>
      </c>
      <c r="N147" s="108"/>
      <c r="O147" s="109"/>
      <c r="P147" s="110"/>
    </row>
    <row r="148" spans="2:16" x14ac:dyDescent="0.25">
      <c r="B148" s="108"/>
      <c r="C148" s="109"/>
      <c r="D148" s="109"/>
      <c r="E148" s="109"/>
      <c r="F148" s="110"/>
      <c r="H148" s="45" t="str">
        <f t="shared" si="6"/>
        <v/>
      </c>
      <c r="J148" s="45" t="str">
        <f t="shared" si="7"/>
        <v/>
      </c>
      <c r="L148" s="45" t="str">
        <f t="shared" si="8"/>
        <v/>
      </c>
      <c r="N148" s="108"/>
      <c r="O148" s="109"/>
      <c r="P148" s="110"/>
    </row>
    <row r="149" spans="2:16" x14ac:dyDescent="0.25">
      <c r="B149" s="108"/>
      <c r="C149" s="109"/>
      <c r="D149" s="109"/>
      <c r="E149" s="109"/>
      <c r="F149" s="110"/>
      <c r="H149" s="45" t="str">
        <f t="shared" si="6"/>
        <v/>
      </c>
      <c r="J149" s="45" t="str">
        <f t="shared" si="7"/>
        <v/>
      </c>
      <c r="L149" s="45" t="str">
        <f t="shared" si="8"/>
        <v/>
      </c>
      <c r="N149" s="108"/>
      <c r="O149" s="109"/>
      <c r="P149" s="110"/>
    </row>
    <row r="150" spans="2:16" x14ac:dyDescent="0.25">
      <c r="B150" s="108"/>
      <c r="C150" s="109"/>
      <c r="D150" s="109"/>
      <c r="E150" s="109"/>
      <c r="F150" s="110"/>
      <c r="H150" s="45" t="str">
        <f t="shared" si="6"/>
        <v/>
      </c>
      <c r="J150" s="45" t="str">
        <f t="shared" si="7"/>
        <v/>
      </c>
      <c r="L150" s="45" t="str">
        <f t="shared" si="8"/>
        <v/>
      </c>
      <c r="N150" s="108"/>
      <c r="O150" s="109"/>
      <c r="P150" s="110"/>
    </row>
    <row r="151" spans="2:16" x14ac:dyDescent="0.25">
      <c r="B151" s="108"/>
      <c r="C151" s="109"/>
      <c r="D151" s="109"/>
      <c r="E151" s="109"/>
      <c r="F151" s="110"/>
      <c r="H151" s="45" t="str">
        <f t="shared" si="6"/>
        <v/>
      </c>
      <c r="J151" s="45" t="str">
        <f t="shared" si="7"/>
        <v/>
      </c>
      <c r="L151" s="45" t="str">
        <f t="shared" si="8"/>
        <v/>
      </c>
      <c r="N151" s="108"/>
      <c r="O151" s="109"/>
      <c r="P151" s="110"/>
    </row>
    <row r="152" spans="2:16" x14ac:dyDescent="0.25">
      <c r="B152" s="108"/>
      <c r="C152" s="109"/>
      <c r="D152" s="109"/>
      <c r="E152" s="109"/>
      <c r="F152" s="110"/>
      <c r="H152" s="45" t="str">
        <f t="shared" si="6"/>
        <v/>
      </c>
      <c r="J152" s="45" t="str">
        <f t="shared" si="7"/>
        <v/>
      </c>
      <c r="L152" s="45" t="str">
        <f t="shared" si="8"/>
        <v/>
      </c>
      <c r="N152" s="108"/>
      <c r="O152" s="109"/>
      <c r="P152" s="110"/>
    </row>
    <row r="153" spans="2:16" x14ac:dyDescent="0.25">
      <c r="B153" s="108"/>
      <c r="C153" s="109"/>
      <c r="D153" s="109"/>
      <c r="E153" s="109"/>
      <c r="F153" s="110"/>
      <c r="H153" s="45" t="str">
        <f t="shared" si="6"/>
        <v/>
      </c>
      <c r="J153" s="45" t="str">
        <f t="shared" si="7"/>
        <v/>
      </c>
      <c r="L153" s="45" t="str">
        <f t="shared" si="8"/>
        <v/>
      </c>
      <c r="N153" s="108"/>
      <c r="O153" s="109"/>
      <c r="P153" s="110"/>
    </row>
    <row r="154" spans="2:16" x14ac:dyDescent="0.25">
      <c r="B154" s="108"/>
      <c r="C154" s="109"/>
      <c r="D154" s="109"/>
      <c r="E154" s="109"/>
      <c r="F154" s="110"/>
      <c r="H154" s="45" t="str">
        <f t="shared" si="6"/>
        <v/>
      </c>
      <c r="J154" s="45" t="str">
        <f t="shared" si="7"/>
        <v/>
      </c>
      <c r="L154" s="45" t="str">
        <f t="shared" si="8"/>
        <v/>
      </c>
      <c r="N154" s="108"/>
      <c r="O154" s="109"/>
      <c r="P154" s="110"/>
    </row>
    <row r="155" spans="2:16" x14ac:dyDescent="0.25">
      <c r="B155" s="108"/>
      <c r="C155" s="109"/>
      <c r="D155" s="109"/>
      <c r="E155" s="109"/>
      <c r="F155" s="110"/>
      <c r="H155" s="45" t="str">
        <f t="shared" si="6"/>
        <v/>
      </c>
      <c r="J155" s="45" t="str">
        <f t="shared" si="7"/>
        <v/>
      </c>
      <c r="L155" s="45" t="str">
        <f t="shared" si="8"/>
        <v/>
      </c>
      <c r="N155" s="108"/>
      <c r="O155" s="109"/>
      <c r="P155" s="110"/>
    </row>
    <row r="156" spans="2:16" x14ac:dyDescent="0.25">
      <c r="B156" s="108"/>
      <c r="C156" s="109"/>
      <c r="D156" s="109"/>
      <c r="E156" s="109"/>
      <c r="F156" s="110"/>
      <c r="H156" s="45" t="str">
        <f t="shared" si="6"/>
        <v/>
      </c>
      <c r="J156" s="45" t="str">
        <f t="shared" si="7"/>
        <v/>
      </c>
      <c r="L156" s="45" t="str">
        <f t="shared" si="8"/>
        <v/>
      </c>
      <c r="N156" s="108"/>
      <c r="O156" s="109"/>
      <c r="P156" s="110"/>
    </row>
    <row r="157" spans="2:16" x14ac:dyDescent="0.25">
      <c r="B157" s="108"/>
      <c r="C157" s="109"/>
      <c r="D157" s="109"/>
      <c r="E157" s="109"/>
      <c r="F157" s="110"/>
      <c r="H157" s="45" t="str">
        <f t="shared" si="6"/>
        <v/>
      </c>
      <c r="J157" s="45" t="str">
        <f t="shared" si="7"/>
        <v/>
      </c>
      <c r="L157" s="45" t="str">
        <f t="shared" si="8"/>
        <v/>
      </c>
      <c r="N157" s="108"/>
      <c r="O157" s="109"/>
      <c r="P157" s="110"/>
    </row>
    <row r="158" spans="2:16" x14ac:dyDescent="0.25">
      <c r="B158" s="108"/>
      <c r="C158" s="109"/>
      <c r="D158" s="109"/>
      <c r="E158" s="109"/>
      <c r="F158" s="110"/>
      <c r="H158" s="45" t="str">
        <f t="shared" si="6"/>
        <v/>
      </c>
      <c r="J158" s="45" t="str">
        <f t="shared" si="7"/>
        <v/>
      </c>
      <c r="L158" s="45" t="str">
        <f t="shared" si="8"/>
        <v/>
      </c>
      <c r="N158" s="108"/>
      <c r="O158" s="109"/>
      <c r="P158" s="110"/>
    </row>
    <row r="159" spans="2:16" x14ac:dyDescent="0.25">
      <c r="B159" s="108"/>
      <c r="C159" s="109"/>
      <c r="D159" s="109"/>
      <c r="E159" s="109"/>
      <c r="F159" s="110"/>
      <c r="H159" s="45" t="str">
        <f t="shared" si="6"/>
        <v/>
      </c>
      <c r="J159" s="45" t="str">
        <f t="shared" si="7"/>
        <v/>
      </c>
      <c r="L159" s="45" t="str">
        <f t="shared" si="8"/>
        <v/>
      </c>
      <c r="N159" s="108"/>
      <c r="O159" s="109"/>
      <c r="P159" s="110"/>
    </row>
    <row r="160" spans="2:16" x14ac:dyDescent="0.25">
      <c r="B160" s="108"/>
      <c r="C160" s="109"/>
      <c r="D160" s="109"/>
      <c r="E160" s="109"/>
      <c r="F160" s="110"/>
      <c r="H160" s="45" t="str">
        <f t="shared" si="6"/>
        <v/>
      </c>
      <c r="J160" s="45" t="str">
        <f t="shared" si="7"/>
        <v/>
      </c>
      <c r="L160" s="45" t="str">
        <f t="shared" si="8"/>
        <v/>
      </c>
      <c r="N160" s="108"/>
      <c r="O160" s="109"/>
      <c r="P160" s="110"/>
    </row>
    <row r="161" spans="2:16" x14ac:dyDescent="0.25">
      <c r="B161" s="108"/>
      <c r="C161" s="109"/>
      <c r="D161" s="109"/>
      <c r="E161" s="109"/>
      <c r="F161" s="110"/>
      <c r="H161" s="45" t="str">
        <f t="shared" si="6"/>
        <v/>
      </c>
      <c r="J161" s="45" t="str">
        <f t="shared" si="7"/>
        <v/>
      </c>
      <c r="L161" s="45" t="str">
        <f t="shared" si="8"/>
        <v/>
      </c>
      <c r="N161" s="108"/>
      <c r="O161" s="109"/>
      <c r="P161" s="110"/>
    </row>
    <row r="162" spans="2:16" x14ac:dyDescent="0.25">
      <c r="B162" s="108"/>
      <c r="C162" s="109"/>
      <c r="D162" s="109"/>
      <c r="E162" s="109"/>
      <c r="F162" s="110"/>
      <c r="H162" s="45" t="str">
        <f t="shared" si="6"/>
        <v/>
      </c>
      <c r="J162" s="45" t="str">
        <f t="shared" si="7"/>
        <v/>
      </c>
      <c r="L162" s="45" t="str">
        <f t="shared" si="8"/>
        <v/>
      </c>
      <c r="N162" s="108"/>
      <c r="O162" s="109"/>
      <c r="P162" s="110"/>
    </row>
    <row r="163" spans="2:16" x14ac:dyDescent="0.25">
      <c r="B163" s="108"/>
      <c r="C163" s="109"/>
      <c r="D163" s="109"/>
      <c r="E163" s="109"/>
      <c r="F163" s="110"/>
      <c r="H163" s="45" t="str">
        <f t="shared" si="6"/>
        <v/>
      </c>
      <c r="J163" s="45" t="str">
        <f t="shared" si="7"/>
        <v/>
      </c>
      <c r="L163" s="45" t="str">
        <f t="shared" si="8"/>
        <v/>
      </c>
      <c r="N163" s="108"/>
      <c r="O163" s="109"/>
      <c r="P163" s="110"/>
    </row>
    <row r="164" spans="2:16" x14ac:dyDescent="0.25">
      <c r="B164" s="108"/>
      <c r="C164" s="109"/>
      <c r="D164" s="109"/>
      <c r="E164" s="109"/>
      <c r="F164" s="110"/>
      <c r="H164" s="45" t="str">
        <f t="shared" si="6"/>
        <v/>
      </c>
      <c r="J164" s="45" t="str">
        <f t="shared" si="7"/>
        <v/>
      </c>
      <c r="L164" s="45" t="str">
        <f t="shared" si="8"/>
        <v/>
      </c>
      <c r="N164" s="108"/>
      <c r="O164" s="109"/>
      <c r="P164" s="110"/>
    </row>
    <row r="165" spans="2:16" x14ac:dyDescent="0.25">
      <c r="B165" s="108"/>
      <c r="C165" s="109"/>
      <c r="D165" s="109"/>
      <c r="E165" s="109"/>
      <c r="F165" s="110"/>
      <c r="H165" s="45" t="str">
        <f t="shared" si="6"/>
        <v/>
      </c>
      <c r="J165" s="45" t="str">
        <f t="shared" si="7"/>
        <v/>
      </c>
      <c r="L165" s="45" t="str">
        <f t="shared" si="8"/>
        <v/>
      </c>
      <c r="N165" s="108"/>
      <c r="O165" s="109"/>
      <c r="P165" s="110"/>
    </row>
    <row r="166" spans="2:16" x14ac:dyDescent="0.25">
      <c r="B166" s="108"/>
      <c r="C166" s="109"/>
      <c r="D166" s="109"/>
      <c r="E166" s="109"/>
      <c r="F166" s="110"/>
      <c r="H166" s="45" t="str">
        <f t="shared" si="6"/>
        <v/>
      </c>
      <c r="J166" s="45" t="str">
        <f t="shared" si="7"/>
        <v/>
      </c>
      <c r="L166" s="45" t="str">
        <f t="shared" si="8"/>
        <v/>
      </c>
      <c r="N166" s="108"/>
      <c r="O166" s="109"/>
      <c r="P166" s="110"/>
    </row>
    <row r="167" spans="2:16" x14ac:dyDescent="0.25">
      <c r="B167" s="108"/>
      <c r="C167" s="109"/>
      <c r="D167" s="109"/>
      <c r="E167" s="109"/>
      <c r="F167" s="110"/>
      <c r="H167" s="45" t="str">
        <f t="shared" si="6"/>
        <v/>
      </c>
      <c r="J167" s="45" t="str">
        <f t="shared" si="7"/>
        <v/>
      </c>
      <c r="L167" s="45" t="str">
        <f t="shared" si="8"/>
        <v/>
      </c>
      <c r="N167" s="108"/>
      <c r="O167" s="109"/>
      <c r="P167" s="110"/>
    </row>
    <row r="168" spans="2:16" x14ac:dyDescent="0.25">
      <c r="B168" s="108"/>
      <c r="C168" s="109"/>
      <c r="D168" s="109"/>
      <c r="E168" s="109"/>
      <c r="F168" s="110"/>
      <c r="H168" s="45" t="str">
        <f t="shared" si="6"/>
        <v/>
      </c>
      <c r="J168" s="45" t="str">
        <f t="shared" si="7"/>
        <v/>
      </c>
      <c r="L168" s="45" t="str">
        <f t="shared" si="8"/>
        <v/>
      </c>
      <c r="N168" s="108"/>
      <c r="O168" s="109"/>
      <c r="P168" s="110"/>
    </row>
    <row r="169" spans="2:16" x14ac:dyDescent="0.25">
      <c r="B169" s="108"/>
      <c r="C169" s="109"/>
      <c r="D169" s="109"/>
      <c r="E169" s="109"/>
      <c r="F169" s="110"/>
      <c r="H169" s="45" t="str">
        <f t="shared" si="6"/>
        <v/>
      </c>
      <c r="J169" s="45" t="str">
        <f t="shared" si="7"/>
        <v/>
      </c>
      <c r="L169" s="45" t="str">
        <f t="shared" si="8"/>
        <v/>
      </c>
      <c r="N169" s="108"/>
      <c r="O169" s="109"/>
      <c r="P169" s="110"/>
    </row>
    <row r="170" spans="2:16" x14ac:dyDescent="0.25">
      <c r="B170" s="108"/>
      <c r="C170" s="109"/>
      <c r="D170" s="109"/>
      <c r="E170" s="109"/>
      <c r="F170" s="110"/>
      <c r="H170" s="45" t="str">
        <f t="shared" si="6"/>
        <v/>
      </c>
      <c r="J170" s="45" t="str">
        <f t="shared" si="7"/>
        <v/>
      </c>
      <c r="L170" s="45" t="str">
        <f t="shared" si="8"/>
        <v/>
      </c>
      <c r="N170" s="108"/>
      <c r="O170" s="109"/>
      <c r="P170" s="110"/>
    </row>
    <row r="171" spans="2:16" x14ac:dyDescent="0.25">
      <c r="B171" s="108"/>
      <c r="C171" s="109"/>
      <c r="D171" s="109"/>
      <c r="E171" s="109"/>
      <c r="F171" s="110"/>
      <c r="H171" s="45" t="str">
        <f t="shared" si="6"/>
        <v/>
      </c>
      <c r="J171" s="45" t="str">
        <f t="shared" si="7"/>
        <v/>
      </c>
      <c r="L171" s="45" t="str">
        <f t="shared" si="8"/>
        <v/>
      </c>
      <c r="N171" s="108"/>
      <c r="O171" s="109"/>
      <c r="P171" s="110"/>
    </row>
    <row r="172" spans="2:16" x14ac:dyDescent="0.25">
      <c r="B172" s="108"/>
      <c r="C172" s="109"/>
      <c r="D172" s="109"/>
      <c r="E172" s="109"/>
      <c r="F172" s="110"/>
      <c r="H172" s="45" t="str">
        <f t="shared" si="6"/>
        <v/>
      </c>
      <c r="J172" s="45" t="str">
        <f t="shared" si="7"/>
        <v/>
      </c>
      <c r="L172" s="45" t="str">
        <f t="shared" si="8"/>
        <v/>
      </c>
      <c r="N172" s="108"/>
      <c r="O172" s="109"/>
      <c r="P172" s="110"/>
    </row>
    <row r="173" spans="2:16" x14ac:dyDescent="0.25">
      <c r="B173" s="108"/>
      <c r="C173" s="109"/>
      <c r="D173" s="109"/>
      <c r="E173" s="109"/>
      <c r="F173" s="110"/>
      <c r="H173" s="45" t="str">
        <f t="shared" si="6"/>
        <v/>
      </c>
      <c r="J173" s="45" t="str">
        <f t="shared" si="7"/>
        <v/>
      </c>
      <c r="L173" s="45" t="str">
        <f t="shared" si="8"/>
        <v/>
      </c>
      <c r="N173" s="108"/>
      <c r="O173" s="109"/>
      <c r="P173" s="110"/>
    </row>
    <row r="174" spans="2:16" x14ac:dyDescent="0.25">
      <c r="B174" s="108"/>
      <c r="C174" s="109"/>
      <c r="D174" s="109"/>
      <c r="E174" s="109"/>
      <c r="F174" s="110"/>
      <c r="H174" s="45" t="str">
        <f t="shared" si="6"/>
        <v/>
      </c>
      <c r="J174" s="45" t="str">
        <f t="shared" si="7"/>
        <v/>
      </c>
      <c r="L174" s="45" t="str">
        <f t="shared" si="8"/>
        <v/>
      </c>
      <c r="N174" s="108"/>
      <c r="O174" s="109"/>
      <c r="P174" s="110"/>
    </row>
    <row r="175" spans="2:16" x14ac:dyDescent="0.25">
      <c r="B175" s="108"/>
      <c r="C175" s="109"/>
      <c r="D175" s="109"/>
      <c r="E175" s="109"/>
      <c r="F175" s="110"/>
      <c r="H175" s="45" t="str">
        <f t="shared" si="6"/>
        <v/>
      </c>
      <c r="J175" s="45" t="str">
        <f t="shared" si="7"/>
        <v/>
      </c>
      <c r="L175" s="45" t="str">
        <f t="shared" si="8"/>
        <v/>
      </c>
      <c r="N175" s="108"/>
      <c r="O175" s="109"/>
      <c r="P175" s="110"/>
    </row>
    <row r="176" spans="2:16" x14ac:dyDescent="0.25">
      <c r="B176" s="108"/>
      <c r="C176" s="109"/>
      <c r="D176" s="109"/>
      <c r="E176" s="109"/>
      <c r="F176" s="110"/>
      <c r="H176" s="45" t="str">
        <f t="shared" si="6"/>
        <v/>
      </c>
      <c r="J176" s="45" t="str">
        <f t="shared" si="7"/>
        <v/>
      </c>
      <c r="L176" s="45" t="str">
        <f t="shared" si="8"/>
        <v/>
      </c>
      <c r="N176" s="108"/>
      <c r="O176" s="109"/>
      <c r="P176" s="110"/>
    </row>
    <row r="177" spans="2:16" x14ac:dyDescent="0.25">
      <c r="B177" s="108"/>
      <c r="C177" s="109"/>
      <c r="D177" s="109"/>
      <c r="E177" s="109"/>
      <c r="F177" s="110"/>
      <c r="H177" s="45" t="str">
        <f t="shared" si="6"/>
        <v/>
      </c>
      <c r="J177" s="45" t="str">
        <f t="shared" si="7"/>
        <v/>
      </c>
      <c r="L177" s="45" t="str">
        <f t="shared" si="8"/>
        <v/>
      </c>
      <c r="N177" s="108"/>
      <c r="O177" s="109"/>
      <c r="P177" s="110"/>
    </row>
    <row r="178" spans="2:16" x14ac:dyDescent="0.25">
      <c r="B178" s="108"/>
      <c r="C178" s="109"/>
      <c r="D178" s="109"/>
      <c r="E178" s="109"/>
      <c r="F178" s="110"/>
      <c r="H178" s="45" t="str">
        <f t="shared" si="6"/>
        <v/>
      </c>
      <c r="J178" s="45" t="str">
        <f t="shared" si="7"/>
        <v/>
      </c>
      <c r="L178" s="45" t="str">
        <f t="shared" si="8"/>
        <v/>
      </c>
      <c r="N178" s="108"/>
      <c r="O178" s="109"/>
      <c r="P178" s="110"/>
    </row>
    <row r="179" spans="2:16" x14ac:dyDescent="0.25">
      <c r="B179" s="108"/>
      <c r="C179" s="109"/>
      <c r="D179" s="109"/>
      <c r="E179" s="109"/>
      <c r="F179" s="110"/>
      <c r="H179" s="45" t="str">
        <f t="shared" si="6"/>
        <v/>
      </c>
      <c r="J179" s="45" t="str">
        <f t="shared" si="7"/>
        <v/>
      </c>
      <c r="L179" s="45" t="str">
        <f t="shared" si="8"/>
        <v/>
      </c>
      <c r="N179" s="108"/>
      <c r="O179" s="109"/>
      <c r="P179" s="110"/>
    </row>
    <row r="180" spans="2:16" x14ac:dyDescent="0.25">
      <c r="B180" s="108"/>
      <c r="C180" s="109"/>
      <c r="D180" s="109"/>
      <c r="E180" s="109"/>
      <c r="F180" s="110"/>
      <c r="H180" s="45" t="str">
        <f t="shared" si="6"/>
        <v/>
      </c>
      <c r="J180" s="45" t="str">
        <f t="shared" si="7"/>
        <v/>
      </c>
      <c r="L180" s="45" t="str">
        <f t="shared" si="8"/>
        <v/>
      </c>
      <c r="N180" s="108"/>
      <c r="O180" s="109"/>
      <c r="P180" s="110"/>
    </row>
    <row r="181" spans="2:16" x14ac:dyDescent="0.25">
      <c r="B181" s="108"/>
      <c r="C181" s="109"/>
      <c r="D181" s="109"/>
      <c r="E181" s="109"/>
      <c r="F181" s="110"/>
      <c r="H181" s="45" t="str">
        <f t="shared" si="6"/>
        <v/>
      </c>
      <c r="J181" s="45" t="str">
        <f t="shared" si="7"/>
        <v/>
      </c>
      <c r="L181" s="45" t="str">
        <f t="shared" si="8"/>
        <v/>
      </c>
      <c r="N181" s="108"/>
      <c r="O181" s="109"/>
      <c r="P181" s="110"/>
    </row>
    <row r="182" spans="2:16" x14ac:dyDescent="0.25">
      <c r="B182" s="108"/>
      <c r="C182" s="109"/>
      <c r="D182" s="109"/>
      <c r="E182" s="109"/>
      <c r="F182" s="110"/>
      <c r="H182" s="45" t="str">
        <f t="shared" si="6"/>
        <v/>
      </c>
      <c r="J182" s="45" t="str">
        <f t="shared" si="7"/>
        <v/>
      </c>
      <c r="L182" s="45" t="str">
        <f t="shared" si="8"/>
        <v/>
      </c>
      <c r="N182" s="108"/>
      <c r="O182" s="109"/>
      <c r="P182" s="110"/>
    </row>
    <row r="183" spans="2:16" x14ac:dyDescent="0.25">
      <c r="B183" s="108"/>
      <c r="C183" s="109"/>
      <c r="D183" s="109"/>
      <c r="E183" s="109"/>
      <c r="F183" s="110"/>
      <c r="H183" s="45" t="str">
        <f t="shared" si="6"/>
        <v/>
      </c>
      <c r="J183" s="45" t="str">
        <f t="shared" si="7"/>
        <v/>
      </c>
      <c r="L183" s="45" t="str">
        <f t="shared" si="8"/>
        <v/>
      </c>
      <c r="N183" s="108"/>
      <c r="O183" s="109"/>
      <c r="P183" s="110"/>
    </row>
    <row r="184" spans="2:16" x14ac:dyDescent="0.25">
      <c r="B184" s="108"/>
      <c r="C184" s="109"/>
      <c r="D184" s="109"/>
      <c r="E184" s="109"/>
      <c r="F184" s="110"/>
      <c r="H184" s="45" t="str">
        <f t="shared" si="6"/>
        <v/>
      </c>
      <c r="J184" s="45" t="str">
        <f t="shared" si="7"/>
        <v/>
      </c>
      <c r="L184" s="45" t="str">
        <f t="shared" si="8"/>
        <v/>
      </c>
      <c r="N184" s="108"/>
      <c r="O184" s="109"/>
      <c r="P184" s="110"/>
    </row>
    <row r="185" spans="2:16" x14ac:dyDescent="0.25">
      <c r="B185" s="108"/>
      <c r="C185" s="109"/>
      <c r="D185" s="109"/>
      <c r="E185" s="109"/>
      <c r="F185" s="110"/>
      <c r="H185" s="45" t="str">
        <f t="shared" si="6"/>
        <v/>
      </c>
      <c r="J185" s="45" t="str">
        <f t="shared" si="7"/>
        <v/>
      </c>
      <c r="L185" s="45" t="str">
        <f t="shared" si="8"/>
        <v/>
      </c>
      <c r="N185" s="108"/>
      <c r="O185" s="109"/>
      <c r="P185" s="110"/>
    </row>
    <row r="186" spans="2:16" x14ac:dyDescent="0.25">
      <c r="B186" s="108"/>
      <c r="C186" s="109"/>
      <c r="D186" s="109"/>
      <c r="E186" s="109"/>
      <c r="F186" s="110"/>
      <c r="H186" s="45" t="str">
        <f t="shared" si="6"/>
        <v/>
      </c>
      <c r="J186" s="45" t="str">
        <f t="shared" si="7"/>
        <v/>
      </c>
      <c r="L186" s="45" t="str">
        <f t="shared" si="8"/>
        <v/>
      </c>
      <c r="N186" s="108"/>
      <c r="O186" s="109"/>
      <c r="P186" s="110"/>
    </row>
    <row r="187" spans="2:16" x14ac:dyDescent="0.25">
      <c r="B187" s="108"/>
      <c r="C187" s="109"/>
      <c r="D187" s="109"/>
      <c r="E187" s="109"/>
      <c r="F187" s="110"/>
      <c r="H187" s="45" t="str">
        <f t="shared" si="6"/>
        <v/>
      </c>
      <c r="J187" s="45" t="str">
        <f t="shared" si="7"/>
        <v/>
      </c>
      <c r="L187" s="45" t="str">
        <f t="shared" si="8"/>
        <v/>
      </c>
      <c r="N187" s="108"/>
      <c r="O187" s="109"/>
      <c r="P187" s="110"/>
    </row>
    <row r="188" spans="2:16" x14ac:dyDescent="0.25">
      <c r="B188" s="108"/>
      <c r="C188" s="109"/>
      <c r="D188" s="109"/>
      <c r="E188" s="109"/>
      <c r="F188" s="110"/>
      <c r="H188" s="45" t="str">
        <f t="shared" si="6"/>
        <v/>
      </c>
      <c r="J188" s="45" t="str">
        <f t="shared" si="7"/>
        <v/>
      </c>
      <c r="L188" s="45" t="str">
        <f t="shared" si="8"/>
        <v/>
      </c>
      <c r="N188" s="108"/>
      <c r="O188" s="109"/>
      <c r="P188" s="110"/>
    </row>
    <row r="189" spans="2:16" x14ac:dyDescent="0.25">
      <c r="B189" s="108"/>
      <c r="C189" s="109"/>
      <c r="D189" s="109"/>
      <c r="E189" s="109"/>
      <c r="F189" s="110"/>
      <c r="H189" s="45" t="str">
        <f t="shared" si="6"/>
        <v/>
      </c>
      <c r="J189" s="45" t="str">
        <f t="shared" si="7"/>
        <v/>
      </c>
      <c r="L189" s="45" t="str">
        <f t="shared" si="8"/>
        <v/>
      </c>
      <c r="N189" s="108"/>
      <c r="O189" s="109"/>
      <c r="P189" s="110"/>
    </row>
    <row r="190" spans="2:16" x14ac:dyDescent="0.25">
      <c r="B190" s="108"/>
      <c r="C190" s="109"/>
      <c r="D190" s="109"/>
      <c r="E190" s="109"/>
      <c r="F190" s="110"/>
      <c r="H190" s="45" t="str">
        <f t="shared" si="6"/>
        <v/>
      </c>
      <c r="J190" s="45" t="str">
        <f t="shared" si="7"/>
        <v/>
      </c>
      <c r="L190" s="45" t="str">
        <f t="shared" si="8"/>
        <v/>
      </c>
      <c r="N190" s="108"/>
      <c r="O190" s="109"/>
      <c r="P190" s="110"/>
    </row>
    <row r="191" spans="2:16" x14ac:dyDescent="0.25">
      <c r="B191" s="108"/>
      <c r="C191" s="109"/>
      <c r="D191" s="109"/>
      <c r="E191" s="109"/>
      <c r="F191" s="110"/>
      <c r="H191" s="45" t="str">
        <f t="shared" si="6"/>
        <v/>
      </c>
      <c r="J191" s="45" t="str">
        <f t="shared" si="7"/>
        <v/>
      </c>
      <c r="L191" s="45" t="str">
        <f t="shared" si="8"/>
        <v/>
      </c>
      <c r="N191" s="108"/>
      <c r="O191" s="109"/>
      <c r="P191" s="110"/>
    </row>
    <row r="192" spans="2:16" x14ac:dyDescent="0.25">
      <c r="B192" s="108"/>
      <c r="C192" s="109"/>
      <c r="D192" s="109"/>
      <c r="E192" s="109"/>
      <c r="F192" s="110"/>
      <c r="H192" s="45" t="str">
        <f t="shared" si="6"/>
        <v/>
      </c>
      <c r="J192" s="45" t="str">
        <f t="shared" si="7"/>
        <v/>
      </c>
      <c r="L192" s="45" t="str">
        <f t="shared" si="8"/>
        <v/>
      </c>
      <c r="N192" s="108"/>
      <c r="O192" s="109"/>
      <c r="P192" s="110"/>
    </row>
    <row r="193" spans="2:16" x14ac:dyDescent="0.25">
      <c r="B193" s="108"/>
      <c r="C193" s="109"/>
      <c r="D193" s="109"/>
      <c r="E193" s="109"/>
      <c r="F193" s="110"/>
      <c r="H193" s="45" t="str">
        <f t="shared" si="6"/>
        <v/>
      </c>
      <c r="J193" s="45" t="str">
        <f t="shared" si="7"/>
        <v/>
      </c>
      <c r="L193" s="45" t="str">
        <f t="shared" si="8"/>
        <v/>
      </c>
      <c r="N193" s="108"/>
      <c r="O193" s="109"/>
      <c r="P193" s="110"/>
    </row>
    <row r="194" spans="2:16" x14ac:dyDescent="0.25">
      <c r="B194" s="108"/>
      <c r="C194" s="109"/>
      <c r="D194" s="109"/>
      <c r="E194" s="109"/>
      <c r="F194" s="110"/>
      <c r="H194" s="45" t="str">
        <f t="shared" si="6"/>
        <v/>
      </c>
      <c r="J194" s="45" t="str">
        <f t="shared" si="7"/>
        <v/>
      </c>
      <c r="L194" s="45" t="str">
        <f t="shared" si="8"/>
        <v/>
      </c>
      <c r="N194" s="108"/>
      <c r="O194" s="109"/>
      <c r="P194" s="110"/>
    </row>
    <row r="195" spans="2:16" x14ac:dyDescent="0.25">
      <c r="B195" s="108"/>
      <c r="C195" s="109"/>
      <c r="D195" s="109"/>
      <c r="E195" s="109"/>
      <c r="F195" s="110"/>
      <c r="H195" s="45" t="str">
        <f t="shared" si="6"/>
        <v/>
      </c>
      <c r="J195" s="45" t="str">
        <f t="shared" si="7"/>
        <v/>
      </c>
      <c r="L195" s="45" t="str">
        <f t="shared" si="8"/>
        <v/>
      </c>
      <c r="N195" s="108"/>
      <c r="O195" s="109"/>
      <c r="P195" s="110"/>
    </row>
    <row r="196" spans="2:16" x14ac:dyDescent="0.25">
      <c r="B196" s="108"/>
      <c r="C196" s="109"/>
      <c r="D196" s="109"/>
      <c r="E196" s="109"/>
      <c r="F196" s="110"/>
      <c r="H196" s="45" t="str">
        <f t="shared" si="6"/>
        <v/>
      </c>
      <c r="J196" s="45" t="str">
        <f t="shared" si="7"/>
        <v/>
      </c>
      <c r="L196" s="45" t="str">
        <f t="shared" si="8"/>
        <v/>
      </c>
      <c r="N196" s="108"/>
      <c r="O196" s="109"/>
      <c r="P196" s="110"/>
    </row>
    <row r="197" spans="2:16" x14ac:dyDescent="0.25">
      <c r="B197" s="108"/>
      <c r="C197" s="109"/>
      <c r="D197" s="109"/>
      <c r="E197" s="109"/>
      <c r="F197" s="110"/>
      <c r="H197" s="45" t="str">
        <f t="shared" si="6"/>
        <v/>
      </c>
      <c r="J197" s="45" t="str">
        <f t="shared" si="7"/>
        <v/>
      </c>
      <c r="L197" s="45" t="str">
        <f t="shared" si="8"/>
        <v/>
      </c>
      <c r="N197" s="108"/>
      <c r="O197" s="109"/>
      <c r="P197" s="110"/>
    </row>
    <row r="198" spans="2:16" x14ac:dyDescent="0.25">
      <c r="B198" s="108"/>
      <c r="C198" s="109"/>
      <c r="D198" s="109"/>
      <c r="E198" s="109"/>
      <c r="F198" s="110"/>
      <c r="H198" s="45" t="str">
        <f t="shared" si="6"/>
        <v/>
      </c>
      <c r="J198" s="45" t="str">
        <f t="shared" si="7"/>
        <v/>
      </c>
      <c r="L198" s="45" t="str">
        <f t="shared" si="8"/>
        <v/>
      </c>
      <c r="N198" s="108"/>
      <c r="O198" s="109"/>
      <c r="P198" s="110"/>
    </row>
    <row r="199" spans="2:16" x14ac:dyDescent="0.25">
      <c r="B199" s="108"/>
      <c r="C199" s="109"/>
      <c r="D199" s="109"/>
      <c r="E199" s="109"/>
      <c r="F199" s="110"/>
      <c r="H199" s="45" t="str">
        <f t="shared" si="6"/>
        <v/>
      </c>
      <c r="J199" s="45" t="str">
        <f t="shared" si="7"/>
        <v/>
      </c>
      <c r="L199" s="45" t="str">
        <f t="shared" si="8"/>
        <v/>
      </c>
      <c r="N199" s="108"/>
      <c r="O199" s="109"/>
      <c r="P199" s="110"/>
    </row>
    <row r="200" spans="2:16" x14ac:dyDescent="0.25">
      <c r="B200" s="108"/>
      <c r="C200" s="109"/>
      <c r="D200" s="109"/>
      <c r="E200" s="109"/>
      <c r="F200" s="110"/>
      <c r="H200" s="45" t="str">
        <f t="shared" si="6"/>
        <v/>
      </c>
      <c r="J200" s="45" t="str">
        <f t="shared" si="7"/>
        <v/>
      </c>
      <c r="L200" s="45" t="str">
        <f t="shared" si="8"/>
        <v/>
      </c>
      <c r="N200" s="108"/>
      <c r="O200" s="109"/>
      <c r="P200" s="110"/>
    </row>
    <row r="201" spans="2:16" x14ac:dyDescent="0.25">
      <c r="B201" s="108"/>
      <c r="C201" s="109"/>
      <c r="D201" s="109"/>
      <c r="E201" s="109"/>
      <c r="F201" s="110"/>
      <c r="H201" s="45" t="str">
        <f t="shared" si="6"/>
        <v/>
      </c>
      <c r="J201" s="45" t="str">
        <f t="shared" si="7"/>
        <v/>
      </c>
      <c r="L201" s="45" t="str">
        <f t="shared" si="8"/>
        <v/>
      </c>
      <c r="N201" s="108"/>
      <c r="O201" s="109"/>
      <c r="P201" s="110"/>
    </row>
    <row r="202" spans="2:16" x14ac:dyDescent="0.25">
      <c r="B202" s="108"/>
      <c r="C202" s="109"/>
      <c r="D202" s="109"/>
      <c r="E202" s="109"/>
      <c r="F202" s="110"/>
      <c r="H202" s="45" t="str">
        <f t="shared" si="6"/>
        <v/>
      </c>
      <c r="J202" s="45" t="str">
        <f t="shared" si="7"/>
        <v/>
      </c>
      <c r="L202" s="45" t="str">
        <f t="shared" si="8"/>
        <v/>
      </c>
      <c r="N202" s="108"/>
      <c r="O202" s="109"/>
      <c r="P202" s="110"/>
    </row>
    <row r="203" spans="2:16" x14ac:dyDescent="0.25">
      <c r="B203" s="108"/>
      <c r="C203" s="109"/>
      <c r="D203" s="109"/>
      <c r="E203" s="109"/>
      <c r="F203" s="110"/>
      <c r="H203" s="45" t="str">
        <f t="shared" ref="H203:H266" si="9">IF(C203="","",C203) &amp; IF(D203="",""," – " &amp; D203) &amp; IF(E203="",""," – " &amp; E203) &amp; IF(F203="",""," – " &amp; F203)</f>
        <v/>
      </c>
      <c r="J203" s="45" t="str">
        <f t="shared" ref="J203:J266" si="10">IF(C203="","",C203) &amp; IF(D203="",""," – " &amp; D203) &amp; IF(E203="",""," – " &amp; E203)</f>
        <v/>
      </c>
      <c r="L203" s="45" t="str">
        <f t="shared" ref="L203:L266" si="11">IF(C203="","",C203) &amp; IF(D203="",""," – " &amp; D203)</f>
        <v/>
      </c>
      <c r="N203" s="108"/>
      <c r="O203" s="109"/>
      <c r="P203" s="110"/>
    </row>
    <row r="204" spans="2:16" x14ac:dyDescent="0.25">
      <c r="B204" s="108"/>
      <c r="C204" s="109"/>
      <c r="D204" s="109"/>
      <c r="E204" s="109"/>
      <c r="F204" s="110"/>
      <c r="H204" s="45" t="str">
        <f t="shared" si="9"/>
        <v/>
      </c>
      <c r="J204" s="45" t="str">
        <f t="shared" si="10"/>
        <v/>
      </c>
      <c r="L204" s="45" t="str">
        <f t="shared" si="11"/>
        <v/>
      </c>
      <c r="N204" s="108"/>
      <c r="O204" s="109"/>
      <c r="P204" s="110"/>
    </row>
    <row r="205" spans="2:16" x14ac:dyDescent="0.25">
      <c r="B205" s="108"/>
      <c r="C205" s="109"/>
      <c r="D205" s="109"/>
      <c r="E205" s="109"/>
      <c r="F205" s="110"/>
      <c r="H205" s="45" t="str">
        <f t="shared" si="9"/>
        <v/>
      </c>
      <c r="J205" s="45" t="str">
        <f t="shared" si="10"/>
        <v/>
      </c>
      <c r="L205" s="45" t="str">
        <f t="shared" si="11"/>
        <v/>
      </c>
      <c r="N205" s="108"/>
      <c r="O205" s="109"/>
      <c r="P205" s="110"/>
    </row>
    <row r="206" spans="2:16" x14ac:dyDescent="0.25">
      <c r="B206" s="108"/>
      <c r="C206" s="109"/>
      <c r="D206" s="109"/>
      <c r="E206" s="109"/>
      <c r="F206" s="110"/>
      <c r="H206" s="45" t="str">
        <f t="shared" si="9"/>
        <v/>
      </c>
      <c r="J206" s="45" t="str">
        <f t="shared" si="10"/>
        <v/>
      </c>
      <c r="L206" s="45" t="str">
        <f t="shared" si="11"/>
        <v/>
      </c>
      <c r="N206" s="108"/>
      <c r="O206" s="109"/>
      <c r="P206" s="110"/>
    </row>
    <row r="207" spans="2:16" x14ac:dyDescent="0.25">
      <c r="B207" s="108"/>
      <c r="C207" s="109"/>
      <c r="D207" s="109"/>
      <c r="E207" s="109"/>
      <c r="F207" s="110"/>
      <c r="H207" s="45" t="str">
        <f t="shared" si="9"/>
        <v/>
      </c>
      <c r="J207" s="45" t="str">
        <f t="shared" si="10"/>
        <v/>
      </c>
      <c r="L207" s="45" t="str">
        <f t="shared" si="11"/>
        <v/>
      </c>
      <c r="N207" s="108"/>
      <c r="O207" s="109"/>
      <c r="P207" s="110"/>
    </row>
    <row r="208" spans="2:16" x14ac:dyDescent="0.25">
      <c r="B208" s="108"/>
      <c r="C208" s="109"/>
      <c r="D208" s="109"/>
      <c r="E208" s="109"/>
      <c r="F208" s="110"/>
      <c r="H208" s="45" t="str">
        <f t="shared" si="9"/>
        <v/>
      </c>
      <c r="J208" s="45" t="str">
        <f t="shared" si="10"/>
        <v/>
      </c>
      <c r="L208" s="45" t="str">
        <f t="shared" si="11"/>
        <v/>
      </c>
      <c r="N208" s="108"/>
      <c r="O208" s="109"/>
      <c r="P208" s="110"/>
    </row>
    <row r="209" spans="2:16" x14ac:dyDescent="0.25">
      <c r="B209" s="108"/>
      <c r="C209" s="109"/>
      <c r="D209" s="109"/>
      <c r="E209" s="109"/>
      <c r="F209" s="110"/>
      <c r="H209" s="45" t="str">
        <f t="shared" si="9"/>
        <v/>
      </c>
      <c r="J209" s="45" t="str">
        <f t="shared" si="10"/>
        <v/>
      </c>
      <c r="L209" s="45" t="str">
        <f t="shared" si="11"/>
        <v/>
      </c>
      <c r="N209" s="108"/>
      <c r="O209" s="109"/>
      <c r="P209" s="110"/>
    </row>
    <row r="210" spans="2:16" x14ac:dyDescent="0.25">
      <c r="B210" s="108"/>
      <c r="C210" s="109"/>
      <c r="D210" s="109"/>
      <c r="E210" s="109"/>
      <c r="F210" s="110"/>
      <c r="H210" s="45" t="str">
        <f t="shared" si="9"/>
        <v/>
      </c>
      <c r="J210" s="45" t="str">
        <f t="shared" si="10"/>
        <v/>
      </c>
      <c r="L210" s="45" t="str">
        <f t="shared" si="11"/>
        <v/>
      </c>
      <c r="N210" s="108"/>
      <c r="O210" s="109"/>
      <c r="P210" s="110"/>
    </row>
    <row r="211" spans="2:16" x14ac:dyDescent="0.25">
      <c r="B211" s="108"/>
      <c r="C211" s="109"/>
      <c r="D211" s="109"/>
      <c r="E211" s="109"/>
      <c r="F211" s="110"/>
      <c r="H211" s="45" t="str">
        <f t="shared" si="9"/>
        <v/>
      </c>
      <c r="J211" s="45" t="str">
        <f t="shared" si="10"/>
        <v/>
      </c>
      <c r="L211" s="45" t="str">
        <f t="shared" si="11"/>
        <v/>
      </c>
      <c r="N211" s="108"/>
      <c r="O211" s="109"/>
      <c r="P211" s="110"/>
    </row>
    <row r="212" spans="2:16" x14ac:dyDescent="0.25">
      <c r="B212" s="108"/>
      <c r="C212" s="109"/>
      <c r="D212" s="109"/>
      <c r="E212" s="109"/>
      <c r="F212" s="110"/>
      <c r="H212" s="45" t="str">
        <f t="shared" si="9"/>
        <v/>
      </c>
      <c r="J212" s="45" t="str">
        <f t="shared" si="10"/>
        <v/>
      </c>
      <c r="L212" s="45" t="str">
        <f t="shared" si="11"/>
        <v/>
      </c>
      <c r="N212" s="108"/>
      <c r="O212" s="109"/>
      <c r="P212" s="110"/>
    </row>
    <row r="213" spans="2:16" x14ac:dyDescent="0.25">
      <c r="B213" s="108"/>
      <c r="C213" s="109"/>
      <c r="D213" s="109"/>
      <c r="E213" s="109"/>
      <c r="F213" s="110"/>
      <c r="H213" s="45" t="str">
        <f t="shared" si="9"/>
        <v/>
      </c>
      <c r="J213" s="45" t="str">
        <f t="shared" si="10"/>
        <v/>
      </c>
      <c r="L213" s="45" t="str">
        <f t="shared" si="11"/>
        <v/>
      </c>
      <c r="N213" s="108"/>
      <c r="O213" s="109"/>
      <c r="P213" s="110"/>
    </row>
    <row r="214" spans="2:16" x14ac:dyDescent="0.25">
      <c r="B214" s="108"/>
      <c r="C214" s="109"/>
      <c r="D214" s="109"/>
      <c r="E214" s="109"/>
      <c r="F214" s="110"/>
      <c r="H214" s="45" t="str">
        <f t="shared" si="9"/>
        <v/>
      </c>
      <c r="J214" s="45" t="str">
        <f t="shared" si="10"/>
        <v/>
      </c>
      <c r="L214" s="45" t="str">
        <f t="shared" si="11"/>
        <v/>
      </c>
      <c r="N214" s="108"/>
      <c r="O214" s="109"/>
      <c r="P214" s="110"/>
    </row>
    <row r="215" spans="2:16" x14ac:dyDescent="0.25">
      <c r="B215" s="108"/>
      <c r="C215" s="109"/>
      <c r="D215" s="109"/>
      <c r="E215" s="109"/>
      <c r="F215" s="110"/>
      <c r="H215" s="45" t="str">
        <f t="shared" si="9"/>
        <v/>
      </c>
      <c r="J215" s="45" t="str">
        <f t="shared" si="10"/>
        <v/>
      </c>
      <c r="L215" s="45" t="str">
        <f t="shared" si="11"/>
        <v/>
      </c>
      <c r="N215" s="108"/>
      <c r="O215" s="109"/>
      <c r="P215" s="110"/>
    </row>
    <row r="216" spans="2:16" x14ac:dyDescent="0.25">
      <c r="B216" s="108"/>
      <c r="C216" s="109"/>
      <c r="D216" s="109"/>
      <c r="E216" s="109"/>
      <c r="F216" s="110"/>
      <c r="H216" s="45" t="str">
        <f t="shared" si="9"/>
        <v/>
      </c>
      <c r="J216" s="45" t="str">
        <f t="shared" si="10"/>
        <v/>
      </c>
      <c r="L216" s="45" t="str">
        <f t="shared" si="11"/>
        <v/>
      </c>
      <c r="N216" s="108"/>
      <c r="O216" s="109"/>
      <c r="P216" s="110"/>
    </row>
    <row r="217" spans="2:16" x14ac:dyDescent="0.25">
      <c r="B217" s="108"/>
      <c r="C217" s="109"/>
      <c r="D217" s="109"/>
      <c r="E217" s="109"/>
      <c r="F217" s="110"/>
      <c r="H217" s="45" t="str">
        <f t="shared" si="9"/>
        <v/>
      </c>
      <c r="J217" s="45" t="str">
        <f t="shared" si="10"/>
        <v/>
      </c>
      <c r="L217" s="45" t="str">
        <f t="shared" si="11"/>
        <v/>
      </c>
      <c r="N217" s="108"/>
      <c r="O217" s="109"/>
      <c r="P217" s="110"/>
    </row>
    <row r="218" spans="2:16" x14ac:dyDescent="0.25">
      <c r="B218" s="108"/>
      <c r="C218" s="109"/>
      <c r="D218" s="109"/>
      <c r="E218" s="109"/>
      <c r="F218" s="110"/>
      <c r="H218" s="45" t="str">
        <f t="shared" si="9"/>
        <v/>
      </c>
      <c r="J218" s="45" t="str">
        <f t="shared" si="10"/>
        <v/>
      </c>
      <c r="L218" s="45" t="str">
        <f t="shared" si="11"/>
        <v/>
      </c>
      <c r="N218" s="108"/>
      <c r="O218" s="114"/>
      <c r="P218" s="110"/>
    </row>
    <row r="219" spans="2:16" x14ac:dyDescent="0.25">
      <c r="B219" s="108"/>
      <c r="C219" s="109"/>
      <c r="D219" s="109"/>
      <c r="E219" s="109"/>
      <c r="F219" s="110"/>
      <c r="H219" s="45" t="str">
        <f t="shared" si="9"/>
        <v/>
      </c>
      <c r="J219" s="45" t="str">
        <f t="shared" si="10"/>
        <v/>
      </c>
      <c r="L219" s="45" t="str">
        <f t="shared" si="11"/>
        <v/>
      </c>
      <c r="N219" s="108"/>
      <c r="O219" s="109"/>
      <c r="P219" s="110"/>
    </row>
    <row r="220" spans="2:16" x14ac:dyDescent="0.25">
      <c r="B220" s="108"/>
      <c r="C220" s="109"/>
      <c r="D220" s="109"/>
      <c r="E220" s="109"/>
      <c r="F220" s="110"/>
      <c r="H220" s="45" t="str">
        <f t="shared" si="9"/>
        <v/>
      </c>
      <c r="J220" s="45" t="str">
        <f t="shared" si="10"/>
        <v/>
      </c>
      <c r="L220" s="45" t="str">
        <f t="shared" si="11"/>
        <v/>
      </c>
      <c r="N220" s="108"/>
      <c r="O220" s="109"/>
      <c r="P220" s="110"/>
    </row>
    <row r="221" spans="2:16" x14ac:dyDescent="0.25">
      <c r="B221" s="108"/>
      <c r="C221" s="109"/>
      <c r="D221" s="109"/>
      <c r="E221" s="109"/>
      <c r="F221" s="110"/>
      <c r="H221" s="45" t="str">
        <f t="shared" si="9"/>
        <v/>
      </c>
      <c r="J221" s="45" t="str">
        <f t="shared" si="10"/>
        <v/>
      </c>
      <c r="L221" s="45" t="str">
        <f t="shared" si="11"/>
        <v/>
      </c>
      <c r="N221" s="108"/>
      <c r="O221" s="109"/>
      <c r="P221" s="110"/>
    </row>
    <row r="222" spans="2:16" x14ac:dyDescent="0.25">
      <c r="B222" s="108"/>
      <c r="C222" s="109"/>
      <c r="D222" s="109"/>
      <c r="E222" s="109"/>
      <c r="F222" s="110"/>
      <c r="H222" s="45" t="str">
        <f t="shared" si="9"/>
        <v/>
      </c>
      <c r="J222" s="45" t="str">
        <f t="shared" si="10"/>
        <v/>
      </c>
      <c r="L222" s="45" t="str">
        <f t="shared" si="11"/>
        <v/>
      </c>
      <c r="N222" s="108"/>
      <c r="O222" s="109"/>
      <c r="P222" s="110"/>
    </row>
    <row r="223" spans="2:16" x14ac:dyDescent="0.25">
      <c r="B223" s="108"/>
      <c r="C223" s="109"/>
      <c r="D223" s="109"/>
      <c r="E223" s="109"/>
      <c r="F223" s="110"/>
      <c r="H223" s="45" t="str">
        <f t="shared" si="9"/>
        <v/>
      </c>
      <c r="J223" s="45" t="str">
        <f t="shared" si="10"/>
        <v/>
      </c>
      <c r="L223" s="45" t="str">
        <f t="shared" si="11"/>
        <v/>
      </c>
      <c r="N223" s="108"/>
      <c r="O223" s="109"/>
      <c r="P223" s="110"/>
    </row>
    <row r="224" spans="2:16" x14ac:dyDescent="0.25">
      <c r="B224" s="108"/>
      <c r="C224" s="109"/>
      <c r="D224" s="109"/>
      <c r="E224" s="109"/>
      <c r="F224" s="110"/>
      <c r="H224" s="45" t="str">
        <f t="shared" si="9"/>
        <v/>
      </c>
      <c r="J224" s="45" t="str">
        <f t="shared" si="10"/>
        <v/>
      </c>
      <c r="L224" s="45" t="str">
        <f t="shared" si="11"/>
        <v/>
      </c>
      <c r="N224" s="108"/>
      <c r="O224" s="109"/>
      <c r="P224" s="110"/>
    </row>
    <row r="225" spans="2:16" x14ac:dyDescent="0.25">
      <c r="B225" s="108"/>
      <c r="C225" s="109"/>
      <c r="D225" s="109"/>
      <c r="E225" s="109"/>
      <c r="F225" s="110"/>
      <c r="H225" s="45" t="str">
        <f t="shared" si="9"/>
        <v/>
      </c>
      <c r="J225" s="45" t="str">
        <f t="shared" si="10"/>
        <v/>
      </c>
      <c r="L225" s="45" t="str">
        <f t="shared" si="11"/>
        <v/>
      </c>
      <c r="N225" s="108"/>
      <c r="O225" s="109"/>
      <c r="P225" s="110"/>
    </row>
    <row r="226" spans="2:16" x14ac:dyDescent="0.25">
      <c r="B226" s="108"/>
      <c r="C226" s="109"/>
      <c r="D226" s="109"/>
      <c r="E226" s="109"/>
      <c r="F226" s="110"/>
      <c r="H226" s="45" t="str">
        <f t="shared" si="9"/>
        <v/>
      </c>
      <c r="J226" s="45" t="str">
        <f t="shared" si="10"/>
        <v/>
      </c>
      <c r="L226" s="45" t="str">
        <f t="shared" si="11"/>
        <v/>
      </c>
      <c r="N226" s="108"/>
      <c r="O226" s="109"/>
      <c r="P226" s="110"/>
    </row>
    <row r="227" spans="2:16" x14ac:dyDescent="0.25">
      <c r="B227" s="108"/>
      <c r="C227" s="109"/>
      <c r="D227" s="109"/>
      <c r="E227" s="109"/>
      <c r="F227" s="110"/>
      <c r="H227" s="45" t="str">
        <f t="shared" si="9"/>
        <v/>
      </c>
      <c r="J227" s="45" t="str">
        <f t="shared" si="10"/>
        <v/>
      </c>
      <c r="L227" s="45" t="str">
        <f t="shared" si="11"/>
        <v/>
      </c>
      <c r="N227" s="108"/>
      <c r="O227" s="109"/>
      <c r="P227" s="110"/>
    </row>
    <row r="228" spans="2:16" x14ac:dyDescent="0.25">
      <c r="B228" s="108"/>
      <c r="C228" s="109"/>
      <c r="D228" s="109"/>
      <c r="E228" s="109"/>
      <c r="F228" s="110"/>
      <c r="H228" s="45" t="str">
        <f t="shared" si="9"/>
        <v/>
      </c>
      <c r="J228" s="45" t="str">
        <f t="shared" si="10"/>
        <v/>
      </c>
      <c r="L228" s="45" t="str">
        <f t="shared" si="11"/>
        <v/>
      </c>
      <c r="N228" s="108"/>
      <c r="O228" s="109"/>
      <c r="P228" s="110"/>
    </row>
    <row r="229" spans="2:16" x14ac:dyDescent="0.25">
      <c r="B229" s="108"/>
      <c r="C229" s="109"/>
      <c r="D229" s="109"/>
      <c r="E229" s="109"/>
      <c r="F229" s="110"/>
      <c r="H229" s="45" t="str">
        <f t="shared" si="9"/>
        <v/>
      </c>
      <c r="J229" s="45" t="str">
        <f t="shared" si="10"/>
        <v/>
      </c>
      <c r="L229" s="45" t="str">
        <f t="shared" si="11"/>
        <v/>
      </c>
      <c r="N229" s="108"/>
      <c r="O229" s="109"/>
      <c r="P229" s="110"/>
    </row>
    <row r="230" spans="2:16" x14ac:dyDescent="0.25">
      <c r="B230" s="108"/>
      <c r="C230" s="109"/>
      <c r="D230" s="109"/>
      <c r="E230" s="109"/>
      <c r="F230" s="110"/>
      <c r="H230" s="45" t="str">
        <f t="shared" si="9"/>
        <v/>
      </c>
      <c r="J230" s="45" t="str">
        <f t="shared" si="10"/>
        <v/>
      </c>
      <c r="L230" s="45" t="str">
        <f t="shared" si="11"/>
        <v/>
      </c>
      <c r="N230" s="108"/>
      <c r="O230" s="109"/>
      <c r="P230" s="110"/>
    </row>
    <row r="231" spans="2:16" x14ac:dyDescent="0.25">
      <c r="B231" s="108"/>
      <c r="C231" s="109"/>
      <c r="D231" s="109"/>
      <c r="E231" s="109"/>
      <c r="F231" s="110"/>
      <c r="H231" s="45" t="str">
        <f t="shared" si="9"/>
        <v/>
      </c>
      <c r="J231" s="45" t="str">
        <f t="shared" si="10"/>
        <v/>
      </c>
      <c r="L231" s="45" t="str">
        <f t="shared" si="11"/>
        <v/>
      </c>
      <c r="N231" s="108"/>
      <c r="O231" s="109"/>
      <c r="P231" s="110"/>
    </row>
    <row r="232" spans="2:16" x14ac:dyDescent="0.25">
      <c r="B232" s="108"/>
      <c r="C232" s="109"/>
      <c r="D232" s="109"/>
      <c r="E232" s="109"/>
      <c r="F232" s="110"/>
      <c r="H232" s="45" t="str">
        <f t="shared" si="9"/>
        <v/>
      </c>
      <c r="J232" s="45" t="str">
        <f t="shared" si="10"/>
        <v/>
      </c>
      <c r="L232" s="45" t="str">
        <f t="shared" si="11"/>
        <v/>
      </c>
      <c r="N232" s="108"/>
      <c r="O232" s="109"/>
      <c r="P232" s="110"/>
    </row>
    <row r="233" spans="2:16" x14ac:dyDescent="0.25">
      <c r="B233" s="108"/>
      <c r="C233" s="109"/>
      <c r="D233" s="109"/>
      <c r="E233" s="109"/>
      <c r="F233" s="110"/>
      <c r="H233" s="45" t="str">
        <f t="shared" si="9"/>
        <v/>
      </c>
      <c r="J233" s="45" t="str">
        <f t="shared" si="10"/>
        <v/>
      </c>
      <c r="L233" s="45" t="str">
        <f t="shared" si="11"/>
        <v/>
      </c>
      <c r="N233" s="108"/>
      <c r="O233" s="109"/>
      <c r="P233" s="110"/>
    </row>
    <row r="234" spans="2:16" x14ac:dyDescent="0.25">
      <c r="B234" s="108"/>
      <c r="C234" s="109"/>
      <c r="D234" s="109"/>
      <c r="E234" s="109"/>
      <c r="F234" s="110"/>
      <c r="H234" s="45" t="str">
        <f t="shared" si="9"/>
        <v/>
      </c>
      <c r="J234" s="45" t="str">
        <f t="shared" si="10"/>
        <v/>
      </c>
      <c r="L234" s="45" t="str">
        <f t="shared" si="11"/>
        <v/>
      </c>
      <c r="N234" s="108"/>
      <c r="O234" s="109"/>
      <c r="P234" s="110"/>
    </row>
    <row r="235" spans="2:16" x14ac:dyDescent="0.25">
      <c r="B235" s="108"/>
      <c r="C235" s="109"/>
      <c r="D235" s="109"/>
      <c r="E235" s="109"/>
      <c r="F235" s="110"/>
      <c r="H235" s="45" t="str">
        <f t="shared" si="9"/>
        <v/>
      </c>
      <c r="J235" s="45" t="str">
        <f t="shared" si="10"/>
        <v/>
      </c>
      <c r="L235" s="45" t="str">
        <f t="shared" si="11"/>
        <v/>
      </c>
      <c r="N235" s="108"/>
      <c r="O235" s="109"/>
      <c r="P235" s="110"/>
    </row>
    <row r="236" spans="2:16" x14ac:dyDescent="0.25">
      <c r="B236" s="108"/>
      <c r="C236" s="109"/>
      <c r="D236" s="109"/>
      <c r="E236" s="109"/>
      <c r="F236" s="110"/>
      <c r="H236" s="45" t="str">
        <f t="shared" si="9"/>
        <v/>
      </c>
      <c r="J236" s="45" t="str">
        <f t="shared" si="10"/>
        <v/>
      </c>
      <c r="L236" s="45" t="str">
        <f t="shared" si="11"/>
        <v/>
      </c>
      <c r="N236" s="108"/>
      <c r="O236" s="109"/>
      <c r="P236" s="110"/>
    </row>
    <row r="237" spans="2:16" x14ac:dyDescent="0.25">
      <c r="B237" s="108"/>
      <c r="C237" s="109"/>
      <c r="D237" s="109"/>
      <c r="E237" s="109"/>
      <c r="F237" s="110"/>
      <c r="H237" s="45" t="str">
        <f t="shared" si="9"/>
        <v/>
      </c>
      <c r="J237" s="45" t="str">
        <f t="shared" si="10"/>
        <v/>
      </c>
      <c r="L237" s="45" t="str">
        <f t="shared" si="11"/>
        <v/>
      </c>
      <c r="N237" s="108"/>
      <c r="O237" s="109"/>
      <c r="P237" s="110"/>
    </row>
    <row r="238" spans="2:16" x14ac:dyDescent="0.25">
      <c r="B238" s="108"/>
      <c r="C238" s="109"/>
      <c r="D238" s="109"/>
      <c r="E238" s="109"/>
      <c r="F238" s="110"/>
      <c r="H238" s="45" t="str">
        <f t="shared" si="9"/>
        <v/>
      </c>
      <c r="J238" s="45" t="str">
        <f t="shared" si="10"/>
        <v/>
      </c>
      <c r="L238" s="45" t="str">
        <f t="shared" si="11"/>
        <v/>
      </c>
      <c r="N238" s="108"/>
      <c r="O238" s="109"/>
      <c r="P238" s="110"/>
    </row>
    <row r="239" spans="2:16" x14ac:dyDescent="0.25">
      <c r="B239" s="108"/>
      <c r="C239" s="109"/>
      <c r="D239" s="109"/>
      <c r="E239" s="109"/>
      <c r="F239" s="110"/>
      <c r="H239" s="45" t="str">
        <f t="shared" si="9"/>
        <v/>
      </c>
      <c r="J239" s="45" t="str">
        <f t="shared" si="10"/>
        <v/>
      </c>
      <c r="L239" s="45" t="str">
        <f t="shared" si="11"/>
        <v/>
      </c>
      <c r="N239" s="108"/>
      <c r="O239" s="109"/>
      <c r="P239" s="110"/>
    </row>
    <row r="240" spans="2:16" x14ac:dyDescent="0.25">
      <c r="B240" s="108"/>
      <c r="C240" s="109"/>
      <c r="D240" s="109"/>
      <c r="E240" s="109"/>
      <c r="F240" s="110"/>
      <c r="H240" s="45" t="str">
        <f t="shared" si="9"/>
        <v/>
      </c>
      <c r="J240" s="45" t="str">
        <f t="shared" si="10"/>
        <v/>
      </c>
      <c r="L240" s="45" t="str">
        <f t="shared" si="11"/>
        <v/>
      </c>
      <c r="N240" s="108"/>
      <c r="O240" s="109"/>
      <c r="P240" s="110"/>
    </row>
    <row r="241" spans="2:16" x14ac:dyDescent="0.25">
      <c r="B241" s="108"/>
      <c r="C241" s="109"/>
      <c r="D241" s="109"/>
      <c r="E241" s="109"/>
      <c r="F241" s="110"/>
      <c r="H241" s="45" t="str">
        <f t="shared" si="9"/>
        <v/>
      </c>
      <c r="J241" s="45" t="str">
        <f t="shared" si="10"/>
        <v/>
      </c>
      <c r="L241" s="45" t="str">
        <f t="shared" si="11"/>
        <v/>
      </c>
      <c r="N241" s="108"/>
      <c r="O241" s="109"/>
      <c r="P241" s="110"/>
    </row>
    <row r="242" spans="2:16" x14ac:dyDescent="0.25">
      <c r="B242" s="108"/>
      <c r="C242" s="109"/>
      <c r="D242" s="109"/>
      <c r="E242" s="109"/>
      <c r="F242" s="110"/>
      <c r="H242" s="45" t="str">
        <f t="shared" si="9"/>
        <v/>
      </c>
      <c r="J242" s="45" t="str">
        <f t="shared" si="10"/>
        <v/>
      </c>
      <c r="L242" s="45" t="str">
        <f t="shared" si="11"/>
        <v/>
      </c>
      <c r="N242" s="108"/>
      <c r="O242" s="109"/>
      <c r="P242" s="110"/>
    </row>
    <row r="243" spans="2:16" x14ac:dyDescent="0.25">
      <c r="B243" s="108"/>
      <c r="C243" s="109"/>
      <c r="D243" s="109"/>
      <c r="E243" s="109"/>
      <c r="F243" s="110"/>
      <c r="H243" s="45" t="str">
        <f t="shared" si="9"/>
        <v/>
      </c>
      <c r="J243" s="45" t="str">
        <f t="shared" si="10"/>
        <v/>
      </c>
      <c r="L243" s="45" t="str">
        <f t="shared" si="11"/>
        <v/>
      </c>
      <c r="N243" s="108"/>
      <c r="O243" s="109"/>
      <c r="P243" s="110"/>
    </row>
    <row r="244" spans="2:16" x14ac:dyDescent="0.25">
      <c r="B244" s="108"/>
      <c r="C244" s="109"/>
      <c r="D244" s="109"/>
      <c r="E244" s="109"/>
      <c r="F244" s="110"/>
      <c r="H244" s="45" t="str">
        <f t="shared" si="9"/>
        <v/>
      </c>
      <c r="J244" s="45" t="str">
        <f t="shared" si="10"/>
        <v/>
      </c>
      <c r="L244" s="45" t="str">
        <f t="shared" si="11"/>
        <v/>
      </c>
      <c r="N244" s="108"/>
      <c r="O244" s="109"/>
      <c r="P244" s="110"/>
    </row>
    <row r="245" spans="2:16" x14ac:dyDescent="0.25">
      <c r="B245" s="108"/>
      <c r="C245" s="109"/>
      <c r="D245" s="109"/>
      <c r="E245" s="109"/>
      <c r="F245" s="110"/>
      <c r="H245" s="45" t="str">
        <f t="shared" si="9"/>
        <v/>
      </c>
      <c r="J245" s="45" t="str">
        <f t="shared" si="10"/>
        <v/>
      </c>
      <c r="L245" s="45" t="str">
        <f t="shared" si="11"/>
        <v/>
      </c>
      <c r="N245" s="108"/>
      <c r="O245" s="109"/>
      <c r="P245" s="110"/>
    </row>
    <row r="246" spans="2:16" x14ac:dyDescent="0.25">
      <c r="B246" s="108"/>
      <c r="C246" s="109"/>
      <c r="D246" s="109"/>
      <c r="E246" s="109"/>
      <c r="F246" s="110"/>
      <c r="H246" s="45" t="str">
        <f t="shared" si="9"/>
        <v/>
      </c>
      <c r="J246" s="45" t="str">
        <f t="shared" si="10"/>
        <v/>
      </c>
      <c r="L246" s="45" t="str">
        <f t="shared" si="11"/>
        <v/>
      </c>
      <c r="N246" s="108"/>
      <c r="O246" s="109"/>
      <c r="P246" s="110"/>
    </row>
    <row r="247" spans="2:16" x14ac:dyDescent="0.25">
      <c r="B247" s="108"/>
      <c r="C247" s="109"/>
      <c r="D247" s="109"/>
      <c r="E247" s="109"/>
      <c r="F247" s="110"/>
      <c r="H247" s="45" t="str">
        <f t="shared" si="9"/>
        <v/>
      </c>
      <c r="J247" s="45" t="str">
        <f t="shared" si="10"/>
        <v/>
      </c>
      <c r="L247" s="45" t="str">
        <f t="shared" si="11"/>
        <v/>
      </c>
      <c r="N247" s="108"/>
      <c r="O247" s="109"/>
      <c r="P247" s="110"/>
    </row>
    <row r="248" spans="2:16" x14ac:dyDescent="0.25">
      <c r="B248" s="108"/>
      <c r="C248" s="109"/>
      <c r="D248" s="109"/>
      <c r="E248" s="109"/>
      <c r="F248" s="110"/>
      <c r="H248" s="45" t="str">
        <f t="shared" si="9"/>
        <v/>
      </c>
      <c r="J248" s="45" t="str">
        <f t="shared" si="10"/>
        <v/>
      </c>
      <c r="L248" s="45" t="str">
        <f t="shared" si="11"/>
        <v/>
      </c>
      <c r="N248" s="108"/>
      <c r="O248" s="109"/>
      <c r="P248" s="110"/>
    </row>
    <row r="249" spans="2:16" x14ac:dyDescent="0.25">
      <c r="B249" s="108"/>
      <c r="C249" s="109"/>
      <c r="D249" s="109"/>
      <c r="E249" s="109"/>
      <c r="F249" s="110"/>
      <c r="H249" s="45" t="str">
        <f t="shared" si="9"/>
        <v/>
      </c>
      <c r="J249" s="45" t="str">
        <f t="shared" si="10"/>
        <v/>
      </c>
      <c r="L249" s="45" t="str">
        <f t="shared" si="11"/>
        <v/>
      </c>
      <c r="N249" s="108"/>
      <c r="O249" s="109"/>
      <c r="P249" s="110"/>
    </row>
    <row r="250" spans="2:16" x14ac:dyDescent="0.25">
      <c r="B250" s="108"/>
      <c r="C250" s="109"/>
      <c r="D250" s="109"/>
      <c r="E250" s="109"/>
      <c r="F250" s="110"/>
      <c r="H250" s="45" t="str">
        <f t="shared" si="9"/>
        <v/>
      </c>
      <c r="J250" s="45" t="str">
        <f t="shared" si="10"/>
        <v/>
      </c>
      <c r="L250" s="45" t="str">
        <f t="shared" si="11"/>
        <v/>
      </c>
      <c r="N250" s="108"/>
      <c r="O250" s="109"/>
      <c r="P250" s="110"/>
    </row>
    <row r="251" spans="2:16" x14ac:dyDescent="0.25">
      <c r="B251" s="108"/>
      <c r="C251" s="109"/>
      <c r="D251" s="109"/>
      <c r="E251" s="109"/>
      <c r="F251" s="110"/>
      <c r="H251" s="45" t="str">
        <f t="shared" si="9"/>
        <v/>
      </c>
      <c r="J251" s="45" t="str">
        <f t="shared" si="10"/>
        <v/>
      </c>
      <c r="L251" s="45" t="str">
        <f t="shared" si="11"/>
        <v/>
      </c>
      <c r="N251" s="108"/>
      <c r="O251" s="109"/>
      <c r="P251" s="110"/>
    </row>
    <row r="252" spans="2:16" x14ac:dyDescent="0.25">
      <c r="B252" s="108"/>
      <c r="C252" s="109"/>
      <c r="D252" s="109"/>
      <c r="E252" s="109"/>
      <c r="F252" s="110"/>
      <c r="H252" s="45" t="str">
        <f t="shared" si="9"/>
        <v/>
      </c>
      <c r="J252" s="45" t="str">
        <f t="shared" si="10"/>
        <v/>
      </c>
      <c r="L252" s="45" t="str">
        <f t="shared" si="11"/>
        <v/>
      </c>
      <c r="N252" s="108"/>
      <c r="O252" s="109"/>
      <c r="P252" s="110"/>
    </row>
    <row r="253" spans="2:16" x14ac:dyDescent="0.25">
      <c r="B253" s="108"/>
      <c r="C253" s="109"/>
      <c r="D253" s="109"/>
      <c r="E253" s="109"/>
      <c r="F253" s="110"/>
      <c r="H253" s="45" t="str">
        <f t="shared" si="9"/>
        <v/>
      </c>
      <c r="J253" s="45" t="str">
        <f t="shared" si="10"/>
        <v/>
      </c>
      <c r="L253" s="45" t="str">
        <f t="shared" si="11"/>
        <v/>
      </c>
      <c r="N253" s="108"/>
      <c r="O253" s="109"/>
      <c r="P253" s="110"/>
    </row>
    <row r="254" spans="2:16" x14ac:dyDescent="0.25">
      <c r="B254" s="108"/>
      <c r="C254" s="109"/>
      <c r="D254" s="109"/>
      <c r="E254" s="109"/>
      <c r="F254" s="110"/>
      <c r="H254" s="45" t="str">
        <f t="shared" si="9"/>
        <v/>
      </c>
      <c r="J254" s="45" t="str">
        <f t="shared" si="10"/>
        <v/>
      </c>
      <c r="L254" s="45" t="str">
        <f t="shared" si="11"/>
        <v/>
      </c>
      <c r="N254" s="108"/>
      <c r="O254" s="109"/>
      <c r="P254" s="110"/>
    </row>
    <row r="255" spans="2:16" x14ac:dyDescent="0.25">
      <c r="B255" s="108"/>
      <c r="C255" s="109"/>
      <c r="D255" s="109"/>
      <c r="E255" s="109"/>
      <c r="F255" s="110"/>
      <c r="H255" s="45" t="str">
        <f t="shared" si="9"/>
        <v/>
      </c>
      <c r="J255" s="45" t="str">
        <f t="shared" si="10"/>
        <v/>
      </c>
      <c r="L255" s="45" t="str">
        <f t="shared" si="11"/>
        <v/>
      </c>
      <c r="N255" s="108"/>
      <c r="O255" s="109"/>
      <c r="P255" s="110"/>
    </row>
    <row r="256" spans="2:16" x14ac:dyDescent="0.25">
      <c r="B256" s="108"/>
      <c r="C256" s="109"/>
      <c r="D256" s="109"/>
      <c r="E256" s="109"/>
      <c r="F256" s="110"/>
      <c r="H256" s="45" t="str">
        <f t="shared" si="9"/>
        <v/>
      </c>
      <c r="J256" s="45" t="str">
        <f t="shared" si="10"/>
        <v/>
      </c>
      <c r="L256" s="45" t="str">
        <f t="shared" si="11"/>
        <v/>
      </c>
      <c r="N256" s="108"/>
      <c r="O256" s="109"/>
      <c r="P256" s="110"/>
    </row>
    <row r="257" spans="2:16" x14ac:dyDescent="0.25">
      <c r="B257" s="108"/>
      <c r="C257" s="109"/>
      <c r="D257" s="109"/>
      <c r="E257" s="109"/>
      <c r="F257" s="110"/>
      <c r="H257" s="45" t="str">
        <f t="shared" si="9"/>
        <v/>
      </c>
      <c r="J257" s="45" t="str">
        <f t="shared" si="10"/>
        <v/>
      </c>
      <c r="L257" s="45" t="str">
        <f t="shared" si="11"/>
        <v/>
      </c>
      <c r="N257" s="108"/>
      <c r="O257" s="109"/>
      <c r="P257" s="110"/>
    </row>
    <row r="258" spans="2:16" x14ac:dyDescent="0.25">
      <c r="B258" s="108"/>
      <c r="C258" s="109"/>
      <c r="D258" s="109"/>
      <c r="E258" s="109"/>
      <c r="F258" s="110"/>
      <c r="H258" s="45" t="str">
        <f t="shared" si="9"/>
        <v/>
      </c>
      <c r="J258" s="45" t="str">
        <f t="shared" si="10"/>
        <v/>
      </c>
      <c r="L258" s="45" t="str">
        <f t="shared" si="11"/>
        <v/>
      </c>
      <c r="N258" s="108"/>
      <c r="O258" s="109"/>
      <c r="P258" s="110"/>
    </row>
    <row r="259" spans="2:16" x14ac:dyDescent="0.25">
      <c r="B259" s="108"/>
      <c r="C259" s="109"/>
      <c r="D259" s="109"/>
      <c r="E259" s="109"/>
      <c r="F259" s="110"/>
      <c r="H259" s="45" t="str">
        <f t="shared" si="9"/>
        <v/>
      </c>
      <c r="J259" s="45" t="str">
        <f t="shared" si="10"/>
        <v/>
      </c>
      <c r="L259" s="45" t="str">
        <f t="shared" si="11"/>
        <v/>
      </c>
      <c r="N259" s="108"/>
      <c r="O259" s="109"/>
      <c r="P259" s="110"/>
    </row>
    <row r="260" spans="2:16" x14ac:dyDescent="0.25">
      <c r="B260" s="108"/>
      <c r="C260" s="109"/>
      <c r="D260" s="109"/>
      <c r="E260" s="109"/>
      <c r="F260" s="110"/>
      <c r="H260" s="45" t="str">
        <f t="shared" si="9"/>
        <v/>
      </c>
      <c r="J260" s="45" t="str">
        <f t="shared" si="10"/>
        <v/>
      </c>
      <c r="L260" s="45" t="str">
        <f t="shared" si="11"/>
        <v/>
      </c>
      <c r="N260" s="108"/>
      <c r="O260" s="109"/>
      <c r="P260" s="110"/>
    </row>
    <row r="261" spans="2:16" x14ac:dyDescent="0.25">
      <c r="B261" s="108"/>
      <c r="C261" s="109"/>
      <c r="D261" s="109"/>
      <c r="E261" s="109"/>
      <c r="F261" s="110"/>
      <c r="H261" s="45" t="str">
        <f t="shared" si="9"/>
        <v/>
      </c>
      <c r="J261" s="45" t="str">
        <f t="shared" si="10"/>
        <v/>
      </c>
      <c r="L261" s="45" t="str">
        <f t="shared" si="11"/>
        <v/>
      </c>
      <c r="N261" s="108"/>
      <c r="O261" s="109"/>
      <c r="P261" s="110"/>
    </row>
    <row r="262" spans="2:16" x14ac:dyDescent="0.25">
      <c r="B262" s="108"/>
      <c r="C262" s="109"/>
      <c r="D262" s="109"/>
      <c r="E262" s="109"/>
      <c r="F262" s="110"/>
      <c r="H262" s="45" t="str">
        <f t="shared" si="9"/>
        <v/>
      </c>
      <c r="J262" s="45" t="str">
        <f t="shared" si="10"/>
        <v/>
      </c>
      <c r="L262" s="45" t="str">
        <f t="shared" si="11"/>
        <v/>
      </c>
      <c r="N262" s="108"/>
      <c r="O262" s="109"/>
      <c r="P262" s="110"/>
    </row>
    <row r="263" spans="2:16" x14ac:dyDescent="0.25">
      <c r="B263" s="108"/>
      <c r="C263" s="109"/>
      <c r="D263" s="109"/>
      <c r="E263" s="109"/>
      <c r="F263" s="110"/>
      <c r="H263" s="45" t="str">
        <f t="shared" si="9"/>
        <v/>
      </c>
      <c r="J263" s="45" t="str">
        <f t="shared" si="10"/>
        <v/>
      </c>
      <c r="L263" s="45" t="str">
        <f t="shared" si="11"/>
        <v/>
      </c>
      <c r="N263" s="108"/>
      <c r="O263" s="109"/>
      <c r="P263" s="110"/>
    </row>
    <row r="264" spans="2:16" x14ac:dyDescent="0.25">
      <c r="B264" s="108"/>
      <c r="C264" s="109"/>
      <c r="D264" s="109"/>
      <c r="E264" s="109"/>
      <c r="F264" s="110"/>
      <c r="H264" s="45" t="str">
        <f t="shared" si="9"/>
        <v/>
      </c>
      <c r="J264" s="45" t="str">
        <f t="shared" si="10"/>
        <v/>
      </c>
      <c r="L264" s="45" t="str">
        <f t="shared" si="11"/>
        <v/>
      </c>
      <c r="N264" s="108"/>
      <c r="O264" s="109"/>
      <c r="P264" s="110"/>
    </row>
    <row r="265" spans="2:16" x14ac:dyDescent="0.25">
      <c r="B265" s="108"/>
      <c r="C265" s="109"/>
      <c r="D265" s="109"/>
      <c r="E265" s="109"/>
      <c r="F265" s="110"/>
      <c r="H265" s="45" t="str">
        <f t="shared" si="9"/>
        <v/>
      </c>
      <c r="J265" s="45" t="str">
        <f t="shared" si="10"/>
        <v/>
      </c>
      <c r="L265" s="45" t="str">
        <f t="shared" si="11"/>
        <v/>
      </c>
      <c r="N265" s="108"/>
      <c r="O265" s="109"/>
      <c r="P265" s="110"/>
    </row>
    <row r="266" spans="2:16" x14ac:dyDescent="0.25">
      <c r="B266" s="108"/>
      <c r="C266" s="109"/>
      <c r="D266" s="109"/>
      <c r="E266" s="109"/>
      <c r="F266" s="110"/>
      <c r="H266" s="45" t="str">
        <f t="shared" si="9"/>
        <v/>
      </c>
      <c r="J266" s="45" t="str">
        <f t="shared" si="10"/>
        <v/>
      </c>
      <c r="L266" s="45" t="str">
        <f t="shared" si="11"/>
        <v/>
      </c>
      <c r="N266" s="108"/>
      <c r="O266" s="109"/>
      <c r="P266" s="110"/>
    </row>
    <row r="267" spans="2:16" x14ac:dyDescent="0.25">
      <c r="B267" s="108"/>
      <c r="C267" s="109"/>
      <c r="D267" s="109"/>
      <c r="E267" s="109"/>
      <c r="F267" s="110"/>
      <c r="H267" s="45" t="str">
        <f t="shared" ref="H267:H330" si="12">IF(C267="","",C267) &amp; IF(D267="",""," – " &amp; D267) &amp; IF(E267="",""," – " &amp; E267) &amp; IF(F267="",""," – " &amp; F267)</f>
        <v/>
      </c>
      <c r="J267" s="45" t="str">
        <f t="shared" ref="J267:J330" si="13">IF(C267="","",C267) &amp; IF(D267="",""," – " &amp; D267) &amp; IF(E267="",""," – " &amp; E267)</f>
        <v/>
      </c>
      <c r="L267" s="45" t="str">
        <f t="shared" ref="L267:L330" si="14">IF(C267="","",C267) &amp; IF(D267="",""," – " &amp; D267)</f>
        <v/>
      </c>
      <c r="N267" s="108"/>
      <c r="O267" s="109"/>
      <c r="P267" s="110"/>
    </row>
    <row r="268" spans="2:16" x14ac:dyDescent="0.25">
      <c r="B268" s="108"/>
      <c r="C268" s="109"/>
      <c r="D268" s="109"/>
      <c r="E268" s="109"/>
      <c r="F268" s="110"/>
      <c r="H268" s="45" t="str">
        <f t="shared" si="12"/>
        <v/>
      </c>
      <c r="J268" s="45" t="str">
        <f t="shared" si="13"/>
        <v/>
      </c>
      <c r="L268" s="45" t="str">
        <f t="shared" si="14"/>
        <v/>
      </c>
      <c r="N268" s="108"/>
      <c r="O268" s="109"/>
      <c r="P268" s="110"/>
    </row>
    <row r="269" spans="2:16" x14ac:dyDescent="0.25">
      <c r="B269" s="108"/>
      <c r="C269" s="109"/>
      <c r="D269" s="109"/>
      <c r="E269" s="109"/>
      <c r="F269" s="110"/>
      <c r="H269" s="45" t="str">
        <f t="shared" si="12"/>
        <v/>
      </c>
      <c r="J269" s="45" t="str">
        <f t="shared" si="13"/>
        <v/>
      </c>
      <c r="L269" s="45" t="str">
        <f t="shared" si="14"/>
        <v/>
      </c>
      <c r="N269" s="108"/>
      <c r="O269" s="109"/>
      <c r="P269" s="110"/>
    </row>
    <row r="270" spans="2:16" x14ac:dyDescent="0.25">
      <c r="B270" s="108"/>
      <c r="C270" s="109"/>
      <c r="D270" s="109"/>
      <c r="E270" s="109"/>
      <c r="F270" s="110"/>
      <c r="H270" s="45" t="str">
        <f t="shared" si="12"/>
        <v/>
      </c>
      <c r="J270" s="45" t="str">
        <f t="shared" si="13"/>
        <v/>
      </c>
      <c r="L270" s="45" t="str">
        <f t="shared" si="14"/>
        <v/>
      </c>
      <c r="N270" s="108"/>
      <c r="O270" s="109"/>
      <c r="P270" s="110"/>
    </row>
    <row r="271" spans="2:16" x14ac:dyDescent="0.25">
      <c r="B271" s="108"/>
      <c r="C271" s="109"/>
      <c r="D271" s="109"/>
      <c r="E271" s="109"/>
      <c r="F271" s="110"/>
      <c r="H271" s="45" t="str">
        <f t="shared" si="12"/>
        <v/>
      </c>
      <c r="J271" s="45" t="str">
        <f t="shared" si="13"/>
        <v/>
      </c>
      <c r="L271" s="45" t="str">
        <f t="shared" si="14"/>
        <v/>
      </c>
      <c r="N271" s="108"/>
      <c r="O271" s="109"/>
      <c r="P271" s="110"/>
    </row>
    <row r="272" spans="2:16" x14ac:dyDescent="0.25">
      <c r="B272" s="108"/>
      <c r="C272" s="109"/>
      <c r="D272" s="109"/>
      <c r="E272" s="109"/>
      <c r="F272" s="110"/>
      <c r="H272" s="45" t="str">
        <f t="shared" si="12"/>
        <v/>
      </c>
      <c r="J272" s="45" t="str">
        <f t="shared" si="13"/>
        <v/>
      </c>
      <c r="L272" s="45" t="str">
        <f t="shared" si="14"/>
        <v/>
      </c>
      <c r="N272" s="108"/>
      <c r="O272" s="109"/>
      <c r="P272" s="110"/>
    </row>
    <row r="273" spans="2:16" x14ac:dyDescent="0.25">
      <c r="B273" s="108"/>
      <c r="C273" s="109"/>
      <c r="D273" s="109"/>
      <c r="E273" s="109"/>
      <c r="F273" s="110"/>
      <c r="H273" s="45" t="str">
        <f t="shared" si="12"/>
        <v/>
      </c>
      <c r="J273" s="45" t="str">
        <f t="shared" si="13"/>
        <v/>
      </c>
      <c r="L273" s="45" t="str">
        <f t="shared" si="14"/>
        <v/>
      </c>
      <c r="N273" s="108"/>
      <c r="O273" s="109"/>
      <c r="P273" s="110"/>
    </row>
    <row r="274" spans="2:16" x14ac:dyDescent="0.25">
      <c r="B274" s="108"/>
      <c r="C274" s="109"/>
      <c r="D274" s="109"/>
      <c r="E274" s="109"/>
      <c r="F274" s="110"/>
      <c r="H274" s="45" t="str">
        <f t="shared" si="12"/>
        <v/>
      </c>
      <c r="J274" s="45" t="str">
        <f t="shared" si="13"/>
        <v/>
      </c>
      <c r="L274" s="45" t="str">
        <f t="shared" si="14"/>
        <v/>
      </c>
      <c r="N274" s="108"/>
      <c r="O274" s="109"/>
      <c r="P274" s="110"/>
    </row>
    <row r="275" spans="2:16" x14ac:dyDescent="0.25">
      <c r="B275" s="108"/>
      <c r="C275" s="109"/>
      <c r="D275" s="109"/>
      <c r="E275" s="109"/>
      <c r="F275" s="110"/>
      <c r="H275" s="45" t="str">
        <f t="shared" si="12"/>
        <v/>
      </c>
      <c r="J275" s="45" t="str">
        <f t="shared" si="13"/>
        <v/>
      </c>
      <c r="L275" s="45" t="str">
        <f t="shared" si="14"/>
        <v/>
      </c>
      <c r="N275" s="108"/>
      <c r="O275" s="109"/>
      <c r="P275" s="110"/>
    </row>
    <row r="276" spans="2:16" x14ac:dyDescent="0.25">
      <c r="B276" s="108"/>
      <c r="C276" s="109"/>
      <c r="D276" s="109"/>
      <c r="E276" s="109"/>
      <c r="F276" s="110"/>
      <c r="H276" s="45" t="str">
        <f t="shared" si="12"/>
        <v/>
      </c>
      <c r="J276" s="45" t="str">
        <f t="shared" si="13"/>
        <v/>
      </c>
      <c r="L276" s="45" t="str">
        <f t="shared" si="14"/>
        <v/>
      </c>
      <c r="N276" s="108"/>
      <c r="O276" s="109"/>
      <c r="P276" s="110"/>
    </row>
    <row r="277" spans="2:16" x14ac:dyDescent="0.25">
      <c r="B277" s="108"/>
      <c r="C277" s="109"/>
      <c r="D277" s="109"/>
      <c r="E277" s="109"/>
      <c r="F277" s="110"/>
      <c r="H277" s="45" t="str">
        <f t="shared" si="12"/>
        <v/>
      </c>
      <c r="J277" s="45" t="str">
        <f t="shared" si="13"/>
        <v/>
      </c>
      <c r="L277" s="45" t="str">
        <f t="shared" si="14"/>
        <v/>
      </c>
      <c r="N277" s="108"/>
      <c r="O277" s="109"/>
      <c r="P277" s="110"/>
    </row>
    <row r="278" spans="2:16" x14ac:dyDescent="0.25">
      <c r="B278" s="108"/>
      <c r="C278" s="109"/>
      <c r="D278" s="109"/>
      <c r="E278" s="109"/>
      <c r="F278" s="110"/>
      <c r="H278" s="45" t="str">
        <f t="shared" si="12"/>
        <v/>
      </c>
      <c r="J278" s="45" t="str">
        <f t="shared" si="13"/>
        <v/>
      </c>
      <c r="L278" s="45" t="str">
        <f t="shared" si="14"/>
        <v/>
      </c>
      <c r="N278" s="108"/>
      <c r="O278" s="109"/>
      <c r="P278" s="110"/>
    </row>
    <row r="279" spans="2:16" x14ac:dyDescent="0.25">
      <c r="B279" s="108"/>
      <c r="C279" s="109"/>
      <c r="D279" s="109"/>
      <c r="E279" s="109"/>
      <c r="F279" s="110"/>
      <c r="H279" s="45" t="str">
        <f t="shared" si="12"/>
        <v/>
      </c>
      <c r="J279" s="45" t="str">
        <f t="shared" si="13"/>
        <v/>
      </c>
      <c r="L279" s="45" t="str">
        <f t="shared" si="14"/>
        <v/>
      </c>
      <c r="N279" s="108"/>
      <c r="O279" s="109"/>
      <c r="P279" s="110"/>
    </row>
    <row r="280" spans="2:16" x14ac:dyDescent="0.25">
      <c r="B280" s="108"/>
      <c r="C280" s="109"/>
      <c r="D280" s="109"/>
      <c r="E280" s="109"/>
      <c r="F280" s="110"/>
      <c r="H280" s="45" t="str">
        <f t="shared" si="12"/>
        <v/>
      </c>
      <c r="J280" s="45" t="str">
        <f t="shared" si="13"/>
        <v/>
      </c>
      <c r="L280" s="45" t="str">
        <f t="shared" si="14"/>
        <v/>
      </c>
      <c r="N280" s="108"/>
      <c r="O280" s="109"/>
      <c r="P280" s="110"/>
    </row>
    <row r="281" spans="2:16" x14ac:dyDescent="0.25">
      <c r="B281" s="108"/>
      <c r="C281" s="109"/>
      <c r="D281" s="109"/>
      <c r="E281" s="109"/>
      <c r="F281" s="110"/>
      <c r="H281" s="45" t="str">
        <f t="shared" si="12"/>
        <v/>
      </c>
      <c r="J281" s="45" t="str">
        <f t="shared" si="13"/>
        <v/>
      </c>
      <c r="L281" s="45" t="str">
        <f t="shared" si="14"/>
        <v/>
      </c>
      <c r="N281" s="108"/>
      <c r="O281" s="109"/>
      <c r="P281" s="110"/>
    </row>
    <row r="282" spans="2:16" x14ac:dyDescent="0.25">
      <c r="B282" s="108"/>
      <c r="C282" s="109"/>
      <c r="D282" s="109"/>
      <c r="E282" s="109"/>
      <c r="F282" s="110"/>
      <c r="H282" s="45" t="str">
        <f t="shared" si="12"/>
        <v/>
      </c>
      <c r="J282" s="45" t="str">
        <f t="shared" si="13"/>
        <v/>
      </c>
      <c r="L282" s="45" t="str">
        <f t="shared" si="14"/>
        <v/>
      </c>
      <c r="N282" s="108"/>
      <c r="O282" s="109"/>
      <c r="P282" s="110"/>
    </row>
    <row r="283" spans="2:16" x14ac:dyDescent="0.25">
      <c r="B283" s="108"/>
      <c r="C283" s="109"/>
      <c r="D283" s="109"/>
      <c r="E283" s="109"/>
      <c r="F283" s="110"/>
      <c r="H283" s="45" t="str">
        <f t="shared" si="12"/>
        <v/>
      </c>
      <c r="J283" s="45" t="str">
        <f t="shared" si="13"/>
        <v/>
      </c>
      <c r="L283" s="45" t="str">
        <f t="shared" si="14"/>
        <v/>
      </c>
      <c r="N283" s="108"/>
      <c r="O283" s="109"/>
      <c r="P283" s="110"/>
    </row>
    <row r="284" spans="2:16" x14ac:dyDescent="0.25">
      <c r="B284" s="108"/>
      <c r="C284" s="109"/>
      <c r="D284" s="109"/>
      <c r="E284" s="109"/>
      <c r="F284" s="110"/>
      <c r="H284" s="45" t="str">
        <f t="shared" si="12"/>
        <v/>
      </c>
      <c r="J284" s="45" t="str">
        <f t="shared" si="13"/>
        <v/>
      </c>
      <c r="L284" s="45" t="str">
        <f t="shared" si="14"/>
        <v/>
      </c>
      <c r="N284" s="108"/>
      <c r="O284" s="109"/>
      <c r="P284" s="110"/>
    </row>
    <row r="285" spans="2:16" x14ac:dyDescent="0.25">
      <c r="B285" s="108"/>
      <c r="C285" s="109"/>
      <c r="D285" s="109"/>
      <c r="E285" s="109"/>
      <c r="F285" s="110"/>
      <c r="H285" s="45" t="str">
        <f t="shared" si="12"/>
        <v/>
      </c>
      <c r="J285" s="45" t="str">
        <f t="shared" si="13"/>
        <v/>
      </c>
      <c r="L285" s="45" t="str">
        <f t="shared" si="14"/>
        <v/>
      </c>
      <c r="N285" s="108"/>
      <c r="O285" s="109"/>
      <c r="P285" s="110"/>
    </row>
    <row r="286" spans="2:16" x14ac:dyDescent="0.25">
      <c r="B286" s="108"/>
      <c r="C286" s="109"/>
      <c r="D286" s="109"/>
      <c r="E286" s="109"/>
      <c r="F286" s="110"/>
      <c r="H286" s="45" t="str">
        <f t="shared" si="12"/>
        <v/>
      </c>
      <c r="J286" s="45" t="str">
        <f t="shared" si="13"/>
        <v/>
      </c>
      <c r="L286" s="45" t="str">
        <f t="shared" si="14"/>
        <v/>
      </c>
      <c r="N286" s="108"/>
      <c r="O286" s="109"/>
      <c r="P286" s="110"/>
    </row>
    <row r="287" spans="2:16" x14ac:dyDescent="0.25">
      <c r="B287" s="108"/>
      <c r="C287" s="109"/>
      <c r="D287" s="109"/>
      <c r="E287" s="109"/>
      <c r="F287" s="110"/>
      <c r="H287" s="45" t="str">
        <f t="shared" si="12"/>
        <v/>
      </c>
      <c r="J287" s="45" t="str">
        <f t="shared" si="13"/>
        <v/>
      </c>
      <c r="L287" s="45" t="str">
        <f t="shared" si="14"/>
        <v/>
      </c>
      <c r="N287" s="108"/>
      <c r="O287" s="109"/>
      <c r="P287" s="110"/>
    </row>
    <row r="288" spans="2:16" x14ac:dyDescent="0.25">
      <c r="B288" s="108"/>
      <c r="C288" s="109"/>
      <c r="D288" s="109"/>
      <c r="E288" s="109"/>
      <c r="F288" s="110"/>
      <c r="H288" s="45" t="str">
        <f t="shared" si="12"/>
        <v/>
      </c>
      <c r="J288" s="45" t="str">
        <f t="shared" si="13"/>
        <v/>
      </c>
      <c r="L288" s="45" t="str">
        <f t="shared" si="14"/>
        <v/>
      </c>
      <c r="N288" s="108"/>
      <c r="O288" s="109"/>
      <c r="P288" s="110"/>
    </row>
    <row r="289" spans="2:16" x14ac:dyDescent="0.25">
      <c r="B289" s="108"/>
      <c r="C289" s="109"/>
      <c r="D289" s="109"/>
      <c r="E289" s="109"/>
      <c r="F289" s="110"/>
      <c r="H289" s="45" t="str">
        <f t="shared" si="12"/>
        <v/>
      </c>
      <c r="J289" s="45" t="str">
        <f t="shared" si="13"/>
        <v/>
      </c>
      <c r="L289" s="45" t="str">
        <f t="shared" si="14"/>
        <v/>
      </c>
      <c r="N289" s="108"/>
      <c r="O289" s="109"/>
      <c r="P289" s="110"/>
    </row>
    <row r="290" spans="2:16" x14ac:dyDescent="0.25">
      <c r="B290" s="108"/>
      <c r="C290" s="109"/>
      <c r="D290" s="109"/>
      <c r="E290" s="109"/>
      <c r="F290" s="110"/>
      <c r="H290" s="45" t="str">
        <f t="shared" si="12"/>
        <v/>
      </c>
      <c r="J290" s="45" t="str">
        <f t="shared" si="13"/>
        <v/>
      </c>
      <c r="L290" s="45" t="str">
        <f t="shared" si="14"/>
        <v/>
      </c>
      <c r="N290" s="108"/>
      <c r="O290" s="109"/>
      <c r="P290" s="110"/>
    </row>
    <row r="291" spans="2:16" x14ac:dyDescent="0.25">
      <c r="B291" s="108"/>
      <c r="C291" s="109"/>
      <c r="D291" s="109"/>
      <c r="E291" s="109"/>
      <c r="F291" s="110"/>
      <c r="H291" s="45" t="str">
        <f t="shared" si="12"/>
        <v/>
      </c>
      <c r="J291" s="45" t="str">
        <f t="shared" si="13"/>
        <v/>
      </c>
      <c r="L291" s="45" t="str">
        <f t="shared" si="14"/>
        <v/>
      </c>
      <c r="N291" s="108"/>
      <c r="O291" s="109"/>
      <c r="P291" s="110"/>
    </row>
    <row r="292" spans="2:16" x14ac:dyDescent="0.25">
      <c r="B292" s="108"/>
      <c r="C292" s="109"/>
      <c r="D292" s="109"/>
      <c r="E292" s="109"/>
      <c r="F292" s="110"/>
      <c r="H292" s="45" t="str">
        <f t="shared" si="12"/>
        <v/>
      </c>
      <c r="J292" s="45" t="str">
        <f t="shared" si="13"/>
        <v/>
      </c>
      <c r="L292" s="45" t="str">
        <f t="shared" si="14"/>
        <v/>
      </c>
      <c r="N292" s="108"/>
      <c r="O292" s="109"/>
      <c r="P292" s="110"/>
    </row>
    <row r="293" spans="2:16" x14ac:dyDescent="0.25">
      <c r="B293" s="108"/>
      <c r="C293" s="109"/>
      <c r="D293" s="109"/>
      <c r="E293" s="109"/>
      <c r="F293" s="110"/>
      <c r="H293" s="45" t="str">
        <f t="shared" si="12"/>
        <v/>
      </c>
      <c r="J293" s="45" t="str">
        <f t="shared" si="13"/>
        <v/>
      </c>
      <c r="L293" s="45" t="str">
        <f t="shared" si="14"/>
        <v/>
      </c>
      <c r="N293" s="108"/>
      <c r="O293" s="109"/>
      <c r="P293" s="110"/>
    </row>
    <row r="294" spans="2:16" x14ac:dyDescent="0.25">
      <c r="B294" s="108"/>
      <c r="C294" s="109"/>
      <c r="D294" s="109"/>
      <c r="E294" s="109"/>
      <c r="F294" s="110"/>
      <c r="H294" s="45" t="str">
        <f t="shared" si="12"/>
        <v/>
      </c>
      <c r="J294" s="45" t="str">
        <f t="shared" si="13"/>
        <v/>
      </c>
      <c r="L294" s="45" t="str">
        <f t="shared" si="14"/>
        <v/>
      </c>
      <c r="N294" s="108"/>
      <c r="O294" s="109"/>
      <c r="P294" s="110"/>
    </row>
    <row r="295" spans="2:16" x14ac:dyDescent="0.25">
      <c r="B295" s="108"/>
      <c r="C295" s="109"/>
      <c r="D295" s="109"/>
      <c r="E295" s="109"/>
      <c r="F295" s="110"/>
      <c r="H295" s="45" t="str">
        <f t="shared" si="12"/>
        <v/>
      </c>
      <c r="J295" s="45" t="str">
        <f t="shared" si="13"/>
        <v/>
      </c>
      <c r="L295" s="45" t="str">
        <f t="shared" si="14"/>
        <v/>
      </c>
      <c r="N295" s="108"/>
      <c r="O295" s="109"/>
      <c r="P295" s="110"/>
    </row>
    <row r="296" spans="2:16" x14ac:dyDescent="0.25">
      <c r="B296" s="108"/>
      <c r="C296" s="109"/>
      <c r="D296" s="109"/>
      <c r="E296" s="109"/>
      <c r="F296" s="110"/>
      <c r="H296" s="45" t="str">
        <f t="shared" si="12"/>
        <v/>
      </c>
      <c r="J296" s="45" t="str">
        <f t="shared" si="13"/>
        <v/>
      </c>
      <c r="L296" s="45" t="str">
        <f t="shared" si="14"/>
        <v/>
      </c>
      <c r="N296" s="108"/>
      <c r="O296" s="109"/>
      <c r="P296" s="110"/>
    </row>
    <row r="297" spans="2:16" x14ac:dyDescent="0.25">
      <c r="B297" s="108"/>
      <c r="C297" s="109"/>
      <c r="D297" s="109"/>
      <c r="E297" s="109"/>
      <c r="F297" s="110"/>
      <c r="H297" s="45" t="str">
        <f t="shared" si="12"/>
        <v/>
      </c>
      <c r="J297" s="45" t="str">
        <f t="shared" si="13"/>
        <v/>
      </c>
      <c r="L297" s="45" t="str">
        <f t="shared" si="14"/>
        <v/>
      </c>
      <c r="N297" s="108"/>
      <c r="O297" s="109"/>
      <c r="P297" s="110"/>
    </row>
    <row r="298" spans="2:16" x14ac:dyDescent="0.25">
      <c r="B298" s="108"/>
      <c r="C298" s="109"/>
      <c r="D298" s="109"/>
      <c r="E298" s="109"/>
      <c r="F298" s="110"/>
      <c r="H298" s="45" t="str">
        <f t="shared" si="12"/>
        <v/>
      </c>
      <c r="J298" s="45" t="str">
        <f t="shared" si="13"/>
        <v/>
      </c>
      <c r="L298" s="45" t="str">
        <f t="shared" si="14"/>
        <v/>
      </c>
      <c r="N298" s="108"/>
      <c r="O298" s="109"/>
      <c r="P298" s="110"/>
    </row>
    <row r="299" spans="2:16" x14ac:dyDescent="0.25">
      <c r="B299" s="108"/>
      <c r="C299" s="109"/>
      <c r="D299" s="109"/>
      <c r="E299" s="109"/>
      <c r="F299" s="110"/>
      <c r="H299" s="45" t="str">
        <f t="shared" si="12"/>
        <v/>
      </c>
      <c r="J299" s="45" t="str">
        <f t="shared" si="13"/>
        <v/>
      </c>
      <c r="L299" s="45" t="str">
        <f t="shared" si="14"/>
        <v/>
      </c>
      <c r="N299" s="108"/>
      <c r="O299" s="109"/>
      <c r="P299" s="110"/>
    </row>
    <row r="300" spans="2:16" x14ac:dyDescent="0.25">
      <c r="B300" s="108"/>
      <c r="C300" s="109"/>
      <c r="D300" s="109"/>
      <c r="E300" s="109"/>
      <c r="F300" s="110"/>
      <c r="H300" s="45" t="str">
        <f t="shared" si="12"/>
        <v/>
      </c>
      <c r="J300" s="45" t="str">
        <f t="shared" si="13"/>
        <v/>
      </c>
      <c r="L300" s="45" t="str">
        <f t="shared" si="14"/>
        <v/>
      </c>
      <c r="N300" s="108"/>
      <c r="O300" s="109"/>
      <c r="P300" s="110"/>
    </row>
    <row r="301" spans="2:16" x14ac:dyDescent="0.25">
      <c r="B301" s="108"/>
      <c r="C301" s="109"/>
      <c r="D301" s="109"/>
      <c r="E301" s="109"/>
      <c r="F301" s="110"/>
      <c r="H301" s="45" t="str">
        <f t="shared" si="12"/>
        <v/>
      </c>
      <c r="J301" s="45" t="str">
        <f t="shared" si="13"/>
        <v/>
      </c>
      <c r="L301" s="45" t="str">
        <f t="shared" si="14"/>
        <v/>
      </c>
      <c r="N301" s="108"/>
      <c r="O301" s="109"/>
      <c r="P301" s="110"/>
    </row>
    <row r="302" spans="2:16" x14ac:dyDescent="0.25">
      <c r="B302" s="108"/>
      <c r="C302" s="109"/>
      <c r="D302" s="109"/>
      <c r="E302" s="109"/>
      <c r="F302" s="110"/>
      <c r="H302" s="45" t="str">
        <f t="shared" si="12"/>
        <v/>
      </c>
      <c r="J302" s="45" t="str">
        <f t="shared" si="13"/>
        <v/>
      </c>
      <c r="L302" s="45" t="str">
        <f t="shared" si="14"/>
        <v/>
      </c>
      <c r="N302" s="108"/>
      <c r="O302" s="109"/>
      <c r="P302" s="110"/>
    </row>
    <row r="303" spans="2:16" x14ac:dyDescent="0.25">
      <c r="B303" s="108"/>
      <c r="C303" s="109"/>
      <c r="D303" s="109"/>
      <c r="E303" s="109"/>
      <c r="F303" s="110"/>
      <c r="H303" s="45" t="str">
        <f t="shared" si="12"/>
        <v/>
      </c>
      <c r="J303" s="45" t="str">
        <f t="shared" si="13"/>
        <v/>
      </c>
      <c r="L303" s="45" t="str">
        <f t="shared" si="14"/>
        <v/>
      </c>
      <c r="N303" s="108"/>
      <c r="O303" s="109"/>
      <c r="P303" s="110"/>
    </row>
    <row r="304" spans="2:16" x14ac:dyDescent="0.25">
      <c r="B304" s="108"/>
      <c r="C304" s="109"/>
      <c r="D304" s="109"/>
      <c r="E304" s="109"/>
      <c r="F304" s="110"/>
      <c r="H304" s="45" t="str">
        <f t="shared" si="12"/>
        <v/>
      </c>
      <c r="J304" s="45" t="str">
        <f t="shared" si="13"/>
        <v/>
      </c>
      <c r="L304" s="45" t="str">
        <f t="shared" si="14"/>
        <v/>
      </c>
      <c r="N304" s="108"/>
      <c r="O304" s="109"/>
      <c r="P304" s="110"/>
    </row>
    <row r="305" spans="2:16" x14ac:dyDescent="0.25">
      <c r="B305" s="108"/>
      <c r="C305" s="109"/>
      <c r="D305" s="109"/>
      <c r="E305" s="109"/>
      <c r="F305" s="110"/>
      <c r="H305" s="45" t="str">
        <f t="shared" si="12"/>
        <v/>
      </c>
      <c r="J305" s="45" t="str">
        <f t="shared" si="13"/>
        <v/>
      </c>
      <c r="L305" s="45" t="str">
        <f t="shared" si="14"/>
        <v/>
      </c>
      <c r="N305" s="108"/>
      <c r="O305" s="109"/>
      <c r="P305" s="110"/>
    </row>
    <row r="306" spans="2:16" x14ac:dyDescent="0.25">
      <c r="B306" s="108"/>
      <c r="C306" s="109"/>
      <c r="D306" s="109"/>
      <c r="E306" s="109"/>
      <c r="F306" s="110"/>
      <c r="H306" s="45" t="str">
        <f t="shared" si="12"/>
        <v/>
      </c>
      <c r="J306" s="45" t="str">
        <f t="shared" si="13"/>
        <v/>
      </c>
      <c r="L306" s="45" t="str">
        <f t="shared" si="14"/>
        <v/>
      </c>
      <c r="N306" s="108"/>
      <c r="O306" s="109"/>
      <c r="P306" s="110"/>
    </row>
    <row r="307" spans="2:16" x14ac:dyDescent="0.25">
      <c r="B307" s="108"/>
      <c r="C307" s="109"/>
      <c r="D307" s="109"/>
      <c r="E307" s="109"/>
      <c r="F307" s="110"/>
      <c r="H307" s="45" t="str">
        <f t="shared" si="12"/>
        <v/>
      </c>
      <c r="J307" s="45" t="str">
        <f t="shared" si="13"/>
        <v/>
      </c>
      <c r="L307" s="45" t="str">
        <f t="shared" si="14"/>
        <v/>
      </c>
      <c r="N307" s="108"/>
      <c r="O307" s="109"/>
      <c r="P307" s="110"/>
    </row>
    <row r="308" spans="2:16" x14ac:dyDescent="0.25">
      <c r="B308" s="108"/>
      <c r="C308" s="109"/>
      <c r="D308" s="109"/>
      <c r="E308" s="109"/>
      <c r="F308" s="110"/>
      <c r="H308" s="45" t="str">
        <f t="shared" si="12"/>
        <v/>
      </c>
      <c r="J308" s="45" t="str">
        <f t="shared" si="13"/>
        <v/>
      </c>
      <c r="L308" s="45" t="str">
        <f t="shared" si="14"/>
        <v/>
      </c>
      <c r="N308" s="108"/>
      <c r="O308" s="109"/>
      <c r="P308" s="110"/>
    </row>
    <row r="309" spans="2:16" x14ac:dyDescent="0.25">
      <c r="B309" s="108"/>
      <c r="C309" s="109"/>
      <c r="D309" s="109"/>
      <c r="E309" s="109"/>
      <c r="F309" s="110"/>
      <c r="H309" s="45" t="str">
        <f t="shared" si="12"/>
        <v/>
      </c>
      <c r="J309" s="45" t="str">
        <f t="shared" si="13"/>
        <v/>
      </c>
      <c r="L309" s="45" t="str">
        <f t="shared" si="14"/>
        <v/>
      </c>
      <c r="N309" s="108"/>
      <c r="O309" s="109"/>
      <c r="P309" s="110"/>
    </row>
    <row r="310" spans="2:16" x14ac:dyDescent="0.25">
      <c r="B310" s="108"/>
      <c r="C310" s="109"/>
      <c r="D310" s="109"/>
      <c r="E310" s="109"/>
      <c r="F310" s="110"/>
      <c r="H310" s="45" t="str">
        <f t="shared" si="12"/>
        <v/>
      </c>
      <c r="J310" s="45" t="str">
        <f t="shared" si="13"/>
        <v/>
      </c>
      <c r="L310" s="45" t="str">
        <f t="shared" si="14"/>
        <v/>
      </c>
      <c r="N310" s="108"/>
      <c r="O310" s="109"/>
      <c r="P310" s="110"/>
    </row>
    <row r="311" spans="2:16" x14ac:dyDescent="0.25">
      <c r="B311" s="108"/>
      <c r="C311" s="109"/>
      <c r="D311" s="109"/>
      <c r="E311" s="109"/>
      <c r="F311" s="110"/>
      <c r="H311" s="45" t="str">
        <f t="shared" si="12"/>
        <v/>
      </c>
      <c r="J311" s="45" t="str">
        <f t="shared" si="13"/>
        <v/>
      </c>
      <c r="L311" s="45" t="str">
        <f t="shared" si="14"/>
        <v/>
      </c>
      <c r="N311" s="108"/>
      <c r="O311" s="109"/>
      <c r="P311" s="110"/>
    </row>
    <row r="312" spans="2:16" x14ac:dyDescent="0.25">
      <c r="B312" s="108"/>
      <c r="C312" s="109"/>
      <c r="D312" s="109"/>
      <c r="E312" s="109"/>
      <c r="F312" s="110"/>
      <c r="H312" s="45" t="str">
        <f t="shared" si="12"/>
        <v/>
      </c>
      <c r="J312" s="45" t="str">
        <f t="shared" si="13"/>
        <v/>
      </c>
      <c r="L312" s="45" t="str">
        <f t="shared" si="14"/>
        <v/>
      </c>
      <c r="N312" s="108"/>
      <c r="O312" s="109"/>
      <c r="P312" s="110"/>
    </row>
    <row r="313" spans="2:16" x14ac:dyDescent="0.25">
      <c r="B313" s="108"/>
      <c r="C313" s="109"/>
      <c r="D313" s="109"/>
      <c r="E313" s="109"/>
      <c r="F313" s="110"/>
      <c r="H313" s="45" t="str">
        <f t="shared" si="12"/>
        <v/>
      </c>
      <c r="J313" s="45" t="str">
        <f t="shared" si="13"/>
        <v/>
      </c>
      <c r="L313" s="45" t="str">
        <f t="shared" si="14"/>
        <v/>
      </c>
      <c r="N313" s="108"/>
      <c r="O313" s="109"/>
      <c r="P313" s="110"/>
    </row>
    <row r="314" spans="2:16" x14ac:dyDescent="0.25">
      <c r="B314" s="108"/>
      <c r="C314" s="109"/>
      <c r="D314" s="109"/>
      <c r="E314" s="109"/>
      <c r="F314" s="110"/>
      <c r="H314" s="45" t="str">
        <f t="shared" si="12"/>
        <v/>
      </c>
      <c r="J314" s="45" t="str">
        <f t="shared" si="13"/>
        <v/>
      </c>
      <c r="L314" s="45" t="str">
        <f t="shared" si="14"/>
        <v/>
      </c>
      <c r="N314" s="108"/>
      <c r="O314" s="109"/>
      <c r="P314" s="110"/>
    </row>
    <row r="315" spans="2:16" x14ac:dyDescent="0.25">
      <c r="B315" s="108"/>
      <c r="C315" s="109"/>
      <c r="D315" s="109"/>
      <c r="E315" s="109"/>
      <c r="F315" s="110"/>
      <c r="H315" s="45" t="str">
        <f t="shared" si="12"/>
        <v/>
      </c>
      <c r="J315" s="45" t="str">
        <f t="shared" si="13"/>
        <v/>
      </c>
      <c r="L315" s="45" t="str">
        <f t="shared" si="14"/>
        <v/>
      </c>
      <c r="N315" s="108"/>
      <c r="O315" s="109"/>
      <c r="P315" s="110"/>
    </row>
    <row r="316" spans="2:16" x14ac:dyDescent="0.25">
      <c r="B316" s="108"/>
      <c r="C316" s="109"/>
      <c r="D316" s="109"/>
      <c r="E316" s="109"/>
      <c r="F316" s="110"/>
      <c r="H316" s="45" t="str">
        <f t="shared" si="12"/>
        <v/>
      </c>
      <c r="J316" s="45" t="str">
        <f t="shared" si="13"/>
        <v/>
      </c>
      <c r="L316" s="45" t="str">
        <f t="shared" si="14"/>
        <v/>
      </c>
      <c r="N316" s="108"/>
      <c r="O316" s="109"/>
      <c r="P316" s="110"/>
    </row>
    <row r="317" spans="2:16" x14ac:dyDescent="0.25">
      <c r="B317" s="108"/>
      <c r="C317" s="109"/>
      <c r="D317" s="109"/>
      <c r="E317" s="109"/>
      <c r="F317" s="110"/>
      <c r="H317" s="45" t="str">
        <f t="shared" si="12"/>
        <v/>
      </c>
      <c r="J317" s="45" t="str">
        <f t="shared" si="13"/>
        <v/>
      </c>
      <c r="L317" s="45" t="str">
        <f t="shared" si="14"/>
        <v/>
      </c>
      <c r="N317" s="108"/>
      <c r="O317" s="109"/>
      <c r="P317" s="110"/>
    </row>
    <row r="318" spans="2:16" x14ac:dyDescent="0.25">
      <c r="B318" s="108"/>
      <c r="C318" s="109"/>
      <c r="D318" s="109"/>
      <c r="E318" s="109"/>
      <c r="F318" s="110"/>
      <c r="H318" s="45" t="str">
        <f t="shared" si="12"/>
        <v/>
      </c>
      <c r="J318" s="45" t="str">
        <f t="shared" si="13"/>
        <v/>
      </c>
      <c r="L318" s="45" t="str">
        <f t="shared" si="14"/>
        <v/>
      </c>
      <c r="N318" s="108"/>
      <c r="O318" s="114"/>
      <c r="P318" s="110"/>
    </row>
    <row r="319" spans="2:16" x14ac:dyDescent="0.25">
      <c r="B319" s="108"/>
      <c r="C319" s="109"/>
      <c r="D319" s="109"/>
      <c r="E319" s="109"/>
      <c r="F319" s="110"/>
      <c r="H319" s="45" t="str">
        <f t="shared" si="12"/>
        <v/>
      </c>
      <c r="J319" s="45" t="str">
        <f t="shared" si="13"/>
        <v/>
      </c>
      <c r="L319" s="45" t="str">
        <f t="shared" si="14"/>
        <v/>
      </c>
      <c r="N319" s="108"/>
      <c r="O319" s="109"/>
      <c r="P319" s="110"/>
    </row>
    <row r="320" spans="2:16" x14ac:dyDescent="0.25">
      <c r="B320" s="108"/>
      <c r="C320" s="109"/>
      <c r="D320" s="109"/>
      <c r="E320" s="109"/>
      <c r="F320" s="110"/>
      <c r="H320" s="45" t="str">
        <f t="shared" si="12"/>
        <v/>
      </c>
      <c r="J320" s="45" t="str">
        <f t="shared" si="13"/>
        <v/>
      </c>
      <c r="L320" s="45" t="str">
        <f t="shared" si="14"/>
        <v/>
      </c>
      <c r="N320" s="108"/>
      <c r="O320" s="109"/>
      <c r="P320" s="110"/>
    </row>
    <row r="321" spans="2:16" x14ac:dyDescent="0.25">
      <c r="B321" s="108"/>
      <c r="C321" s="109"/>
      <c r="D321" s="109"/>
      <c r="E321" s="109"/>
      <c r="F321" s="110"/>
      <c r="H321" s="45" t="str">
        <f t="shared" si="12"/>
        <v/>
      </c>
      <c r="J321" s="45" t="str">
        <f t="shared" si="13"/>
        <v/>
      </c>
      <c r="L321" s="45" t="str">
        <f t="shared" si="14"/>
        <v/>
      </c>
      <c r="N321" s="108"/>
      <c r="O321" s="109"/>
      <c r="P321" s="110"/>
    </row>
    <row r="322" spans="2:16" x14ac:dyDescent="0.25">
      <c r="B322" s="108"/>
      <c r="C322" s="109"/>
      <c r="D322" s="109"/>
      <c r="E322" s="109"/>
      <c r="F322" s="110"/>
      <c r="H322" s="45" t="str">
        <f t="shared" si="12"/>
        <v/>
      </c>
      <c r="J322" s="45" t="str">
        <f t="shared" si="13"/>
        <v/>
      </c>
      <c r="L322" s="45" t="str">
        <f t="shared" si="14"/>
        <v/>
      </c>
      <c r="N322" s="108"/>
      <c r="O322" s="109"/>
      <c r="P322" s="110"/>
    </row>
    <row r="323" spans="2:16" x14ac:dyDescent="0.25">
      <c r="B323" s="108"/>
      <c r="C323" s="109"/>
      <c r="D323" s="109"/>
      <c r="E323" s="109"/>
      <c r="F323" s="110"/>
      <c r="H323" s="45" t="str">
        <f t="shared" si="12"/>
        <v/>
      </c>
      <c r="J323" s="45" t="str">
        <f t="shared" si="13"/>
        <v/>
      </c>
      <c r="L323" s="45" t="str">
        <f t="shared" si="14"/>
        <v/>
      </c>
      <c r="N323" s="108"/>
      <c r="O323" s="109"/>
      <c r="P323" s="110"/>
    </row>
    <row r="324" spans="2:16" x14ac:dyDescent="0.25">
      <c r="B324" s="108"/>
      <c r="C324" s="109"/>
      <c r="D324" s="109"/>
      <c r="E324" s="109"/>
      <c r="F324" s="110"/>
      <c r="H324" s="45" t="str">
        <f t="shared" si="12"/>
        <v/>
      </c>
      <c r="J324" s="45" t="str">
        <f t="shared" si="13"/>
        <v/>
      </c>
      <c r="L324" s="45" t="str">
        <f t="shared" si="14"/>
        <v/>
      </c>
      <c r="N324" s="108"/>
      <c r="O324" s="109"/>
      <c r="P324" s="110"/>
    </row>
    <row r="325" spans="2:16" x14ac:dyDescent="0.25">
      <c r="B325" s="108"/>
      <c r="C325" s="109"/>
      <c r="D325" s="109"/>
      <c r="E325" s="109"/>
      <c r="F325" s="110"/>
      <c r="H325" s="45" t="str">
        <f t="shared" si="12"/>
        <v/>
      </c>
      <c r="J325" s="45" t="str">
        <f t="shared" si="13"/>
        <v/>
      </c>
      <c r="L325" s="45" t="str">
        <f t="shared" si="14"/>
        <v/>
      </c>
      <c r="N325" s="108"/>
      <c r="O325" s="109"/>
      <c r="P325" s="110"/>
    </row>
    <row r="326" spans="2:16" x14ac:dyDescent="0.25">
      <c r="B326" s="108"/>
      <c r="C326" s="109"/>
      <c r="D326" s="109"/>
      <c r="E326" s="109"/>
      <c r="F326" s="110"/>
      <c r="H326" s="45" t="str">
        <f t="shared" si="12"/>
        <v/>
      </c>
      <c r="J326" s="45" t="str">
        <f t="shared" si="13"/>
        <v/>
      </c>
      <c r="L326" s="45" t="str">
        <f t="shared" si="14"/>
        <v/>
      </c>
      <c r="N326" s="108"/>
      <c r="O326" s="109"/>
      <c r="P326" s="110"/>
    </row>
    <row r="327" spans="2:16" x14ac:dyDescent="0.25">
      <c r="B327" s="108"/>
      <c r="C327" s="109"/>
      <c r="D327" s="109"/>
      <c r="E327" s="109"/>
      <c r="F327" s="110"/>
      <c r="H327" s="45" t="str">
        <f t="shared" si="12"/>
        <v/>
      </c>
      <c r="J327" s="45" t="str">
        <f t="shared" si="13"/>
        <v/>
      </c>
      <c r="L327" s="45" t="str">
        <f t="shared" si="14"/>
        <v/>
      </c>
      <c r="N327" s="108"/>
      <c r="O327" s="109"/>
      <c r="P327" s="110"/>
    </row>
    <row r="328" spans="2:16" x14ac:dyDescent="0.25">
      <c r="B328" s="108"/>
      <c r="C328" s="109"/>
      <c r="D328" s="109"/>
      <c r="E328" s="109"/>
      <c r="F328" s="110"/>
      <c r="H328" s="45" t="str">
        <f t="shared" si="12"/>
        <v/>
      </c>
      <c r="J328" s="45" t="str">
        <f t="shared" si="13"/>
        <v/>
      </c>
      <c r="L328" s="45" t="str">
        <f t="shared" si="14"/>
        <v/>
      </c>
      <c r="N328" s="108"/>
      <c r="O328" s="109"/>
      <c r="P328" s="110"/>
    </row>
    <row r="329" spans="2:16" x14ac:dyDescent="0.25">
      <c r="B329" s="108"/>
      <c r="C329" s="109"/>
      <c r="D329" s="109"/>
      <c r="E329" s="109"/>
      <c r="F329" s="110"/>
      <c r="H329" s="45" t="str">
        <f t="shared" si="12"/>
        <v/>
      </c>
      <c r="J329" s="45" t="str">
        <f t="shared" si="13"/>
        <v/>
      </c>
      <c r="L329" s="45" t="str">
        <f t="shared" si="14"/>
        <v/>
      </c>
      <c r="N329" s="108"/>
      <c r="O329" s="109"/>
      <c r="P329" s="110"/>
    </row>
    <row r="330" spans="2:16" x14ac:dyDescent="0.25">
      <c r="B330" s="108"/>
      <c r="C330" s="109"/>
      <c r="D330" s="109"/>
      <c r="E330" s="109"/>
      <c r="F330" s="110"/>
      <c r="H330" s="45" t="str">
        <f t="shared" si="12"/>
        <v/>
      </c>
      <c r="J330" s="45" t="str">
        <f t="shared" si="13"/>
        <v/>
      </c>
      <c r="L330" s="45" t="str">
        <f t="shared" si="14"/>
        <v/>
      </c>
      <c r="N330" s="108"/>
      <c r="O330" s="109"/>
      <c r="P330" s="110"/>
    </row>
    <row r="331" spans="2:16" x14ac:dyDescent="0.25">
      <c r="B331" s="108"/>
      <c r="C331" s="109"/>
      <c r="D331" s="109"/>
      <c r="E331" s="109"/>
      <c r="F331" s="110"/>
      <c r="H331" s="45" t="str">
        <f t="shared" ref="H331:H394" si="15">IF(C331="","",C331) &amp; IF(D331="",""," – " &amp; D331) &amp; IF(E331="",""," – " &amp; E331) &amp; IF(F331="",""," – " &amp; F331)</f>
        <v/>
      </c>
      <c r="J331" s="45" t="str">
        <f t="shared" ref="J331:J394" si="16">IF(C331="","",C331) &amp; IF(D331="",""," – " &amp; D331) &amp; IF(E331="",""," – " &amp; E331)</f>
        <v/>
      </c>
      <c r="L331" s="45" t="str">
        <f t="shared" ref="L331:L394" si="17">IF(C331="","",C331) &amp; IF(D331="",""," – " &amp; D331)</f>
        <v/>
      </c>
      <c r="N331" s="108"/>
      <c r="O331" s="109"/>
      <c r="P331" s="110"/>
    </row>
    <row r="332" spans="2:16" x14ac:dyDescent="0.25">
      <c r="B332" s="108"/>
      <c r="C332" s="109"/>
      <c r="D332" s="109"/>
      <c r="E332" s="109"/>
      <c r="F332" s="110"/>
      <c r="H332" s="45" t="str">
        <f t="shared" si="15"/>
        <v/>
      </c>
      <c r="J332" s="45" t="str">
        <f t="shared" si="16"/>
        <v/>
      </c>
      <c r="L332" s="45" t="str">
        <f t="shared" si="17"/>
        <v/>
      </c>
      <c r="N332" s="108"/>
      <c r="O332" s="109"/>
      <c r="P332" s="110"/>
    </row>
    <row r="333" spans="2:16" x14ac:dyDescent="0.25">
      <c r="B333" s="108"/>
      <c r="C333" s="109"/>
      <c r="D333" s="109"/>
      <c r="E333" s="109"/>
      <c r="F333" s="110"/>
      <c r="H333" s="45" t="str">
        <f t="shared" si="15"/>
        <v/>
      </c>
      <c r="J333" s="45" t="str">
        <f t="shared" si="16"/>
        <v/>
      </c>
      <c r="L333" s="45" t="str">
        <f t="shared" si="17"/>
        <v/>
      </c>
      <c r="N333" s="108"/>
      <c r="O333" s="109"/>
      <c r="P333" s="110"/>
    </row>
    <row r="334" spans="2:16" x14ac:dyDescent="0.25">
      <c r="B334" s="108"/>
      <c r="C334" s="109"/>
      <c r="D334" s="109"/>
      <c r="E334" s="109"/>
      <c r="F334" s="110"/>
      <c r="H334" s="45" t="str">
        <f t="shared" si="15"/>
        <v/>
      </c>
      <c r="J334" s="45" t="str">
        <f t="shared" si="16"/>
        <v/>
      </c>
      <c r="L334" s="45" t="str">
        <f t="shared" si="17"/>
        <v/>
      </c>
      <c r="N334" s="108"/>
      <c r="O334" s="109"/>
      <c r="P334" s="110"/>
    </row>
    <row r="335" spans="2:16" x14ac:dyDescent="0.25">
      <c r="B335" s="108"/>
      <c r="C335" s="109"/>
      <c r="D335" s="109"/>
      <c r="E335" s="109"/>
      <c r="F335" s="110"/>
      <c r="H335" s="45" t="str">
        <f t="shared" si="15"/>
        <v/>
      </c>
      <c r="J335" s="45" t="str">
        <f t="shared" si="16"/>
        <v/>
      </c>
      <c r="L335" s="45" t="str">
        <f t="shared" si="17"/>
        <v/>
      </c>
      <c r="N335" s="108"/>
      <c r="O335" s="109"/>
      <c r="P335" s="110"/>
    </row>
    <row r="336" spans="2:16" x14ac:dyDescent="0.25">
      <c r="B336" s="108"/>
      <c r="C336" s="109"/>
      <c r="D336" s="109"/>
      <c r="E336" s="109"/>
      <c r="F336" s="110"/>
      <c r="H336" s="45" t="str">
        <f t="shared" si="15"/>
        <v/>
      </c>
      <c r="J336" s="45" t="str">
        <f t="shared" si="16"/>
        <v/>
      </c>
      <c r="L336" s="45" t="str">
        <f t="shared" si="17"/>
        <v/>
      </c>
      <c r="N336" s="108"/>
      <c r="O336" s="109"/>
      <c r="P336" s="110"/>
    </row>
    <row r="337" spans="2:16" x14ac:dyDescent="0.25">
      <c r="B337" s="108"/>
      <c r="C337" s="109"/>
      <c r="D337" s="109"/>
      <c r="E337" s="109"/>
      <c r="F337" s="110"/>
      <c r="H337" s="45" t="str">
        <f t="shared" si="15"/>
        <v/>
      </c>
      <c r="J337" s="45" t="str">
        <f t="shared" si="16"/>
        <v/>
      </c>
      <c r="L337" s="45" t="str">
        <f t="shared" si="17"/>
        <v/>
      </c>
      <c r="N337" s="108"/>
      <c r="O337" s="109"/>
      <c r="P337" s="110"/>
    </row>
    <row r="338" spans="2:16" x14ac:dyDescent="0.25">
      <c r="B338" s="108"/>
      <c r="C338" s="109"/>
      <c r="D338" s="109"/>
      <c r="E338" s="109"/>
      <c r="F338" s="110"/>
      <c r="H338" s="45" t="str">
        <f t="shared" si="15"/>
        <v/>
      </c>
      <c r="J338" s="45" t="str">
        <f t="shared" si="16"/>
        <v/>
      </c>
      <c r="L338" s="45" t="str">
        <f t="shared" si="17"/>
        <v/>
      </c>
      <c r="N338" s="108"/>
      <c r="O338" s="109"/>
      <c r="P338" s="110"/>
    </row>
    <row r="339" spans="2:16" x14ac:dyDescent="0.25">
      <c r="B339" s="108"/>
      <c r="C339" s="109"/>
      <c r="D339" s="109"/>
      <c r="E339" s="109"/>
      <c r="F339" s="110"/>
      <c r="H339" s="45" t="str">
        <f t="shared" si="15"/>
        <v/>
      </c>
      <c r="J339" s="45" t="str">
        <f t="shared" si="16"/>
        <v/>
      </c>
      <c r="L339" s="45" t="str">
        <f t="shared" si="17"/>
        <v/>
      </c>
      <c r="N339" s="108"/>
      <c r="O339" s="109"/>
      <c r="P339" s="110"/>
    </row>
    <row r="340" spans="2:16" x14ac:dyDescent="0.25">
      <c r="B340" s="108"/>
      <c r="C340" s="109"/>
      <c r="D340" s="109"/>
      <c r="E340" s="109"/>
      <c r="F340" s="110"/>
      <c r="H340" s="45" t="str">
        <f t="shared" si="15"/>
        <v/>
      </c>
      <c r="J340" s="45" t="str">
        <f t="shared" si="16"/>
        <v/>
      </c>
      <c r="L340" s="45" t="str">
        <f t="shared" si="17"/>
        <v/>
      </c>
      <c r="N340" s="108"/>
      <c r="O340" s="109"/>
      <c r="P340" s="110"/>
    </row>
    <row r="341" spans="2:16" x14ac:dyDescent="0.25">
      <c r="B341" s="108"/>
      <c r="C341" s="109"/>
      <c r="D341" s="109"/>
      <c r="E341" s="109"/>
      <c r="F341" s="110"/>
      <c r="H341" s="45" t="str">
        <f t="shared" si="15"/>
        <v/>
      </c>
      <c r="J341" s="45" t="str">
        <f t="shared" si="16"/>
        <v/>
      </c>
      <c r="L341" s="45" t="str">
        <f t="shared" si="17"/>
        <v/>
      </c>
      <c r="N341" s="108"/>
      <c r="O341" s="109"/>
      <c r="P341" s="110"/>
    </row>
    <row r="342" spans="2:16" x14ac:dyDescent="0.25">
      <c r="B342" s="108"/>
      <c r="C342" s="109"/>
      <c r="D342" s="109"/>
      <c r="E342" s="109"/>
      <c r="F342" s="110"/>
      <c r="H342" s="45" t="str">
        <f t="shared" si="15"/>
        <v/>
      </c>
      <c r="J342" s="45" t="str">
        <f t="shared" si="16"/>
        <v/>
      </c>
      <c r="L342" s="45" t="str">
        <f t="shared" si="17"/>
        <v/>
      </c>
      <c r="N342" s="108"/>
      <c r="O342" s="109"/>
      <c r="P342" s="110"/>
    </row>
    <row r="343" spans="2:16" x14ac:dyDescent="0.25">
      <c r="B343" s="108"/>
      <c r="C343" s="109"/>
      <c r="D343" s="109"/>
      <c r="E343" s="109"/>
      <c r="F343" s="110"/>
      <c r="H343" s="45" t="str">
        <f t="shared" si="15"/>
        <v/>
      </c>
      <c r="J343" s="45" t="str">
        <f t="shared" si="16"/>
        <v/>
      </c>
      <c r="L343" s="45" t="str">
        <f t="shared" si="17"/>
        <v/>
      </c>
      <c r="N343" s="108"/>
      <c r="O343" s="109"/>
      <c r="P343" s="110"/>
    </row>
    <row r="344" spans="2:16" x14ac:dyDescent="0.25">
      <c r="B344" s="108"/>
      <c r="C344" s="109"/>
      <c r="D344" s="109"/>
      <c r="E344" s="109"/>
      <c r="F344" s="110"/>
      <c r="H344" s="45" t="str">
        <f t="shared" si="15"/>
        <v/>
      </c>
      <c r="J344" s="45" t="str">
        <f t="shared" si="16"/>
        <v/>
      </c>
      <c r="L344" s="45" t="str">
        <f t="shared" si="17"/>
        <v/>
      </c>
      <c r="N344" s="108"/>
      <c r="O344" s="109"/>
      <c r="P344" s="110"/>
    </row>
    <row r="345" spans="2:16" x14ac:dyDescent="0.25">
      <c r="B345" s="108"/>
      <c r="C345" s="109"/>
      <c r="D345" s="109"/>
      <c r="E345" s="109"/>
      <c r="F345" s="110"/>
      <c r="H345" s="45" t="str">
        <f t="shared" si="15"/>
        <v/>
      </c>
      <c r="J345" s="45" t="str">
        <f t="shared" si="16"/>
        <v/>
      </c>
      <c r="L345" s="45" t="str">
        <f t="shared" si="17"/>
        <v/>
      </c>
      <c r="N345" s="108"/>
      <c r="O345" s="109"/>
      <c r="P345" s="110"/>
    </row>
    <row r="346" spans="2:16" x14ac:dyDescent="0.25">
      <c r="B346" s="108"/>
      <c r="C346" s="109"/>
      <c r="D346" s="109"/>
      <c r="E346" s="109"/>
      <c r="F346" s="110"/>
      <c r="H346" s="45" t="str">
        <f t="shared" si="15"/>
        <v/>
      </c>
      <c r="J346" s="45" t="str">
        <f t="shared" si="16"/>
        <v/>
      </c>
      <c r="L346" s="45" t="str">
        <f t="shared" si="17"/>
        <v/>
      </c>
      <c r="N346" s="108"/>
      <c r="O346" s="109"/>
      <c r="P346" s="110"/>
    </row>
    <row r="347" spans="2:16" x14ac:dyDescent="0.25">
      <c r="B347" s="108"/>
      <c r="C347" s="109"/>
      <c r="D347" s="109"/>
      <c r="E347" s="109"/>
      <c r="F347" s="110"/>
      <c r="H347" s="45" t="str">
        <f t="shared" si="15"/>
        <v/>
      </c>
      <c r="J347" s="45" t="str">
        <f t="shared" si="16"/>
        <v/>
      </c>
      <c r="L347" s="45" t="str">
        <f t="shared" si="17"/>
        <v/>
      </c>
      <c r="N347" s="108"/>
      <c r="O347" s="109"/>
      <c r="P347" s="110"/>
    </row>
    <row r="348" spans="2:16" x14ac:dyDescent="0.25">
      <c r="B348" s="108"/>
      <c r="C348" s="109"/>
      <c r="D348" s="109"/>
      <c r="E348" s="109"/>
      <c r="F348" s="110"/>
      <c r="H348" s="45" t="str">
        <f t="shared" si="15"/>
        <v/>
      </c>
      <c r="J348" s="45" t="str">
        <f t="shared" si="16"/>
        <v/>
      </c>
      <c r="L348" s="45" t="str">
        <f t="shared" si="17"/>
        <v/>
      </c>
      <c r="N348" s="108"/>
      <c r="O348" s="109"/>
      <c r="P348" s="110"/>
    </row>
    <row r="349" spans="2:16" x14ac:dyDescent="0.25">
      <c r="B349" s="108"/>
      <c r="C349" s="109"/>
      <c r="D349" s="109"/>
      <c r="E349" s="109"/>
      <c r="F349" s="110"/>
      <c r="H349" s="45" t="str">
        <f t="shared" si="15"/>
        <v/>
      </c>
      <c r="J349" s="45" t="str">
        <f t="shared" si="16"/>
        <v/>
      </c>
      <c r="L349" s="45" t="str">
        <f t="shared" si="17"/>
        <v/>
      </c>
      <c r="N349" s="108"/>
      <c r="O349" s="109"/>
      <c r="P349" s="110"/>
    </row>
    <row r="350" spans="2:16" x14ac:dyDescent="0.25">
      <c r="B350" s="108"/>
      <c r="C350" s="109"/>
      <c r="D350" s="109"/>
      <c r="E350" s="109"/>
      <c r="F350" s="110"/>
      <c r="H350" s="45" t="str">
        <f t="shared" si="15"/>
        <v/>
      </c>
      <c r="J350" s="45" t="str">
        <f t="shared" si="16"/>
        <v/>
      </c>
      <c r="L350" s="45" t="str">
        <f t="shared" si="17"/>
        <v/>
      </c>
      <c r="N350" s="108"/>
      <c r="O350" s="109"/>
      <c r="P350" s="110"/>
    </row>
    <row r="351" spans="2:16" x14ac:dyDescent="0.25">
      <c r="B351" s="108"/>
      <c r="C351" s="109"/>
      <c r="D351" s="109"/>
      <c r="E351" s="109"/>
      <c r="F351" s="110"/>
      <c r="H351" s="45" t="str">
        <f t="shared" si="15"/>
        <v/>
      </c>
      <c r="J351" s="45" t="str">
        <f t="shared" si="16"/>
        <v/>
      </c>
      <c r="L351" s="45" t="str">
        <f t="shared" si="17"/>
        <v/>
      </c>
      <c r="N351" s="108"/>
      <c r="O351" s="109"/>
      <c r="P351" s="110"/>
    </row>
    <row r="352" spans="2:16" x14ac:dyDescent="0.25">
      <c r="B352" s="108"/>
      <c r="C352" s="109"/>
      <c r="D352" s="109"/>
      <c r="E352" s="109"/>
      <c r="F352" s="110"/>
      <c r="H352" s="45" t="str">
        <f t="shared" si="15"/>
        <v/>
      </c>
      <c r="J352" s="45" t="str">
        <f t="shared" si="16"/>
        <v/>
      </c>
      <c r="L352" s="45" t="str">
        <f t="shared" si="17"/>
        <v/>
      </c>
      <c r="N352" s="108"/>
      <c r="O352" s="109"/>
      <c r="P352" s="110"/>
    </row>
    <row r="353" spans="2:16" x14ac:dyDescent="0.25">
      <c r="B353" s="108"/>
      <c r="C353" s="109"/>
      <c r="D353" s="109"/>
      <c r="E353" s="109"/>
      <c r="F353" s="110"/>
      <c r="H353" s="45" t="str">
        <f t="shared" si="15"/>
        <v/>
      </c>
      <c r="J353" s="45" t="str">
        <f t="shared" si="16"/>
        <v/>
      </c>
      <c r="L353" s="45" t="str">
        <f t="shared" si="17"/>
        <v/>
      </c>
      <c r="N353" s="108"/>
      <c r="O353" s="109"/>
      <c r="P353" s="110"/>
    </row>
    <row r="354" spans="2:16" x14ac:dyDescent="0.25">
      <c r="B354" s="108"/>
      <c r="C354" s="109"/>
      <c r="D354" s="109"/>
      <c r="E354" s="109"/>
      <c r="F354" s="110"/>
      <c r="H354" s="45" t="str">
        <f t="shared" si="15"/>
        <v/>
      </c>
      <c r="J354" s="45" t="str">
        <f t="shared" si="16"/>
        <v/>
      </c>
      <c r="L354" s="45" t="str">
        <f t="shared" si="17"/>
        <v/>
      </c>
      <c r="N354" s="108"/>
      <c r="O354" s="109"/>
      <c r="P354" s="110"/>
    </row>
    <row r="355" spans="2:16" x14ac:dyDescent="0.25">
      <c r="B355" s="108"/>
      <c r="C355" s="109"/>
      <c r="D355" s="109"/>
      <c r="E355" s="109"/>
      <c r="F355" s="110"/>
      <c r="H355" s="45" t="str">
        <f t="shared" si="15"/>
        <v/>
      </c>
      <c r="J355" s="45" t="str">
        <f t="shared" si="16"/>
        <v/>
      </c>
      <c r="L355" s="45" t="str">
        <f t="shared" si="17"/>
        <v/>
      </c>
      <c r="N355" s="108"/>
      <c r="O355" s="109"/>
      <c r="P355" s="110"/>
    </row>
    <row r="356" spans="2:16" x14ac:dyDescent="0.25">
      <c r="B356" s="108"/>
      <c r="C356" s="109"/>
      <c r="D356" s="109"/>
      <c r="E356" s="109"/>
      <c r="F356" s="110"/>
      <c r="H356" s="45" t="str">
        <f t="shared" si="15"/>
        <v/>
      </c>
      <c r="J356" s="45" t="str">
        <f t="shared" si="16"/>
        <v/>
      </c>
      <c r="L356" s="45" t="str">
        <f t="shared" si="17"/>
        <v/>
      </c>
      <c r="N356" s="108"/>
      <c r="O356" s="109"/>
      <c r="P356" s="110"/>
    </row>
    <row r="357" spans="2:16" x14ac:dyDescent="0.25">
      <c r="B357" s="108"/>
      <c r="C357" s="109"/>
      <c r="D357" s="109"/>
      <c r="E357" s="109"/>
      <c r="F357" s="110"/>
      <c r="H357" s="45" t="str">
        <f t="shared" si="15"/>
        <v/>
      </c>
      <c r="J357" s="45" t="str">
        <f t="shared" si="16"/>
        <v/>
      </c>
      <c r="L357" s="45" t="str">
        <f t="shared" si="17"/>
        <v/>
      </c>
      <c r="N357" s="108"/>
      <c r="O357" s="109"/>
      <c r="P357" s="110"/>
    </row>
    <row r="358" spans="2:16" x14ac:dyDescent="0.25">
      <c r="B358" s="108"/>
      <c r="C358" s="109"/>
      <c r="D358" s="109"/>
      <c r="E358" s="109"/>
      <c r="F358" s="110"/>
      <c r="H358" s="45" t="str">
        <f t="shared" si="15"/>
        <v/>
      </c>
      <c r="J358" s="45" t="str">
        <f t="shared" si="16"/>
        <v/>
      </c>
      <c r="L358" s="45" t="str">
        <f t="shared" si="17"/>
        <v/>
      </c>
      <c r="N358" s="108"/>
      <c r="O358" s="109"/>
      <c r="P358" s="110"/>
    </row>
    <row r="359" spans="2:16" x14ac:dyDescent="0.25">
      <c r="B359" s="108"/>
      <c r="C359" s="109"/>
      <c r="D359" s="109"/>
      <c r="E359" s="109"/>
      <c r="F359" s="110"/>
      <c r="H359" s="45" t="str">
        <f t="shared" si="15"/>
        <v/>
      </c>
      <c r="J359" s="45" t="str">
        <f t="shared" si="16"/>
        <v/>
      </c>
      <c r="L359" s="45" t="str">
        <f t="shared" si="17"/>
        <v/>
      </c>
      <c r="N359" s="108"/>
      <c r="O359" s="109"/>
      <c r="P359" s="110"/>
    </row>
    <row r="360" spans="2:16" x14ac:dyDescent="0.25">
      <c r="B360" s="108"/>
      <c r="C360" s="109"/>
      <c r="D360" s="109"/>
      <c r="E360" s="109"/>
      <c r="F360" s="110"/>
      <c r="H360" s="45" t="str">
        <f t="shared" si="15"/>
        <v/>
      </c>
      <c r="J360" s="45" t="str">
        <f t="shared" si="16"/>
        <v/>
      </c>
      <c r="L360" s="45" t="str">
        <f t="shared" si="17"/>
        <v/>
      </c>
      <c r="N360" s="108"/>
      <c r="O360" s="109"/>
      <c r="P360" s="110"/>
    </row>
    <row r="361" spans="2:16" x14ac:dyDescent="0.25">
      <c r="B361" s="108"/>
      <c r="C361" s="109"/>
      <c r="D361" s="109"/>
      <c r="E361" s="109"/>
      <c r="F361" s="110"/>
      <c r="H361" s="45" t="str">
        <f t="shared" si="15"/>
        <v/>
      </c>
      <c r="J361" s="45" t="str">
        <f t="shared" si="16"/>
        <v/>
      </c>
      <c r="L361" s="45" t="str">
        <f t="shared" si="17"/>
        <v/>
      </c>
      <c r="N361" s="108"/>
      <c r="O361" s="109"/>
      <c r="P361" s="110"/>
    </row>
    <row r="362" spans="2:16" x14ac:dyDescent="0.25">
      <c r="B362" s="108"/>
      <c r="C362" s="109"/>
      <c r="D362" s="109"/>
      <c r="E362" s="109"/>
      <c r="F362" s="110"/>
      <c r="H362" s="45" t="str">
        <f t="shared" si="15"/>
        <v/>
      </c>
      <c r="J362" s="45" t="str">
        <f t="shared" si="16"/>
        <v/>
      </c>
      <c r="L362" s="45" t="str">
        <f t="shared" si="17"/>
        <v/>
      </c>
      <c r="N362" s="108"/>
      <c r="O362" s="109"/>
      <c r="P362" s="110"/>
    </row>
    <row r="363" spans="2:16" x14ac:dyDescent="0.25">
      <c r="B363" s="108"/>
      <c r="C363" s="109"/>
      <c r="D363" s="109"/>
      <c r="E363" s="109"/>
      <c r="F363" s="110"/>
      <c r="H363" s="45" t="str">
        <f t="shared" si="15"/>
        <v/>
      </c>
      <c r="J363" s="45" t="str">
        <f t="shared" si="16"/>
        <v/>
      </c>
      <c r="L363" s="45" t="str">
        <f t="shared" si="17"/>
        <v/>
      </c>
      <c r="N363" s="108"/>
      <c r="O363" s="109"/>
      <c r="P363" s="110"/>
    </row>
    <row r="364" spans="2:16" x14ac:dyDescent="0.25">
      <c r="B364" s="108"/>
      <c r="C364" s="109"/>
      <c r="D364" s="109"/>
      <c r="E364" s="109"/>
      <c r="F364" s="110"/>
      <c r="H364" s="45" t="str">
        <f t="shared" si="15"/>
        <v/>
      </c>
      <c r="J364" s="45" t="str">
        <f t="shared" si="16"/>
        <v/>
      </c>
      <c r="L364" s="45" t="str">
        <f t="shared" si="17"/>
        <v/>
      </c>
      <c r="N364" s="108"/>
      <c r="O364" s="109"/>
      <c r="P364" s="110"/>
    </row>
    <row r="365" spans="2:16" x14ac:dyDescent="0.25">
      <c r="B365" s="108"/>
      <c r="C365" s="109"/>
      <c r="D365" s="109"/>
      <c r="E365" s="109"/>
      <c r="F365" s="110"/>
      <c r="H365" s="45" t="str">
        <f t="shared" si="15"/>
        <v/>
      </c>
      <c r="J365" s="45" t="str">
        <f t="shared" si="16"/>
        <v/>
      </c>
      <c r="L365" s="45" t="str">
        <f t="shared" si="17"/>
        <v/>
      </c>
      <c r="N365" s="108"/>
      <c r="O365" s="109"/>
      <c r="P365" s="110"/>
    </row>
    <row r="366" spans="2:16" x14ac:dyDescent="0.25">
      <c r="B366" s="108"/>
      <c r="C366" s="109"/>
      <c r="D366" s="109"/>
      <c r="E366" s="109"/>
      <c r="F366" s="110"/>
      <c r="H366" s="45" t="str">
        <f t="shared" si="15"/>
        <v/>
      </c>
      <c r="J366" s="45" t="str">
        <f t="shared" si="16"/>
        <v/>
      </c>
      <c r="L366" s="45" t="str">
        <f t="shared" si="17"/>
        <v/>
      </c>
      <c r="N366" s="108"/>
      <c r="O366" s="109"/>
      <c r="P366" s="110"/>
    </row>
    <row r="367" spans="2:16" x14ac:dyDescent="0.25">
      <c r="B367" s="108"/>
      <c r="C367" s="109"/>
      <c r="D367" s="109"/>
      <c r="E367" s="109"/>
      <c r="F367" s="110"/>
      <c r="H367" s="45" t="str">
        <f t="shared" si="15"/>
        <v/>
      </c>
      <c r="J367" s="45" t="str">
        <f t="shared" si="16"/>
        <v/>
      </c>
      <c r="L367" s="45" t="str">
        <f t="shared" si="17"/>
        <v/>
      </c>
      <c r="N367" s="108"/>
      <c r="O367" s="109"/>
      <c r="P367" s="110"/>
    </row>
    <row r="368" spans="2:16" x14ac:dyDescent="0.25">
      <c r="B368" s="108"/>
      <c r="C368" s="109"/>
      <c r="D368" s="109"/>
      <c r="E368" s="109"/>
      <c r="F368" s="110"/>
      <c r="H368" s="45" t="str">
        <f t="shared" si="15"/>
        <v/>
      </c>
      <c r="J368" s="45" t="str">
        <f t="shared" si="16"/>
        <v/>
      </c>
      <c r="L368" s="45" t="str">
        <f t="shared" si="17"/>
        <v/>
      </c>
      <c r="N368" s="108"/>
      <c r="O368" s="109"/>
      <c r="P368" s="110"/>
    </row>
    <row r="369" spans="2:16" x14ac:dyDescent="0.25">
      <c r="B369" s="108"/>
      <c r="C369" s="109"/>
      <c r="D369" s="109"/>
      <c r="E369" s="109"/>
      <c r="F369" s="110"/>
      <c r="H369" s="45" t="str">
        <f t="shared" si="15"/>
        <v/>
      </c>
      <c r="J369" s="45" t="str">
        <f t="shared" si="16"/>
        <v/>
      </c>
      <c r="L369" s="45" t="str">
        <f t="shared" si="17"/>
        <v/>
      </c>
      <c r="N369" s="108"/>
      <c r="O369" s="109"/>
      <c r="P369" s="110"/>
    </row>
    <row r="370" spans="2:16" x14ac:dyDescent="0.25">
      <c r="B370" s="108"/>
      <c r="C370" s="109"/>
      <c r="D370" s="109"/>
      <c r="E370" s="109"/>
      <c r="F370" s="110"/>
      <c r="H370" s="45" t="str">
        <f t="shared" si="15"/>
        <v/>
      </c>
      <c r="J370" s="45" t="str">
        <f t="shared" si="16"/>
        <v/>
      </c>
      <c r="L370" s="45" t="str">
        <f t="shared" si="17"/>
        <v/>
      </c>
      <c r="N370" s="108"/>
      <c r="O370" s="109"/>
      <c r="P370" s="110"/>
    </row>
    <row r="371" spans="2:16" x14ac:dyDescent="0.25">
      <c r="B371" s="108"/>
      <c r="C371" s="109"/>
      <c r="D371" s="109"/>
      <c r="E371" s="109"/>
      <c r="F371" s="110"/>
      <c r="H371" s="45" t="str">
        <f t="shared" si="15"/>
        <v/>
      </c>
      <c r="J371" s="45" t="str">
        <f t="shared" si="16"/>
        <v/>
      </c>
      <c r="L371" s="45" t="str">
        <f t="shared" si="17"/>
        <v/>
      </c>
      <c r="N371" s="108"/>
      <c r="O371" s="109"/>
      <c r="P371" s="110"/>
    </row>
    <row r="372" spans="2:16" x14ac:dyDescent="0.25">
      <c r="B372" s="108"/>
      <c r="C372" s="109"/>
      <c r="D372" s="109"/>
      <c r="E372" s="109"/>
      <c r="F372" s="110"/>
      <c r="H372" s="45" t="str">
        <f t="shared" si="15"/>
        <v/>
      </c>
      <c r="J372" s="45" t="str">
        <f t="shared" si="16"/>
        <v/>
      </c>
      <c r="L372" s="45" t="str">
        <f t="shared" si="17"/>
        <v/>
      </c>
      <c r="N372" s="108"/>
      <c r="O372" s="109"/>
      <c r="P372" s="110"/>
    </row>
    <row r="373" spans="2:16" x14ac:dyDescent="0.25">
      <c r="B373" s="108"/>
      <c r="C373" s="109"/>
      <c r="D373" s="109"/>
      <c r="E373" s="109"/>
      <c r="F373" s="110"/>
      <c r="H373" s="45" t="str">
        <f t="shared" si="15"/>
        <v/>
      </c>
      <c r="J373" s="45" t="str">
        <f t="shared" si="16"/>
        <v/>
      </c>
      <c r="L373" s="45" t="str">
        <f t="shared" si="17"/>
        <v/>
      </c>
      <c r="N373" s="108"/>
      <c r="O373" s="109"/>
      <c r="P373" s="110"/>
    </row>
    <row r="374" spans="2:16" x14ac:dyDescent="0.25">
      <c r="B374" s="108"/>
      <c r="C374" s="109"/>
      <c r="D374" s="109"/>
      <c r="E374" s="109"/>
      <c r="F374" s="110"/>
      <c r="H374" s="45" t="str">
        <f t="shared" si="15"/>
        <v/>
      </c>
      <c r="J374" s="45" t="str">
        <f t="shared" si="16"/>
        <v/>
      </c>
      <c r="L374" s="45" t="str">
        <f t="shared" si="17"/>
        <v/>
      </c>
      <c r="N374" s="108"/>
      <c r="O374" s="109"/>
      <c r="P374" s="110"/>
    </row>
    <row r="375" spans="2:16" x14ac:dyDescent="0.25">
      <c r="B375" s="108"/>
      <c r="C375" s="109"/>
      <c r="D375" s="109"/>
      <c r="E375" s="109"/>
      <c r="F375" s="110"/>
      <c r="H375" s="45" t="str">
        <f t="shared" si="15"/>
        <v/>
      </c>
      <c r="J375" s="45" t="str">
        <f t="shared" si="16"/>
        <v/>
      </c>
      <c r="L375" s="45" t="str">
        <f t="shared" si="17"/>
        <v/>
      </c>
      <c r="N375" s="108"/>
      <c r="O375" s="109"/>
      <c r="P375" s="110"/>
    </row>
    <row r="376" spans="2:16" x14ac:dyDescent="0.25">
      <c r="B376" s="108"/>
      <c r="C376" s="109"/>
      <c r="D376" s="109"/>
      <c r="E376" s="109"/>
      <c r="F376" s="110"/>
      <c r="H376" s="45" t="str">
        <f t="shared" si="15"/>
        <v/>
      </c>
      <c r="J376" s="45" t="str">
        <f t="shared" si="16"/>
        <v/>
      </c>
      <c r="L376" s="45" t="str">
        <f t="shared" si="17"/>
        <v/>
      </c>
      <c r="N376" s="108"/>
      <c r="O376" s="109"/>
      <c r="P376" s="110"/>
    </row>
    <row r="377" spans="2:16" x14ac:dyDescent="0.25">
      <c r="B377" s="108"/>
      <c r="C377" s="109"/>
      <c r="D377" s="109"/>
      <c r="E377" s="109"/>
      <c r="F377" s="110"/>
      <c r="H377" s="45" t="str">
        <f t="shared" si="15"/>
        <v/>
      </c>
      <c r="J377" s="45" t="str">
        <f t="shared" si="16"/>
        <v/>
      </c>
      <c r="L377" s="45" t="str">
        <f t="shared" si="17"/>
        <v/>
      </c>
      <c r="N377" s="108"/>
      <c r="O377" s="109"/>
      <c r="P377" s="110"/>
    </row>
    <row r="378" spans="2:16" x14ac:dyDescent="0.25">
      <c r="B378" s="108"/>
      <c r="C378" s="109"/>
      <c r="D378" s="109"/>
      <c r="E378" s="109"/>
      <c r="F378" s="110"/>
      <c r="H378" s="45" t="str">
        <f t="shared" si="15"/>
        <v/>
      </c>
      <c r="J378" s="45" t="str">
        <f t="shared" si="16"/>
        <v/>
      </c>
      <c r="L378" s="45" t="str">
        <f t="shared" si="17"/>
        <v/>
      </c>
      <c r="N378" s="108"/>
      <c r="O378" s="109"/>
      <c r="P378" s="110"/>
    </row>
    <row r="379" spans="2:16" x14ac:dyDescent="0.25">
      <c r="B379" s="108"/>
      <c r="C379" s="109"/>
      <c r="D379" s="109"/>
      <c r="E379" s="109"/>
      <c r="F379" s="110"/>
      <c r="H379" s="45" t="str">
        <f t="shared" si="15"/>
        <v/>
      </c>
      <c r="J379" s="45" t="str">
        <f t="shared" si="16"/>
        <v/>
      </c>
      <c r="L379" s="45" t="str">
        <f t="shared" si="17"/>
        <v/>
      </c>
      <c r="N379" s="108"/>
      <c r="O379" s="109"/>
      <c r="P379" s="110"/>
    </row>
    <row r="380" spans="2:16" x14ac:dyDescent="0.25">
      <c r="B380" s="108"/>
      <c r="C380" s="109"/>
      <c r="D380" s="109"/>
      <c r="E380" s="109"/>
      <c r="F380" s="110"/>
      <c r="H380" s="45" t="str">
        <f t="shared" si="15"/>
        <v/>
      </c>
      <c r="J380" s="45" t="str">
        <f t="shared" si="16"/>
        <v/>
      </c>
      <c r="L380" s="45" t="str">
        <f t="shared" si="17"/>
        <v/>
      </c>
      <c r="N380" s="108"/>
      <c r="O380" s="109"/>
      <c r="P380" s="110"/>
    </row>
    <row r="381" spans="2:16" x14ac:dyDescent="0.25">
      <c r="B381" s="108"/>
      <c r="C381" s="109"/>
      <c r="D381" s="109"/>
      <c r="E381" s="109"/>
      <c r="F381" s="110"/>
      <c r="H381" s="45" t="str">
        <f t="shared" si="15"/>
        <v/>
      </c>
      <c r="J381" s="45" t="str">
        <f t="shared" si="16"/>
        <v/>
      </c>
      <c r="L381" s="45" t="str">
        <f t="shared" si="17"/>
        <v/>
      </c>
      <c r="N381" s="108"/>
      <c r="O381" s="109"/>
      <c r="P381" s="110"/>
    </row>
    <row r="382" spans="2:16" x14ac:dyDescent="0.25">
      <c r="B382" s="108"/>
      <c r="C382" s="109"/>
      <c r="D382" s="109"/>
      <c r="E382" s="109"/>
      <c r="F382" s="110"/>
      <c r="H382" s="45" t="str">
        <f t="shared" si="15"/>
        <v/>
      </c>
      <c r="J382" s="45" t="str">
        <f t="shared" si="16"/>
        <v/>
      </c>
      <c r="L382" s="45" t="str">
        <f t="shared" si="17"/>
        <v/>
      </c>
      <c r="N382" s="108"/>
      <c r="O382" s="109"/>
      <c r="P382" s="110"/>
    </row>
    <row r="383" spans="2:16" x14ac:dyDescent="0.25">
      <c r="B383" s="108"/>
      <c r="C383" s="109"/>
      <c r="D383" s="109"/>
      <c r="E383" s="109"/>
      <c r="F383" s="110"/>
      <c r="H383" s="45" t="str">
        <f t="shared" si="15"/>
        <v/>
      </c>
      <c r="J383" s="45" t="str">
        <f t="shared" si="16"/>
        <v/>
      </c>
      <c r="L383" s="45" t="str">
        <f t="shared" si="17"/>
        <v/>
      </c>
      <c r="N383" s="108"/>
      <c r="O383" s="109"/>
      <c r="P383" s="110"/>
    </row>
    <row r="384" spans="2:16" x14ac:dyDescent="0.25">
      <c r="B384" s="108"/>
      <c r="C384" s="109"/>
      <c r="D384" s="109"/>
      <c r="E384" s="109"/>
      <c r="F384" s="110"/>
      <c r="H384" s="45" t="str">
        <f t="shared" si="15"/>
        <v/>
      </c>
      <c r="J384" s="45" t="str">
        <f t="shared" si="16"/>
        <v/>
      </c>
      <c r="L384" s="45" t="str">
        <f t="shared" si="17"/>
        <v/>
      </c>
      <c r="N384" s="108"/>
      <c r="O384" s="109"/>
      <c r="P384" s="110"/>
    </row>
    <row r="385" spans="2:16" x14ac:dyDescent="0.25">
      <c r="B385" s="108"/>
      <c r="C385" s="109"/>
      <c r="D385" s="109"/>
      <c r="E385" s="109"/>
      <c r="F385" s="110"/>
      <c r="H385" s="45" t="str">
        <f t="shared" si="15"/>
        <v/>
      </c>
      <c r="J385" s="45" t="str">
        <f t="shared" si="16"/>
        <v/>
      </c>
      <c r="L385" s="45" t="str">
        <f t="shared" si="17"/>
        <v/>
      </c>
      <c r="N385" s="108"/>
      <c r="O385" s="109"/>
      <c r="P385" s="110"/>
    </row>
    <row r="386" spans="2:16" x14ac:dyDescent="0.25">
      <c r="B386" s="108"/>
      <c r="C386" s="109"/>
      <c r="D386" s="109"/>
      <c r="E386" s="109"/>
      <c r="F386" s="110"/>
      <c r="H386" s="45" t="str">
        <f t="shared" si="15"/>
        <v/>
      </c>
      <c r="J386" s="45" t="str">
        <f t="shared" si="16"/>
        <v/>
      </c>
      <c r="L386" s="45" t="str">
        <f t="shared" si="17"/>
        <v/>
      </c>
      <c r="N386" s="108"/>
      <c r="O386" s="109"/>
      <c r="P386" s="110"/>
    </row>
    <row r="387" spans="2:16" x14ac:dyDescent="0.25">
      <c r="B387" s="108"/>
      <c r="C387" s="109"/>
      <c r="D387" s="109"/>
      <c r="E387" s="109"/>
      <c r="F387" s="110"/>
      <c r="H387" s="45" t="str">
        <f t="shared" si="15"/>
        <v/>
      </c>
      <c r="J387" s="45" t="str">
        <f t="shared" si="16"/>
        <v/>
      </c>
      <c r="L387" s="45" t="str">
        <f t="shared" si="17"/>
        <v/>
      </c>
      <c r="N387" s="108"/>
      <c r="O387" s="109"/>
      <c r="P387" s="110"/>
    </row>
    <row r="388" spans="2:16" x14ac:dyDescent="0.25">
      <c r="B388" s="108"/>
      <c r="C388" s="109"/>
      <c r="D388" s="109"/>
      <c r="E388" s="109"/>
      <c r="F388" s="110"/>
      <c r="H388" s="45" t="str">
        <f t="shared" si="15"/>
        <v/>
      </c>
      <c r="J388" s="45" t="str">
        <f t="shared" si="16"/>
        <v/>
      </c>
      <c r="L388" s="45" t="str">
        <f t="shared" si="17"/>
        <v/>
      </c>
      <c r="N388" s="108"/>
      <c r="O388" s="109"/>
      <c r="P388" s="110"/>
    </row>
    <row r="389" spans="2:16" x14ac:dyDescent="0.25">
      <c r="B389" s="108"/>
      <c r="C389" s="109"/>
      <c r="D389" s="109"/>
      <c r="E389" s="109"/>
      <c r="F389" s="110"/>
      <c r="H389" s="45" t="str">
        <f t="shared" si="15"/>
        <v/>
      </c>
      <c r="J389" s="45" t="str">
        <f t="shared" si="16"/>
        <v/>
      </c>
      <c r="L389" s="45" t="str">
        <f t="shared" si="17"/>
        <v/>
      </c>
      <c r="N389" s="108"/>
      <c r="O389" s="109"/>
      <c r="P389" s="110"/>
    </row>
    <row r="390" spans="2:16" x14ac:dyDescent="0.25">
      <c r="B390" s="108"/>
      <c r="C390" s="109"/>
      <c r="D390" s="109"/>
      <c r="E390" s="109"/>
      <c r="F390" s="110"/>
      <c r="H390" s="45" t="str">
        <f t="shared" si="15"/>
        <v/>
      </c>
      <c r="J390" s="45" t="str">
        <f t="shared" si="16"/>
        <v/>
      </c>
      <c r="L390" s="45" t="str">
        <f t="shared" si="17"/>
        <v/>
      </c>
      <c r="N390" s="108"/>
      <c r="O390" s="109"/>
      <c r="P390" s="110"/>
    </row>
    <row r="391" spans="2:16" x14ac:dyDescent="0.25">
      <c r="B391" s="108"/>
      <c r="C391" s="109"/>
      <c r="D391" s="109"/>
      <c r="E391" s="109"/>
      <c r="F391" s="110"/>
      <c r="H391" s="45" t="str">
        <f t="shared" si="15"/>
        <v/>
      </c>
      <c r="J391" s="45" t="str">
        <f t="shared" si="16"/>
        <v/>
      </c>
      <c r="L391" s="45" t="str">
        <f t="shared" si="17"/>
        <v/>
      </c>
      <c r="N391" s="108"/>
      <c r="O391" s="109"/>
      <c r="P391" s="110"/>
    </row>
    <row r="392" spans="2:16" x14ac:dyDescent="0.25">
      <c r="B392" s="108"/>
      <c r="C392" s="109"/>
      <c r="D392" s="109"/>
      <c r="E392" s="109"/>
      <c r="F392" s="110"/>
      <c r="H392" s="45" t="str">
        <f t="shared" si="15"/>
        <v/>
      </c>
      <c r="J392" s="45" t="str">
        <f t="shared" si="16"/>
        <v/>
      </c>
      <c r="L392" s="45" t="str">
        <f t="shared" si="17"/>
        <v/>
      </c>
      <c r="N392" s="108"/>
      <c r="O392" s="109"/>
      <c r="P392" s="110"/>
    </row>
    <row r="393" spans="2:16" x14ac:dyDescent="0.25">
      <c r="B393" s="108"/>
      <c r="C393" s="109"/>
      <c r="D393" s="109"/>
      <c r="E393" s="109"/>
      <c r="F393" s="110"/>
      <c r="H393" s="45" t="str">
        <f t="shared" si="15"/>
        <v/>
      </c>
      <c r="J393" s="45" t="str">
        <f t="shared" si="16"/>
        <v/>
      </c>
      <c r="L393" s="45" t="str">
        <f t="shared" si="17"/>
        <v/>
      </c>
      <c r="N393" s="108"/>
      <c r="O393" s="109"/>
      <c r="P393" s="110"/>
    </row>
    <row r="394" spans="2:16" x14ac:dyDescent="0.25">
      <c r="B394" s="108"/>
      <c r="C394" s="109"/>
      <c r="D394" s="109"/>
      <c r="E394" s="109"/>
      <c r="F394" s="110"/>
      <c r="H394" s="45" t="str">
        <f t="shared" si="15"/>
        <v/>
      </c>
      <c r="J394" s="45" t="str">
        <f t="shared" si="16"/>
        <v/>
      </c>
      <c r="L394" s="45" t="str">
        <f t="shared" si="17"/>
        <v/>
      </c>
      <c r="N394" s="108"/>
      <c r="O394" s="109"/>
      <c r="P394" s="110"/>
    </row>
    <row r="395" spans="2:16" x14ac:dyDescent="0.25">
      <c r="B395" s="108"/>
      <c r="C395" s="109"/>
      <c r="D395" s="109"/>
      <c r="E395" s="109"/>
      <c r="F395" s="110"/>
      <c r="H395" s="45" t="str">
        <f t="shared" ref="H395:H458" si="18">IF(C395="","",C395) &amp; IF(D395="",""," – " &amp; D395) &amp; IF(E395="",""," – " &amp; E395) &amp; IF(F395="",""," – " &amp; F395)</f>
        <v/>
      </c>
      <c r="J395" s="45" t="str">
        <f t="shared" ref="J395:J458" si="19">IF(C395="","",C395) &amp; IF(D395="",""," – " &amp; D395) &amp; IF(E395="",""," – " &amp; E395)</f>
        <v/>
      </c>
      <c r="L395" s="45" t="str">
        <f t="shared" ref="L395:L458" si="20">IF(C395="","",C395) &amp; IF(D395="",""," – " &amp; D395)</f>
        <v/>
      </c>
      <c r="N395" s="108"/>
      <c r="O395" s="109"/>
      <c r="P395" s="110"/>
    </row>
    <row r="396" spans="2:16" x14ac:dyDescent="0.25">
      <c r="B396" s="108"/>
      <c r="C396" s="109"/>
      <c r="D396" s="109"/>
      <c r="E396" s="109"/>
      <c r="F396" s="110"/>
      <c r="H396" s="45" t="str">
        <f t="shared" si="18"/>
        <v/>
      </c>
      <c r="J396" s="45" t="str">
        <f t="shared" si="19"/>
        <v/>
      </c>
      <c r="L396" s="45" t="str">
        <f t="shared" si="20"/>
        <v/>
      </c>
      <c r="N396" s="108"/>
      <c r="O396" s="109"/>
      <c r="P396" s="110"/>
    </row>
    <row r="397" spans="2:16" x14ac:dyDescent="0.25">
      <c r="B397" s="108"/>
      <c r="C397" s="109"/>
      <c r="D397" s="109"/>
      <c r="E397" s="109"/>
      <c r="F397" s="110"/>
      <c r="H397" s="45" t="str">
        <f t="shared" si="18"/>
        <v/>
      </c>
      <c r="J397" s="45" t="str">
        <f t="shared" si="19"/>
        <v/>
      </c>
      <c r="L397" s="45" t="str">
        <f t="shared" si="20"/>
        <v/>
      </c>
      <c r="N397" s="108"/>
      <c r="O397" s="109"/>
      <c r="P397" s="110"/>
    </row>
    <row r="398" spans="2:16" x14ac:dyDescent="0.25">
      <c r="B398" s="108"/>
      <c r="C398" s="109"/>
      <c r="D398" s="109"/>
      <c r="E398" s="109"/>
      <c r="F398" s="110"/>
      <c r="H398" s="45" t="str">
        <f t="shared" si="18"/>
        <v/>
      </c>
      <c r="J398" s="45" t="str">
        <f t="shared" si="19"/>
        <v/>
      </c>
      <c r="L398" s="45" t="str">
        <f t="shared" si="20"/>
        <v/>
      </c>
      <c r="N398" s="108"/>
      <c r="O398" s="109"/>
      <c r="P398" s="110"/>
    </row>
    <row r="399" spans="2:16" x14ac:dyDescent="0.25">
      <c r="B399" s="108"/>
      <c r="C399" s="109"/>
      <c r="D399" s="109"/>
      <c r="E399" s="109"/>
      <c r="F399" s="110"/>
      <c r="H399" s="45" t="str">
        <f t="shared" si="18"/>
        <v/>
      </c>
      <c r="J399" s="45" t="str">
        <f t="shared" si="19"/>
        <v/>
      </c>
      <c r="L399" s="45" t="str">
        <f t="shared" si="20"/>
        <v/>
      </c>
      <c r="N399" s="108"/>
      <c r="O399" s="109"/>
      <c r="P399" s="110"/>
    </row>
    <row r="400" spans="2:16" x14ac:dyDescent="0.25">
      <c r="B400" s="108"/>
      <c r="C400" s="109"/>
      <c r="D400" s="109"/>
      <c r="E400" s="109"/>
      <c r="F400" s="110"/>
      <c r="H400" s="45" t="str">
        <f t="shared" si="18"/>
        <v/>
      </c>
      <c r="J400" s="45" t="str">
        <f t="shared" si="19"/>
        <v/>
      </c>
      <c r="L400" s="45" t="str">
        <f t="shared" si="20"/>
        <v/>
      </c>
      <c r="N400" s="108"/>
      <c r="O400" s="109"/>
      <c r="P400" s="110"/>
    </row>
    <row r="401" spans="2:16" x14ac:dyDescent="0.25">
      <c r="B401" s="108"/>
      <c r="C401" s="109"/>
      <c r="D401" s="109"/>
      <c r="E401" s="109"/>
      <c r="F401" s="110"/>
      <c r="H401" s="45" t="str">
        <f t="shared" si="18"/>
        <v/>
      </c>
      <c r="J401" s="45" t="str">
        <f t="shared" si="19"/>
        <v/>
      </c>
      <c r="L401" s="45" t="str">
        <f t="shared" si="20"/>
        <v/>
      </c>
      <c r="N401" s="108"/>
      <c r="O401" s="109"/>
      <c r="P401" s="110"/>
    </row>
    <row r="402" spans="2:16" x14ac:dyDescent="0.25">
      <c r="B402" s="108"/>
      <c r="C402" s="109"/>
      <c r="D402" s="109"/>
      <c r="E402" s="109"/>
      <c r="F402" s="110"/>
      <c r="H402" s="45" t="str">
        <f t="shared" si="18"/>
        <v/>
      </c>
      <c r="J402" s="45" t="str">
        <f t="shared" si="19"/>
        <v/>
      </c>
      <c r="L402" s="45" t="str">
        <f t="shared" si="20"/>
        <v/>
      </c>
      <c r="N402" s="108"/>
      <c r="O402" s="109"/>
      <c r="P402" s="110"/>
    </row>
    <row r="403" spans="2:16" x14ac:dyDescent="0.25">
      <c r="B403" s="108"/>
      <c r="C403" s="109"/>
      <c r="D403" s="109"/>
      <c r="E403" s="109"/>
      <c r="F403" s="110"/>
      <c r="H403" s="45" t="str">
        <f t="shared" si="18"/>
        <v/>
      </c>
      <c r="J403" s="45" t="str">
        <f t="shared" si="19"/>
        <v/>
      </c>
      <c r="L403" s="45" t="str">
        <f t="shared" si="20"/>
        <v/>
      </c>
      <c r="N403" s="108"/>
      <c r="O403" s="109"/>
      <c r="P403" s="110"/>
    </row>
    <row r="404" spans="2:16" x14ac:dyDescent="0.25">
      <c r="B404" s="108"/>
      <c r="C404" s="109"/>
      <c r="D404" s="109"/>
      <c r="E404" s="109"/>
      <c r="F404" s="110"/>
      <c r="H404" s="45" t="str">
        <f t="shared" si="18"/>
        <v/>
      </c>
      <c r="J404" s="45" t="str">
        <f t="shared" si="19"/>
        <v/>
      </c>
      <c r="L404" s="45" t="str">
        <f t="shared" si="20"/>
        <v/>
      </c>
      <c r="N404" s="108"/>
      <c r="O404" s="109"/>
      <c r="P404" s="110"/>
    </row>
    <row r="405" spans="2:16" x14ac:dyDescent="0.25">
      <c r="B405" s="108"/>
      <c r="C405" s="109"/>
      <c r="D405" s="109"/>
      <c r="E405" s="109"/>
      <c r="F405" s="110"/>
      <c r="H405" s="45" t="str">
        <f t="shared" si="18"/>
        <v/>
      </c>
      <c r="J405" s="45" t="str">
        <f t="shared" si="19"/>
        <v/>
      </c>
      <c r="L405" s="45" t="str">
        <f t="shared" si="20"/>
        <v/>
      </c>
      <c r="N405" s="108"/>
      <c r="O405" s="109"/>
      <c r="P405" s="110"/>
    </row>
    <row r="406" spans="2:16" x14ac:dyDescent="0.25">
      <c r="B406" s="108"/>
      <c r="C406" s="109"/>
      <c r="D406" s="109"/>
      <c r="E406" s="109"/>
      <c r="F406" s="110"/>
      <c r="H406" s="45" t="str">
        <f t="shared" si="18"/>
        <v/>
      </c>
      <c r="J406" s="45" t="str">
        <f t="shared" si="19"/>
        <v/>
      </c>
      <c r="L406" s="45" t="str">
        <f t="shared" si="20"/>
        <v/>
      </c>
      <c r="N406" s="108"/>
      <c r="O406" s="109"/>
      <c r="P406" s="110"/>
    </row>
    <row r="407" spans="2:16" x14ac:dyDescent="0.25">
      <c r="B407" s="108"/>
      <c r="C407" s="109"/>
      <c r="D407" s="109"/>
      <c r="E407" s="109"/>
      <c r="F407" s="110"/>
      <c r="H407" s="45" t="str">
        <f t="shared" si="18"/>
        <v/>
      </c>
      <c r="J407" s="45" t="str">
        <f t="shared" si="19"/>
        <v/>
      </c>
      <c r="L407" s="45" t="str">
        <f t="shared" si="20"/>
        <v/>
      </c>
      <c r="N407" s="108"/>
      <c r="O407" s="109"/>
      <c r="P407" s="110"/>
    </row>
    <row r="408" spans="2:16" x14ac:dyDescent="0.25">
      <c r="B408" s="108"/>
      <c r="C408" s="109"/>
      <c r="D408" s="109"/>
      <c r="E408" s="109"/>
      <c r="F408" s="110"/>
      <c r="H408" s="45" t="str">
        <f t="shared" si="18"/>
        <v/>
      </c>
      <c r="J408" s="45" t="str">
        <f t="shared" si="19"/>
        <v/>
      </c>
      <c r="L408" s="45" t="str">
        <f t="shared" si="20"/>
        <v/>
      </c>
      <c r="N408" s="108"/>
      <c r="O408" s="109"/>
      <c r="P408" s="110"/>
    </row>
    <row r="409" spans="2:16" x14ac:dyDescent="0.25">
      <c r="B409" s="108"/>
      <c r="C409" s="109"/>
      <c r="D409" s="109"/>
      <c r="E409" s="109"/>
      <c r="F409" s="110"/>
      <c r="H409" s="45" t="str">
        <f t="shared" si="18"/>
        <v/>
      </c>
      <c r="J409" s="45" t="str">
        <f t="shared" si="19"/>
        <v/>
      </c>
      <c r="L409" s="45" t="str">
        <f t="shared" si="20"/>
        <v/>
      </c>
      <c r="N409" s="108"/>
      <c r="O409" s="109"/>
      <c r="P409" s="110"/>
    </row>
    <row r="410" spans="2:16" x14ac:dyDescent="0.25">
      <c r="B410" s="108"/>
      <c r="C410" s="109"/>
      <c r="D410" s="109"/>
      <c r="E410" s="109"/>
      <c r="F410" s="110"/>
      <c r="H410" s="45" t="str">
        <f t="shared" si="18"/>
        <v/>
      </c>
      <c r="J410" s="45" t="str">
        <f t="shared" si="19"/>
        <v/>
      </c>
      <c r="L410" s="45" t="str">
        <f t="shared" si="20"/>
        <v/>
      </c>
      <c r="N410" s="108"/>
      <c r="O410" s="109"/>
      <c r="P410" s="110"/>
    </row>
    <row r="411" spans="2:16" x14ac:dyDescent="0.25">
      <c r="B411" s="108"/>
      <c r="C411" s="109"/>
      <c r="D411" s="109"/>
      <c r="E411" s="109"/>
      <c r="F411" s="110"/>
      <c r="H411" s="45" t="str">
        <f t="shared" si="18"/>
        <v/>
      </c>
      <c r="J411" s="45" t="str">
        <f t="shared" si="19"/>
        <v/>
      </c>
      <c r="L411" s="45" t="str">
        <f t="shared" si="20"/>
        <v/>
      </c>
      <c r="N411" s="108"/>
      <c r="O411" s="109"/>
      <c r="P411" s="110"/>
    </row>
    <row r="412" spans="2:16" x14ac:dyDescent="0.25">
      <c r="B412" s="108"/>
      <c r="C412" s="109"/>
      <c r="D412" s="109"/>
      <c r="E412" s="109"/>
      <c r="F412" s="110"/>
      <c r="H412" s="45" t="str">
        <f t="shared" si="18"/>
        <v/>
      </c>
      <c r="J412" s="45" t="str">
        <f t="shared" si="19"/>
        <v/>
      </c>
      <c r="L412" s="45" t="str">
        <f t="shared" si="20"/>
        <v/>
      </c>
      <c r="N412" s="108"/>
      <c r="O412" s="109"/>
      <c r="P412" s="110"/>
    </row>
    <row r="413" spans="2:16" x14ac:dyDescent="0.25">
      <c r="B413" s="108"/>
      <c r="C413" s="109"/>
      <c r="D413" s="109"/>
      <c r="E413" s="109"/>
      <c r="F413" s="110"/>
      <c r="H413" s="45" t="str">
        <f t="shared" si="18"/>
        <v/>
      </c>
      <c r="J413" s="45" t="str">
        <f t="shared" si="19"/>
        <v/>
      </c>
      <c r="L413" s="45" t="str">
        <f t="shared" si="20"/>
        <v/>
      </c>
      <c r="N413" s="108"/>
      <c r="O413" s="109"/>
      <c r="P413" s="110"/>
    </row>
    <row r="414" spans="2:16" x14ac:dyDescent="0.25">
      <c r="B414" s="108"/>
      <c r="C414" s="109"/>
      <c r="D414" s="109"/>
      <c r="E414" s="109"/>
      <c r="F414" s="110"/>
      <c r="H414" s="45" t="str">
        <f t="shared" si="18"/>
        <v/>
      </c>
      <c r="J414" s="45" t="str">
        <f t="shared" si="19"/>
        <v/>
      </c>
      <c r="L414" s="45" t="str">
        <f t="shared" si="20"/>
        <v/>
      </c>
      <c r="N414" s="108"/>
      <c r="O414" s="109"/>
      <c r="P414" s="110"/>
    </row>
    <row r="415" spans="2:16" x14ac:dyDescent="0.25">
      <c r="B415" s="108"/>
      <c r="C415" s="109"/>
      <c r="D415" s="109"/>
      <c r="E415" s="109"/>
      <c r="F415" s="110"/>
      <c r="H415" s="45" t="str">
        <f t="shared" si="18"/>
        <v/>
      </c>
      <c r="J415" s="45" t="str">
        <f t="shared" si="19"/>
        <v/>
      </c>
      <c r="L415" s="45" t="str">
        <f t="shared" si="20"/>
        <v/>
      </c>
      <c r="N415" s="108"/>
      <c r="O415" s="109"/>
      <c r="P415" s="110"/>
    </row>
    <row r="416" spans="2:16" x14ac:dyDescent="0.25">
      <c r="B416" s="108"/>
      <c r="C416" s="109"/>
      <c r="D416" s="109"/>
      <c r="E416" s="109"/>
      <c r="F416" s="110"/>
      <c r="H416" s="45" t="str">
        <f t="shared" si="18"/>
        <v/>
      </c>
      <c r="J416" s="45" t="str">
        <f t="shared" si="19"/>
        <v/>
      </c>
      <c r="L416" s="45" t="str">
        <f t="shared" si="20"/>
        <v/>
      </c>
      <c r="N416" s="108"/>
      <c r="O416" s="109"/>
      <c r="P416" s="110"/>
    </row>
    <row r="417" spans="2:16" x14ac:dyDescent="0.25">
      <c r="B417" s="108"/>
      <c r="C417" s="109"/>
      <c r="D417" s="109"/>
      <c r="E417" s="109"/>
      <c r="F417" s="110"/>
      <c r="H417" s="45" t="str">
        <f t="shared" si="18"/>
        <v/>
      </c>
      <c r="J417" s="45" t="str">
        <f t="shared" si="19"/>
        <v/>
      </c>
      <c r="L417" s="45" t="str">
        <f t="shared" si="20"/>
        <v/>
      </c>
      <c r="N417" s="108"/>
      <c r="O417" s="109"/>
      <c r="P417" s="110"/>
    </row>
    <row r="418" spans="2:16" x14ac:dyDescent="0.25">
      <c r="B418" s="108"/>
      <c r="C418" s="109"/>
      <c r="D418" s="109"/>
      <c r="E418" s="109"/>
      <c r="F418" s="110"/>
      <c r="H418" s="45" t="str">
        <f t="shared" si="18"/>
        <v/>
      </c>
      <c r="J418" s="45" t="str">
        <f t="shared" si="19"/>
        <v/>
      </c>
      <c r="L418" s="45" t="str">
        <f t="shared" si="20"/>
        <v/>
      </c>
      <c r="N418" s="108"/>
      <c r="O418" s="114"/>
      <c r="P418" s="110"/>
    </row>
    <row r="419" spans="2:16" x14ac:dyDescent="0.25">
      <c r="B419" s="108"/>
      <c r="C419" s="109"/>
      <c r="D419" s="109"/>
      <c r="E419" s="109"/>
      <c r="F419" s="110"/>
      <c r="H419" s="45" t="str">
        <f t="shared" si="18"/>
        <v/>
      </c>
      <c r="J419" s="45" t="str">
        <f t="shared" si="19"/>
        <v/>
      </c>
      <c r="L419" s="45" t="str">
        <f t="shared" si="20"/>
        <v/>
      </c>
      <c r="N419" s="108"/>
      <c r="O419" s="109"/>
      <c r="P419" s="110"/>
    </row>
    <row r="420" spans="2:16" x14ac:dyDescent="0.25">
      <c r="B420" s="108"/>
      <c r="C420" s="109"/>
      <c r="D420" s="109"/>
      <c r="E420" s="109"/>
      <c r="F420" s="110"/>
      <c r="H420" s="45" t="str">
        <f t="shared" si="18"/>
        <v/>
      </c>
      <c r="J420" s="45" t="str">
        <f t="shared" si="19"/>
        <v/>
      </c>
      <c r="L420" s="45" t="str">
        <f t="shared" si="20"/>
        <v/>
      </c>
      <c r="N420" s="108"/>
      <c r="O420" s="109"/>
      <c r="P420" s="110"/>
    </row>
    <row r="421" spans="2:16" x14ac:dyDescent="0.25">
      <c r="B421" s="108"/>
      <c r="C421" s="109"/>
      <c r="D421" s="109"/>
      <c r="E421" s="109"/>
      <c r="F421" s="110"/>
      <c r="H421" s="45" t="str">
        <f t="shared" si="18"/>
        <v/>
      </c>
      <c r="J421" s="45" t="str">
        <f t="shared" si="19"/>
        <v/>
      </c>
      <c r="L421" s="45" t="str">
        <f t="shared" si="20"/>
        <v/>
      </c>
      <c r="N421" s="108"/>
      <c r="O421" s="109"/>
      <c r="P421" s="110"/>
    </row>
    <row r="422" spans="2:16" x14ac:dyDescent="0.25">
      <c r="B422" s="108"/>
      <c r="C422" s="109"/>
      <c r="D422" s="109"/>
      <c r="E422" s="109"/>
      <c r="F422" s="110"/>
      <c r="H422" s="45" t="str">
        <f t="shared" si="18"/>
        <v/>
      </c>
      <c r="J422" s="45" t="str">
        <f t="shared" si="19"/>
        <v/>
      </c>
      <c r="L422" s="45" t="str">
        <f t="shared" si="20"/>
        <v/>
      </c>
      <c r="N422" s="108"/>
      <c r="O422" s="109"/>
      <c r="P422" s="110"/>
    </row>
    <row r="423" spans="2:16" x14ac:dyDescent="0.25">
      <c r="B423" s="108"/>
      <c r="C423" s="109"/>
      <c r="D423" s="109"/>
      <c r="E423" s="109"/>
      <c r="F423" s="110"/>
      <c r="H423" s="45" t="str">
        <f t="shared" si="18"/>
        <v/>
      </c>
      <c r="J423" s="45" t="str">
        <f t="shared" si="19"/>
        <v/>
      </c>
      <c r="L423" s="45" t="str">
        <f t="shared" si="20"/>
        <v/>
      </c>
      <c r="N423" s="108"/>
      <c r="O423" s="109"/>
      <c r="P423" s="110"/>
    </row>
    <row r="424" spans="2:16" x14ac:dyDescent="0.25">
      <c r="B424" s="108"/>
      <c r="C424" s="109"/>
      <c r="D424" s="109"/>
      <c r="E424" s="109"/>
      <c r="F424" s="110"/>
      <c r="H424" s="45" t="str">
        <f t="shared" si="18"/>
        <v/>
      </c>
      <c r="J424" s="45" t="str">
        <f t="shared" si="19"/>
        <v/>
      </c>
      <c r="L424" s="45" t="str">
        <f t="shared" si="20"/>
        <v/>
      </c>
      <c r="N424" s="108"/>
      <c r="O424" s="109"/>
      <c r="P424" s="110"/>
    </row>
    <row r="425" spans="2:16" x14ac:dyDescent="0.25">
      <c r="B425" s="108"/>
      <c r="C425" s="109"/>
      <c r="D425" s="109"/>
      <c r="E425" s="109"/>
      <c r="F425" s="110"/>
      <c r="H425" s="45" t="str">
        <f t="shared" si="18"/>
        <v/>
      </c>
      <c r="J425" s="45" t="str">
        <f t="shared" si="19"/>
        <v/>
      </c>
      <c r="L425" s="45" t="str">
        <f t="shared" si="20"/>
        <v/>
      </c>
      <c r="N425" s="108"/>
      <c r="O425" s="109"/>
      <c r="P425" s="110"/>
    </row>
    <row r="426" spans="2:16" x14ac:dyDescent="0.25">
      <c r="B426" s="108"/>
      <c r="C426" s="109"/>
      <c r="D426" s="109"/>
      <c r="E426" s="109"/>
      <c r="F426" s="110"/>
      <c r="H426" s="45" t="str">
        <f t="shared" si="18"/>
        <v/>
      </c>
      <c r="J426" s="45" t="str">
        <f t="shared" si="19"/>
        <v/>
      </c>
      <c r="L426" s="45" t="str">
        <f t="shared" si="20"/>
        <v/>
      </c>
      <c r="N426" s="108"/>
      <c r="O426" s="109"/>
      <c r="P426" s="110"/>
    </row>
    <row r="427" spans="2:16" x14ac:dyDescent="0.25">
      <c r="B427" s="108"/>
      <c r="C427" s="109"/>
      <c r="D427" s="109"/>
      <c r="E427" s="109"/>
      <c r="F427" s="110"/>
      <c r="H427" s="45" t="str">
        <f t="shared" si="18"/>
        <v/>
      </c>
      <c r="J427" s="45" t="str">
        <f t="shared" si="19"/>
        <v/>
      </c>
      <c r="L427" s="45" t="str">
        <f t="shared" si="20"/>
        <v/>
      </c>
      <c r="N427" s="108"/>
      <c r="O427" s="109"/>
      <c r="P427" s="110"/>
    </row>
    <row r="428" spans="2:16" x14ac:dyDescent="0.25">
      <c r="B428" s="108"/>
      <c r="C428" s="109"/>
      <c r="D428" s="109"/>
      <c r="E428" s="109"/>
      <c r="F428" s="110"/>
      <c r="H428" s="45" t="str">
        <f t="shared" si="18"/>
        <v/>
      </c>
      <c r="J428" s="45" t="str">
        <f t="shared" si="19"/>
        <v/>
      </c>
      <c r="L428" s="45" t="str">
        <f t="shared" si="20"/>
        <v/>
      </c>
      <c r="N428" s="108"/>
      <c r="O428" s="109"/>
      <c r="P428" s="110"/>
    </row>
    <row r="429" spans="2:16" x14ac:dyDescent="0.25">
      <c r="B429" s="108"/>
      <c r="C429" s="109"/>
      <c r="D429" s="109"/>
      <c r="E429" s="109"/>
      <c r="F429" s="110"/>
      <c r="H429" s="45" t="str">
        <f t="shared" si="18"/>
        <v/>
      </c>
      <c r="J429" s="45" t="str">
        <f t="shared" si="19"/>
        <v/>
      </c>
      <c r="L429" s="45" t="str">
        <f t="shared" si="20"/>
        <v/>
      </c>
      <c r="N429" s="108"/>
      <c r="O429" s="109"/>
      <c r="P429" s="110"/>
    </row>
    <row r="430" spans="2:16" x14ac:dyDescent="0.25">
      <c r="B430" s="108"/>
      <c r="C430" s="109"/>
      <c r="D430" s="109"/>
      <c r="E430" s="109"/>
      <c r="F430" s="110"/>
      <c r="H430" s="45" t="str">
        <f t="shared" si="18"/>
        <v/>
      </c>
      <c r="J430" s="45" t="str">
        <f t="shared" si="19"/>
        <v/>
      </c>
      <c r="L430" s="45" t="str">
        <f t="shared" si="20"/>
        <v/>
      </c>
      <c r="N430" s="108"/>
      <c r="O430" s="109"/>
      <c r="P430" s="110"/>
    </row>
    <row r="431" spans="2:16" x14ac:dyDescent="0.25">
      <c r="B431" s="108"/>
      <c r="C431" s="109"/>
      <c r="D431" s="109"/>
      <c r="E431" s="109"/>
      <c r="F431" s="110"/>
      <c r="H431" s="45" t="str">
        <f t="shared" si="18"/>
        <v/>
      </c>
      <c r="J431" s="45" t="str">
        <f t="shared" si="19"/>
        <v/>
      </c>
      <c r="L431" s="45" t="str">
        <f t="shared" si="20"/>
        <v/>
      </c>
      <c r="N431" s="108"/>
      <c r="O431" s="109"/>
      <c r="P431" s="110"/>
    </row>
    <row r="432" spans="2:16" x14ac:dyDescent="0.25">
      <c r="B432" s="108"/>
      <c r="C432" s="109"/>
      <c r="D432" s="109"/>
      <c r="E432" s="109"/>
      <c r="F432" s="110"/>
      <c r="H432" s="45" t="str">
        <f t="shared" si="18"/>
        <v/>
      </c>
      <c r="J432" s="45" t="str">
        <f t="shared" si="19"/>
        <v/>
      </c>
      <c r="L432" s="45" t="str">
        <f t="shared" si="20"/>
        <v/>
      </c>
      <c r="N432" s="108"/>
      <c r="O432" s="109"/>
      <c r="P432" s="110"/>
    </row>
    <row r="433" spans="2:16" x14ac:dyDescent="0.25">
      <c r="B433" s="108"/>
      <c r="C433" s="109"/>
      <c r="D433" s="109"/>
      <c r="E433" s="109"/>
      <c r="F433" s="110"/>
      <c r="H433" s="45" t="str">
        <f t="shared" si="18"/>
        <v/>
      </c>
      <c r="J433" s="45" t="str">
        <f t="shared" si="19"/>
        <v/>
      </c>
      <c r="L433" s="45" t="str">
        <f t="shared" si="20"/>
        <v/>
      </c>
      <c r="N433" s="108"/>
      <c r="O433" s="109"/>
      <c r="P433" s="110"/>
    </row>
    <row r="434" spans="2:16" x14ac:dyDescent="0.25">
      <c r="B434" s="108"/>
      <c r="C434" s="109"/>
      <c r="D434" s="109"/>
      <c r="E434" s="109"/>
      <c r="F434" s="110"/>
      <c r="H434" s="45" t="str">
        <f t="shared" si="18"/>
        <v/>
      </c>
      <c r="J434" s="45" t="str">
        <f t="shared" si="19"/>
        <v/>
      </c>
      <c r="L434" s="45" t="str">
        <f t="shared" si="20"/>
        <v/>
      </c>
      <c r="N434" s="108"/>
      <c r="O434" s="109"/>
      <c r="P434" s="110"/>
    </row>
    <row r="435" spans="2:16" x14ac:dyDescent="0.25">
      <c r="B435" s="108"/>
      <c r="C435" s="109"/>
      <c r="D435" s="109"/>
      <c r="E435" s="109"/>
      <c r="F435" s="110"/>
      <c r="H435" s="45" t="str">
        <f t="shared" si="18"/>
        <v/>
      </c>
      <c r="J435" s="45" t="str">
        <f t="shared" si="19"/>
        <v/>
      </c>
      <c r="L435" s="45" t="str">
        <f t="shared" si="20"/>
        <v/>
      </c>
      <c r="N435" s="108"/>
      <c r="O435" s="109"/>
      <c r="P435" s="110"/>
    </row>
    <row r="436" spans="2:16" x14ac:dyDescent="0.25">
      <c r="B436" s="108"/>
      <c r="C436" s="109"/>
      <c r="D436" s="109"/>
      <c r="E436" s="109"/>
      <c r="F436" s="110"/>
      <c r="H436" s="45" t="str">
        <f t="shared" si="18"/>
        <v/>
      </c>
      <c r="J436" s="45" t="str">
        <f t="shared" si="19"/>
        <v/>
      </c>
      <c r="L436" s="45" t="str">
        <f t="shared" si="20"/>
        <v/>
      </c>
      <c r="N436" s="108"/>
      <c r="O436" s="109"/>
      <c r="P436" s="110"/>
    </row>
    <row r="437" spans="2:16" x14ac:dyDescent="0.25">
      <c r="B437" s="108"/>
      <c r="C437" s="109"/>
      <c r="D437" s="109"/>
      <c r="E437" s="109"/>
      <c r="F437" s="110"/>
      <c r="H437" s="45" t="str">
        <f t="shared" si="18"/>
        <v/>
      </c>
      <c r="J437" s="45" t="str">
        <f t="shared" si="19"/>
        <v/>
      </c>
      <c r="L437" s="45" t="str">
        <f t="shared" si="20"/>
        <v/>
      </c>
      <c r="N437" s="108"/>
      <c r="O437" s="109"/>
      <c r="P437" s="110"/>
    </row>
    <row r="438" spans="2:16" x14ac:dyDescent="0.25">
      <c r="B438" s="108"/>
      <c r="C438" s="109"/>
      <c r="D438" s="109"/>
      <c r="E438" s="109"/>
      <c r="F438" s="110"/>
      <c r="H438" s="45" t="str">
        <f t="shared" si="18"/>
        <v/>
      </c>
      <c r="J438" s="45" t="str">
        <f t="shared" si="19"/>
        <v/>
      </c>
      <c r="L438" s="45" t="str">
        <f t="shared" si="20"/>
        <v/>
      </c>
      <c r="N438" s="108"/>
      <c r="O438" s="109"/>
      <c r="P438" s="110"/>
    </row>
    <row r="439" spans="2:16" x14ac:dyDescent="0.25">
      <c r="B439" s="108"/>
      <c r="C439" s="109"/>
      <c r="D439" s="109"/>
      <c r="E439" s="109"/>
      <c r="F439" s="110"/>
      <c r="H439" s="45" t="str">
        <f t="shared" si="18"/>
        <v/>
      </c>
      <c r="J439" s="45" t="str">
        <f t="shared" si="19"/>
        <v/>
      </c>
      <c r="L439" s="45" t="str">
        <f t="shared" si="20"/>
        <v/>
      </c>
      <c r="N439" s="108"/>
      <c r="O439" s="109"/>
      <c r="P439" s="110"/>
    </row>
    <row r="440" spans="2:16" x14ac:dyDescent="0.25">
      <c r="B440" s="108"/>
      <c r="C440" s="109"/>
      <c r="D440" s="109"/>
      <c r="E440" s="109"/>
      <c r="F440" s="110"/>
      <c r="H440" s="45" t="str">
        <f t="shared" si="18"/>
        <v/>
      </c>
      <c r="J440" s="45" t="str">
        <f t="shared" si="19"/>
        <v/>
      </c>
      <c r="L440" s="45" t="str">
        <f t="shared" si="20"/>
        <v/>
      </c>
      <c r="N440" s="108"/>
      <c r="O440" s="109"/>
      <c r="P440" s="110"/>
    </row>
    <row r="441" spans="2:16" x14ac:dyDescent="0.25">
      <c r="B441" s="108"/>
      <c r="C441" s="109"/>
      <c r="D441" s="109"/>
      <c r="E441" s="109"/>
      <c r="F441" s="110"/>
      <c r="H441" s="45" t="str">
        <f t="shared" si="18"/>
        <v/>
      </c>
      <c r="J441" s="45" t="str">
        <f t="shared" si="19"/>
        <v/>
      </c>
      <c r="L441" s="45" t="str">
        <f t="shared" si="20"/>
        <v/>
      </c>
      <c r="N441" s="108"/>
      <c r="O441" s="109"/>
      <c r="P441" s="110"/>
    </row>
    <row r="442" spans="2:16" x14ac:dyDescent="0.25">
      <c r="B442" s="108"/>
      <c r="C442" s="109"/>
      <c r="D442" s="109"/>
      <c r="E442" s="109"/>
      <c r="F442" s="110"/>
      <c r="H442" s="45" t="str">
        <f t="shared" si="18"/>
        <v/>
      </c>
      <c r="J442" s="45" t="str">
        <f t="shared" si="19"/>
        <v/>
      </c>
      <c r="L442" s="45" t="str">
        <f t="shared" si="20"/>
        <v/>
      </c>
      <c r="N442" s="108"/>
      <c r="O442" s="109"/>
      <c r="P442" s="110"/>
    </row>
    <row r="443" spans="2:16" x14ac:dyDescent="0.25">
      <c r="B443" s="108"/>
      <c r="C443" s="109"/>
      <c r="D443" s="109"/>
      <c r="E443" s="109"/>
      <c r="F443" s="110"/>
      <c r="H443" s="45" t="str">
        <f t="shared" si="18"/>
        <v/>
      </c>
      <c r="J443" s="45" t="str">
        <f t="shared" si="19"/>
        <v/>
      </c>
      <c r="L443" s="45" t="str">
        <f t="shared" si="20"/>
        <v/>
      </c>
      <c r="N443" s="108"/>
      <c r="O443" s="109"/>
      <c r="P443" s="110"/>
    </row>
    <row r="444" spans="2:16" x14ac:dyDescent="0.25">
      <c r="B444" s="108"/>
      <c r="C444" s="109"/>
      <c r="D444" s="109"/>
      <c r="E444" s="109"/>
      <c r="F444" s="110"/>
      <c r="H444" s="45" t="str">
        <f t="shared" si="18"/>
        <v/>
      </c>
      <c r="J444" s="45" t="str">
        <f t="shared" si="19"/>
        <v/>
      </c>
      <c r="L444" s="45" t="str">
        <f t="shared" si="20"/>
        <v/>
      </c>
      <c r="N444" s="108"/>
      <c r="O444" s="109"/>
      <c r="P444" s="110"/>
    </row>
    <row r="445" spans="2:16" x14ac:dyDescent="0.25">
      <c r="B445" s="108"/>
      <c r="C445" s="109"/>
      <c r="D445" s="109"/>
      <c r="E445" s="109"/>
      <c r="F445" s="110"/>
      <c r="H445" s="45" t="str">
        <f t="shared" si="18"/>
        <v/>
      </c>
      <c r="J445" s="45" t="str">
        <f t="shared" si="19"/>
        <v/>
      </c>
      <c r="L445" s="45" t="str">
        <f t="shared" si="20"/>
        <v/>
      </c>
      <c r="N445" s="108"/>
      <c r="O445" s="109"/>
      <c r="P445" s="110"/>
    </row>
    <row r="446" spans="2:16" x14ac:dyDescent="0.25">
      <c r="B446" s="108"/>
      <c r="C446" s="109"/>
      <c r="D446" s="109"/>
      <c r="E446" s="109"/>
      <c r="F446" s="110"/>
      <c r="H446" s="45" t="str">
        <f t="shared" si="18"/>
        <v/>
      </c>
      <c r="J446" s="45" t="str">
        <f t="shared" si="19"/>
        <v/>
      </c>
      <c r="L446" s="45" t="str">
        <f t="shared" si="20"/>
        <v/>
      </c>
      <c r="N446" s="108"/>
      <c r="O446" s="109"/>
      <c r="P446" s="110"/>
    </row>
    <row r="447" spans="2:16" x14ac:dyDescent="0.25">
      <c r="B447" s="108"/>
      <c r="C447" s="109"/>
      <c r="D447" s="109"/>
      <c r="E447" s="109"/>
      <c r="F447" s="110"/>
      <c r="H447" s="45" t="str">
        <f t="shared" si="18"/>
        <v/>
      </c>
      <c r="J447" s="45" t="str">
        <f t="shared" si="19"/>
        <v/>
      </c>
      <c r="L447" s="45" t="str">
        <f t="shared" si="20"/>
        <v/>
      </c>
      <c r="N447" s="108"/>
      <c r="O447" s="109"/>
      <c r="P447" s="110"/>
    </row>
    <row r="448" spans="2:16" x14ac:dyDescent="0.25">
      <c r="B448" s="108"/>
      <c r="C448" s="109"/>
      <c r="D448" s="109"/>
      <c r="E448" s="109"/>
      <c r="F448" s="110"/>
      <c r="H448" s="45" t="str">
        <f t="shared" si="18"/>
        <v/>
      </c>
      <c r="J448" s="45" t="str">
        <f t="shared" si="19"/>
        <v/>
      </c>
      <c r="L448" s="45" t="str">
        <f t="shared" si="20"/>
        <v/>
      </c>
      <c r="N448" s="108"/>
      <c r="O448" s="109"/>
      <c r="P448" s="110"/>
    </row>
    <row r="449" spans="2:16" x14ac:dyDescent="0.25">
      <c r="B449" s="108"/>
      <c r="C449" s="109"/>
      <c r="D449" s="109"/>
      <c r="E449" s="109"/>
      <c r="F449" s="110"/>
      <c r="H449" s="45" t="str">
        <f t="shared" si="18"/>
        <v/>
      </c>
      <c r="J449" s="45" t="str">
        <f t="shared" si="19"/>
        <v/>
      </c>
      <c r="L449" s="45" t="str">
        <f t="shared" si="20"/>
        <v/>
      </c>
      <c r="N449" s="108"/>
      <c r="O449" s="109"/>
      <c r="P449" s="110"/>
    </row>
    <row r="450" spans="2:16" x14ac:dyDescent="0.25">
      <c r="B450" s="108"/>
      <c r="C450" s="109"/>
      <c r="D450" s="109"/>
      <c r="E450" s="109"/>
      <c r="F450" s="110"/>
      <c r="H450" s="45" t="str">
        <f t="shared" si="18"/>
        <v/>
      </c>
      <c r="J450" s="45" t="str">
        <f t="shared" si="19"/>
        <v/>
      </c>
      <c r="L450" s="45" t="str">
        <f t="shared" si="20"/>
        <v/>
      </c>
      <c r="N450" s="108"/>
      <c r="O450" s="109"/>
      <c r="P450" s="110"/>
    </row>
    <row r="451" spans="2:16" x14ac:dyDescent="0.25">
      <c r="B451" s="108"/>
      <c r="C451" s="109"/>
      <c r="D451" s="109"/>
      <c r="E451" s="109"/>
      <c r="F451" s="110"/>
      <c r="H451" s="45" t="str">
        <f t="shared" si="18"/>
        <v/>
      </c>
      <c r="J451" s="45" t="str">
        <f t="shared" si="19"/>
        <v/>
      </c>
      <c r="L451" s="45" t="str">
        <f t="shared" si="20"/>
        <v/>
      </c>
      <c r="N451" s="108"/>
      <c r="O451" s="109"/>
      <c r="P451" s="110"/>
    </row>
    <row r="452" spans="2:16" x14ac:dyDescent="0.25">
      <c r="B452" s="108"/>
      <c r="C452" s="109"/>
      <c r="D452" s="109"/>
      <c r="E452" s="109"/>
      <c r="F452" s="110"/>
      <c r="H452" s="45" t="str">
        <f t="shared" si="18"/>
        <v/>
      </c>
      <c r="J452" s="45" t="str">
        <f t="shared" si="19"/>
        <v/>
      </c>
      <c r="L452" s="45" t="str">
        <f t="shared" si="20"/>
        <v/>
      </c>
      <c r="N452" s="108"/>
      <c r="O452" s="109"/>
      <c r="P452" s="110"/>
    </row>
    <row r="453" spans="2:16" x14ac:dyDescent="0.25">
      <c r="B453" s="108"/>
      <c r="C453" s="109"/>
      <c r="D453" s="109"/>
      <c r="E453" s="109"/>
      <c r="F453" s="110"/>
      <c r="H453" s="45" t="str">
        <f t="shared" si="18"/>
        <v/>
      </c>
      <c r="J453" s="45" t="str">
        <f t="shared" si="19"/>
        <v/>
      </c>
      <c r="L453" s="45" t="str">
        <f t="shared" si="20"/>
        <v/>
      </c>
      <c r="N453" s="108"/>
      <c r="O453" s="109"/>
      <c r="P453" s="110"/>
    </row>
    <row r="454" spans="2:16" x14ac:dyDescent="0.25">
      <c r="B454" s="108"/>
      <c r="C454" s="109"/>
      <c r="D454" s="109"/>
      <c r="E454" s="109"/>
      <c r="F454" s="110"/>
      <c r="H454" s="45" t="str">
        <f t="shared" si="18"/>
        <v/>
      </c>
      <c r="J454" s="45" t="str">
        <f t="shared" si="19"/>
        <v/>
      </c>
      <c r="L454" s="45" t="str">
        <f t="shared" si="20"/>
        <v/>
      </c>
      <c r="N454" s="108"/>
      <c r="O454" s="109"/>
      <c r="P454" s="110"/>
    </row>
    <row r="455" spans="2:16" x14ac:dyDescent="0.25">
      <c r="B455" s="108"/>
      <c r="C455" s="109"/>
      <c r="D455" s="109"/>
      <c r="E455" s="109"/>
      <c r="F455" s="110"/>
      <c r="H455" s="45" t="str">
        <f t="shared" si="18"/>
        <v/>
      </c>
      <c r="J455" s="45" t="str">
        <f t="shared" si="19"/>
        <v/>
      </c>
      <c r="L455" s="45" t="str">
        <f t="shared" si="20"/>
        <v/>
      </c>
      <c r="N455" s="108"/>
      <c r="O455" s="109"/>
      <c r="P455" s="110"/>
    </row>
    <row r="456" spans="2:16" x14ac:dyDescent="0.25">
      <c r="B456" s="108"/>
      <c r="C456" s="109"/>
      <c r="D456" s="109"/>
      <c r="E456" s="109"/>
      <c r="F456" s="110"/>
      <c r="H456" s="45" t="str">
        <f t="shared" si="18"/>
        <v/>
      </c>
      <c r="J456" s="45" t="str">
        <f t="shared" si="19"/>
        <v/>
      </c>
      <c r="L456" s="45" t="str">
        <f t="shared" si="20"/>
        <v/>
      </c>
      <c r="N456" s="108"/>
      <c r="O456" s="109"/>
      <c r="P456" s="110"/>
    </row>
    <row r="457" spans="2:16" x14ac:dyDescent="0.25">
      <c r="B457" s="108"/>
      <c r="C457" s="109"/>
      <c r="D457" s="109"/>
      <c r="E457" s="109"/>
      <c r="F457" s="110"/>
      <c r="H457" s="45" t="str">
        <f t="shared" si="18"/>
        <v/>
      </c>
      <c r="J457" s="45" t="str">
        <f t="shared" si="19"/>
        <v/>
      </c>
      <c r="L457" s="45" t="str">
        <f t="shared" si="20"/>
        <v/>
      </c>
      <c r="N457" s="108"/>
      <c r="O457" s="109"/>
      <c r="P457" s="110"/>
    </row>
    <row r="458" spans="2:16" x14ac:dyDescent="0.25">
      <c r="B458" s="108"/>
      <c r="C458" s="109"/>
      <c r="D458" s="109"/>
      <c r="E458" s="109"/>
      <c r="F458" s="110"/>
      <c r="H458" s="45" t="str">
        <f t="shared" si="18"/>
        <v/>
      </c>
      <c r="J458" s="45" t="str">
        <f t="shared" si="19"/>
        <v/>
      </c>
      <c r="L458" s="45" t="str">
        <f t="shared" si="20"/>
        <v/>
      </c>
      <c r="N458" s="108"/>
      <c r="O458" s="109"/>
      <c r="P458" s="110"/>
    </row>
    <row r="459" spans="2:16" x14ac:dyDescent="0.25">
      <c r="B459" s="108"/>
      <c r="C459" s="109"/>
      <c r="D459" s="109"/>
      <c r="E459" s="109"/>
      <c r="F459" s="110"/>
      <c r="H459" s="45" t="str">
        <f t="shared" ref="H459:H522" si="21">IF(C459="","",C459) &amp; IF(D459="",""," – " &amp; D459) &amp; IF(E459="",""," – " &amp; E459) &amp; IF(F459="",""," – " &amp; F459)</f>
        <v/>
      </c>
      <c r="J459" s="45" t="str">
        <f t="shared" ref="J459:J522" si="22">IF(C459="","",C459) &amp; IF(D459="",""," – " &amp; D459) &amp; IF(E459="",""," – " &amp; E459)</f>
        <v/>
      </c>
      <c r="L459" s="45" t="str">
        <f t="shared" ref="L459:L522" si="23">IF(C459="","",C459) &amp; IF(D459="",""," – " &amp; D459)</f>
        <v/>
      </c>
      <c r="N459" s="108"/>
      <c r="O459" s="109"/>
      <c r="P459" s="110"/>
    </row>
    <row r="460" spans="2:16" x14ac:dyDescent="0.25">
      <c r="B460" s="108"/>
      <c r="C460" s="109"/>
      <c r="D460" s="109"/>
      <c r="E460" s="109"/>
      <c r="F460" s="110"/>
      <c r="H460" s="45" t="str">
        <f t="shared" si="21"/>
        <v/>
      </c>
      <c r="J460" s="45" t="str">
        <f t="shared" si="22"/>
        <v/>
      </c>
      <c r="L460" s="45" t="str">
        <f t="shared" si="23"/>
        <v/>
      </c>
      <c r="N460" s="108"/>
      <c r="O460" s="109"/>
      <c r="P460" s="110"/>
    </row>
    <row r="461" spans="2:16" x14ac:dyDescent="0.25">
      <c r="B461" s="108"/>
      <c r="C461" s="109"/>
      <c r="D461" s="109"/>
      <c r="E461" s="109"/>
      <c r="F461" s="110"/>
      <c r="H461" s="45" t="str">
        <f t="shared" si="21"/>
        <v/>
      </c>
      <c r="J461" s="45" t="str">
        <f t="shared" si="22"/>
        <v/>
      </c>
      <c r="L461" s="45" t="str">
        <f t="shared" si="23"/>
        <v/>
      </c>
      <c r="N461" s="108"/>
      <c r="O461" s="109"/>
      <c r="P461" s="110"/>
    </row>
    <row r="462" spans="2:16" x14ac:dyDescent="0.25">
      <c r="B462" s="108"/>
      <c r="C462" s="109"/>
      <c r="D462" s="109"/>
      <c r="E462" s="109"/>
      <c r="F462" s="110"/>
      <c r="H462" s="45" t="str">
        <f t="shared" si="21"/>
        <v/>
      </c>
      <c r="J462" s="45" t="str">
        <f t="shared" si="22"/>
        <v/>
      </c>
      <c r="L462" s="45" t="str">
        <f t="shared" si="23"/>
        <v/>
      </c>
      <c r="N462" s="108"/>
      <c r="O462" s="109"/>
      <c r="P462" s="110"/>
    </row>
    <row r="463" spans="2:16" x14ac:dyDescent="0.25">
      <c r="B463" s="108"/>
      <c r="C463" s="109"/>
      <c r="D463" s="109"/>
      <c r="E463" s="109"/>
      <c r="F463" s="110"/>
      <c r="H463" s="45" t="str">
        <f t="shared" si="21"/>
        <v/>
      </c>
      <c r="J463" s="45" t="str">
        <f t="shared" si="22"/>
        <v/>
      </c>
      <c r="L463" s="45" t="str">
        <f t="shared" si="23"/>
        <v/>
      </c>
      <c r="N463" s="108"/>
      <c r="O463" s="109"/>
      <c r="P463" s="110"/>
    </row>
    <row r="464" spans="2:16" x14ac:dyDescent="0.25">
      <c r="B464" s="108"/>
      <c r="C464" s="109"/>
      <c r="D464" s="109"/>
      <c r="E464" s="109"/>
      <c r="F464" s="110"/>
      <c r="H464" s="45" t="str">
        <f t="shared" si="21"/>
        <v/>
      </c>
      <c r="J464" s="45" t="str">
        <f t="shared" si="22"/>
        <v/>
      </c>
      <c r="L464" s="45" t="str">
        <f t="shared" si="23"/>
        <v/>
      </c>
      <c r="N464" s="108"/>
      <c r="O464" s="109"/>
      <c r="P464" s="110"/>
    </row>
    <row r="465" spans="2:16" x14ac:dyDescent="0.25">
      <c r="B465" s="108"/>
      <c r="C465" s="109"/>
      <c r="D465" s="109"/>
      <c r="E465" s="109"/>
      <c r="F465" s="110"/>
      <c r="H465" s="45" t="str">
        <f t="shared" si="21"/>
        <v/>
      </c>
      <c r="J465" s="45" t="str">
        <f t="shared" si="22"/>
        <v/>
      </c>
      <c r="L465" s="45" t="str">
        <f t="shared" si="23"/>
        <v/>
      </c>
      <c r="N465" s="108"/>
      <c r="O465" s="109"/>
      <c r="P465" s="110"/>
    </row>
    <row r="466" spans="2:16" x14ac:dyDescent="0.25">
      <c r="B466" s="108"/>
      <c r="C466" s="109"/>
      <c r="D466" s="109"/>
      <c r="E466" s="109"/>
      <c r="F466" s="110"/>
      <c r="H466" s="45" t="str">
        <f t="shared" si="21"/>
        <v/>
      </c>
      <c r="J466" s="45" t="str">
        <f t="shared" si="22"/>
        <v/>
      </c>
      <c r="L466" s="45" t="str">
        <f t="shared" si="23"/>
        <v/>
      </c>
      <c r="N466" s="108"/>
      <c r="O466" s="109"/>
      <c r="P466" s="110"/>
    </row>
    <row r="467" spans="2:16" x14ac:dyDescent="0.25">
      <c r="B467" s="108"/>
      <c r="C467" s="109"/>
      <c r="D467" s="109"/>
      <c r="E467" s="109"/>
      <c r="F467" s="110"/>
      <c r="H467" s="45" t="str">
        <f t="shared" si="21"/>
        <v/>
      </c>
      <c r="J467" s="45" t="str">
        <f t="shared" si="22"/>
        <v/>
      </c>
      <c r="L467" s="45" t="str">
        <f t="shared" si="23"/>
        <v/>
      </c>
      <c r="N467" s="108"/>
      <c r="O467" s="109"/>
      <c r="P467" s="110"/>
    </row>
    <row r="468" spans="2:16" x14ac:dyDescent="0.25">
      <c r="B468" s="108"/>
      <c r="C468" s="109"/>
      <c r="D468" s="109"/>
      <c r="E468" s="109"/>
      <c r="F468" s="110"/>
      <c r="H468" s="45" t="str">
        <f t="shared" si="21"/>
        <v/>
      </c>
      <c r="J468" s="45" t="str">
        <f t="shared" si="22"/>
        <v/>
      </c>
      <c r="L468" s="45" t="str">
        <f t="shared" si="23"/>
        <v/>
      </c>
      <c r="N468" s="108"/>
      <c r="O468" s="109"/>
      <c r="P468" s="110"/>
    </row>
    <row r="469" spans="2:16" x14ac:dyDescent="0.25">
      <c r="B469" s="108"/>
      <c r="C469" s="109"/>
      <c r="D469" s="109"/>
      <c r="E469" s="109"/>
      <c r="F469" s="110"/>
      <c r="H469" s="45" t="str">
        <f t="shared" si="21"/>
        <v/>
      </c>
      <c r="J469" s="45" t="str">
        <f t="shared" si="22"/>
        <v/>
      </c>
      <c r="L469" s="45" t="str">
        <f t="shared" si="23"/>
        <v/>
      </c>
      <c r="N469" s="108"/>
      <c r="O469" s="109"/>
      <c r="P469" s="110"/>
    </row>
    <row r="470" spans="2:16" x14ac:dyDescent="0.25">
      <c r="B470" s="108"/>
      <c r="C470" s="109"/>
      <c r="D470" s="109"/>
      <c r="E470" s="109"/>
      <c r="F470" s="110"/>
      <c r="H470" s="45" t="str">
        <f t="shared" si="21"/>
        <v/>
      </c>
      <c r="J470" s="45" t="str">
        <f t="shared" si="22"/>
        <v/>
      </c>
      <c r="L470" s="45" t="str">
        <f t="shared" si="23"/>
        <v/>
      </c>
      <c r="N470" s="108"/>
      <c r="O470" s="109"/>
      <c r="P470" s="110"/>
    </row>
    <row r="471" spans="2:16" x14ac:dyDescent="0.25">
      <c r="B471" s="108"/>
      <c r="C471" s="109"/>
      <c r="D471" s="109"/>
      <c r="E471" s="109"/>
      <c r="F471" s="110"/>
      <c r="H471" s="45" t="str">
        <f t="shared" si="21"/>
        <v/>
      </c>
      <c r="J471" s="45" t="str">
        <f t="shared" si="22"/>
        <v/>
      </c>
      <c r="L471" s="45" t="str">
        <f t="shared" si="23"/>
        <v/>
      </c>
      <c r="N471" s="108"/>
      <c r="O471" s="109"/>
      <c r="P471" s="110"/>
    </row>
    <row r="472" spans="2:16" x14ac:dyDescent="0.25">
      <c r="B472" s="108"/>
      <c r="C472" s="109"/>
      <c r="D472" s="109"/>
      <c r="E472" s="109"/>
      <c r="F472" s="110"/>
      <c r="H472" s="45" t="str">
        <f t="shared" si="21"/>
        <v/>
      </c>
      <c r="J472" s="45" t="str">
        <f t="shared" si="22"/>
        <v/>
      </c>
      <c r="L472" s="45" t="str">
        <f t="shared" si="23"/>
        <v/>
      </c>
      <c r="N472" s="108"/>
      <c r="O472" s="109"/>
      <c r="P472" s="110"/>
    </row>
    <row r="473" spans="2:16" x14ac:dyDescent="0.25">
      <c r="B473" s="108"/>
      <c r="C473" s="109"/>
      <c r="D473" s="109"/>
      <c r="E473" s="109"/>
      <c r="F473" s="110"/>
      <c r="H473" s="45" t="str">
        <f t="shared" si="21"/>
        <v/>
      </c>
      <c r="J473" s="45" t="str">
        <f t="shared" si="22"/>
        <v/>
      </c>
      <c r="L473" s="45" t="str">
        <f t="shared" si="23"/>
        <v/>
      </c>
      <c r="N473" s="108"/>
      <c r="O473" s="109"/>
      <c r="P473" s="110"/>
    </row>
    <row r="474" spans="2:16" x14ac:dyDescent="0.25">
      <c r="B474" s="108"/>
      <c r="C474" s="109"/>
      <c r="D474" s="109"/>
      <c r="E474" s="109"/>
      <c r="F474" s="110"/>
      <c r="H474" s="45" t="str">
        <f t="shared" si="21"/>
        <v/>
      </c>
      <c r="J474" s="45" t="str">
        <f t="shared" si="22"/>
        <v/>
      </c>
      <c r="L474" s="45" t="str">
        <f t="shared" si="23"/>
        <v/>
      </c>
      <c r="N474" s="108"/>
      <c r="O474" s="109"/>
      <c r="P474" s="110"/>
    </row>
    <row r="475" spans="2:16" x14ac:dyDescent="0.25">
      <c r="B475" s="108"/>
      <c r="C475" s="109"/>
      <c r="D475" s="109"/>
      <c r="E475" s="109"/>
      <c r="F475" s="110"/>
      <c r="H475" s="45" t="str">
        <f t="shared" si="21"/>
        <v/>
      </c>
      <c r="J475" s="45" t="str">
        <f t="shared" si="22"/>
        <v/>
      </c>
      <c r="L475" s="45" t="str">
        <f t="shared" si="23"/>
        <v/>
      </c>
      <c r="N475" s="108"/>
      <c r="O475" s="109"/>
      <c r="P475" s="110"/>
    </row>
    <row r="476" spans="2:16" x14ac:dyDescent="0.25">
      <c r="B476" s="108"/>
      <c r="C476" s="109"/>
      <c r="D476" s="109"/>
      <c r="E476" s="109"/>
      <c r="F476" s="110"/>
      <c r="H476" s="45" t="str">
        <f t="shared" si="21"/>
        <v/>
      </c>
      <c r="J476" s="45" t="str">
        <f t="shared" si="22"/>
        <v/>
      </c>
      <c r="L476" s="45" t="str">
        <f t="shared" si="23"/>
        <v/>
      </c>
      <c r="N476" s="108"/>
      <c r="O476" s="109"/>
      <c r="P476" s="110"/>
    </row>
    <row r="477" spans="2:16" x14ac:dyDescent="0.25">
      <c r="B477" s="108"/>
      <c r="C477" s="109"/>
      <c r="D477" s="109"/>
      <c r="E477" s="109"/>
      <c r="F477" s="110"/>
      <c r="H477" s="45" t="str">
        <f t="shared" si="21"/>
        <v/>
      </c>
      <c r="J477" s="45" t="str">
        <f t="shared" si="22"/>
        <v/>
      </c>
      <c r="L477" s="45" t="str">
        <f t="shared" si="23"/>
        <v/>
      </c>
      <c r="N477" s="108"/>
      <c r="O477" s="109"/>
      <c r="P477" s="110"/>
    </row>
    <row r="478" spans="2:16" x14ac:dyDescent="0.25">
      <c r="B478" s="108"/>
      <c r="C478" s="109"/>
      <c r="D478" s="109"/>
      <c r="E478" s="109"/>
      <c r="F478" s="110"/>
      <c r="H478" s="45" t="str">
        <f t="shared" si="21"/>
        <v/>
      </c>
      <c r="J478" s="45" t="str">
        <f t="shared" si="22"/>
        <v/>
      </c>
      <c r="L478" s="45" t="str">
        <f t="shared" si="23"/>
        <v/>
      </c>
      <c r="N478" s="108"/>
      <c r="O478" s="109"/>
      <c r="P478" s="110"/>
    </row>
    <row r="479" spans="2:16" x14ac:dyDescent="0.25">
      <c r="B479" s="108"/>
      <c r="C479" s="109"/>
      <c r="D479" s="109"/>
      <c r="E479" s="109"/>
      <c r="F479" s="110"/>
      <c r="H479" s="45" t="str">
        <f t="shared" si="21"/>
        <v/>
      </c>
      <c r="J479" s="45" t="str">
        <f t="shared" si="22"/>
        <v/>
      </c>
      <c r="L479" s="45" t="str">
        <f t="shared" si="23"/>
        <v/>
      </c>
      <c r="N479" s="108"/>
      <c r="O479" s="109"/>
      <c r="P479" s="110"/>
    </row>
    <row r="480" spans="2:16" x14ac:dyDescent="0.25">
      <c r="B480" s="108"/>
      <c r="C480" s="109"/>
      <c r="D480" s="109"/>
      <c r="E480" s="109"/>
      <c r="F480" s="110"/>
      <c r="H480" s="45" t="str">
        <f t="shared" si="21"/>
        <v/>
      </c>
      <c r="J480" s="45" t="str">
        <f t="shared" si="22"/>
        <v/>
      </c>
      <c r="L480" s="45" t="str">
        <f t="shared" si="23"/>
        <v/>
      </c>
      <c r="N480" s="108"/>
      <c r="O480" s="109"/>
      <c r="P480" s="110"/>
    </row>
    <row r="481" spans="2:16" x14ac:dyDescent="0.25">
      <c r="B481" s="108"/>
      <c r="C481" s="109"/>
      <c r="D481" s="109"/>
      <c r="E481" s="109"/>
      <c r="F481" s="110"/>
      <c r="H481" s="45" t="str">
        <f t="shared" si="21"/>
        <v/>
      </c>
      <c r="J481" s="45" t="str">
        <f t="shared" si="22"/>
        <v/>
      </c>
      <c r="L481" s="45" t="str">
        <f t="shared" si="23"/>
        <v/>
      </c>
      <c r="N481" s="108"/>
      <c r="O481" s="109"/>
      <c r="P481" s="110"/>
    </row>
    <row r="482" spans="2:16" x14ac:dyDescent="0.25">
      <c r="B482" s="108"/>
      <c r="C482" s="109"/>
      <c r="D482" s="109"/>
      <c r="E482" s="109"/>
      <c r="F482" s="110"/>
      <c r="H482" s="45" t="str">
        <f t="shared" si="21"/>
        <v/>
      </c>
      <c r="J482" s="45" t="str">
        <f t="shared" si="22"/>
        <v/>
      </c>
      <c r="L482" s="45" t="str">
        <f t="shared" si="23"/>
        <v/>
      </c>
      <c r="N482" s="108"/>
      <c r="O482" s="109"/>
      <c r="P482" s="110"/>
    </row>
    <row r="483" spans="2:16" x14ac:dyDescent="0.25">
      <c r="B483" s="108"/>
      <c r="C483" s="109"/>
      <c r="D483" s="109"/>
      <c r="E483" s="109"/>
      <c r="F483" s="110"/>
      <c r="H483" s="45" t="str">
        <f t="shared" si="21"/>
        <v/>
      </c>
      <c r="J483" s="45" t="str">
        <f t="shared" si="22"/>
        <v/>
      </c>
      <c r="L483" s="45" t="str">
        <f t="shared" si="23"/>
        <v/>
      </c>
      <c r="N483" s="108"/>
      <c r="O483" s="109"/>
      <c r="P483" s="110"/>
    </row>
    <row r="484" spans="2:16" x14ac:dyDescent="0.25">
      <c r="B484" s="108"/>
      <c r="C484" s="109"/>
      <c r="D484" s="109"/>
      <c r="E484" s="109"/>
      <c r="F484" s="110"/>
      <c r="H484" s="45" t="str">
        <f t="shared" si="21"/>
        <v/>
      </c>
      <c r="J484" s="45" t="str">
        <f t="shared" si="22"/>
        <v/>
      </c>
      <c r="L484" s="45" t="str">
        <f t="shared" si="23"/>
        <v/>
      </c>
      <c r="N484" s="108"/>
      <c r="O484" s="109"/>
      <c r="P484" s="110"/>
    </row>
    <row r="485" spans="2:16" x14ac:dyDescent="0.25">
      <c r="B485" s="108"/>
      <c r="C485" s="109"/>
      <c r="D485" s="109"/>
      <c r="E485" s="109"/>
      <c r="F485" s="110"/>
      <c r="H485" s="45" t="str">
        <f t="shared" si="21"/>
        <v/>
      </c>
      <c r="J485" s="45" t="str">
        <f t="shared" si="22"/>
        <v/>
      </c>
      <c r="L485" s="45" t="str">
        <f t="shared" si="23"/>
        <v/>
      </c>
      <c r="N485" s="108"/>
      <c r="O485" s="109"/>
      <c r="P485" s="110"/>
    </row>
    <row r="486" spans="2:16" x14ac:dyDescent="0.25">
      <c r="B486" s="108"/>
      <c r="C486" s="109"/>
      <c r="D486" s="109"/>
      <c r="E486" s="109"/>
      <c r="F486" s="110"/>
      <c r="H486" s="45" t="str">
        <f t="shared" si="21"/>
        <v/>
      </c>
      <c r="J486" s="45" t="str">
        <f t="shared" si="22"/>
        <v/>
      </c>
      <c r="L486" s="45" t="str">
        <f t="shared" si="23"/>
        <v/>
      </c>
      <c r="N486" s="108"/>
      <c r="O486" s="109"/>
      <c r="P486" s="110"/>
    </row>
    <row r="487" spans="2:16" x14ac:dyDescent="0.25">
      <c r="B487" s="108"/>
      <c r="C487" s="109"/>
      <c r="D487" s="109"/>
      <c r="E487" s="109"/>
      <c r="F487" s="110"/>
      <c r="H487" s="45" t="str">
        <f t="shared" si="21"/>
        <v/>
      </c>
      <c r="J487" s="45" t="str">
        <f t="shared" si="22"/>
        <v/>
      </c>
      <c r="L487" s="45" t="str">
        <f t="shared" si="23"/>
        <v/>
      </c>
      <c r="N487" s="108"/>
      <c r="O487" s="109"/>
      <c r="P487" s="110"/>
    </row>
    <row r="488" spans="2:16" x14ac:dyDescent="0.25">
      <c r="B488" s="108"/>
      <c r="C488" s="109"/>
      <c r="D488" s="109"/>
      <c r="E488" s="109"/>
      <c r="F488" s="110"/>
      <c r="H488" s="45" t="str">
        <f t="shared" si="21"/>
        <v/>
      </c>
      <c r="J488" s="45" t="str">
        <f t="shared" si="22"/>
        <v/>
      </c>
      <c r="L488" s="45" t="str">
        <f t="shared" si="23"/>
        <v/>
      </c>
      <c r="N488" s="108"/>
      <c r="O488" s="109"/>
      <c r="P488" s="110"/>
    </row>
    <row r="489" spans="2:16" x14ac:dyDescent="0.25">
      <c r="B489" s="108"/>
      <c r="C489" s="109"/>
      <c r="D489" s="109"/>
      <c r="E489" s="109"/>
      <c r="F489" s="110"/>
      <c r="H489" s="45" t="str">
        <f t="shared" si="21"/>
        <v/>
      </c>
      <c r="J489" s="45" t="str">
        <f t="shared" si="22"/>
        <v/>
      </c>
      <c r="L489" s="45" t="str">
        <f t="shared" si="23"/>
        <v/>
      </c>
      <c r="N489" s="108"/>
      <c r="O489" s="109"/>
      <c r="P489" s="110"/>
    </row>
    <row r="490" spans="2:16" x14ac:dyDescent="0.25">
      <c r="B490" s="108"/>
      <c r="C490" s="109"/>
      <c r="D490" s="109"/>
      <c r="E490" s="109"/>
      <c r="F490" s="110"/>
      <c r="H490" s="45" t="str">
        <f t="shared" si="21"/>
        <v/>
      </c>
      <c r="J490" s="45" t="str">
        <f t="shared" si="22"/>
        <v/>
      </c>
      <c r="L490" s="45" t="str">
        <f t="shared" si="23"/>
        <v/>
      </c>
      <c r="N490" s="108"/>
      <c r="O490" s="109"/>
      <c r="P490" s="110"/>
    </row>
    <row r="491" spans="2:16" x14ac:dyDescent="0.25">
      <c r="B491" s="108"/>
      <c r="C491" s="109"/>
      <c r="D491" s="109"/>
      <c r="E491" s="109"/>
      <c r="F491" s="110"/>
      <c r="H491" s="45" t="str">
        <f t="shared" si="21"/>
        <v/>
      </c>
      <c r="J491" s="45" t="str">
        <f t="shared" si="22"/>
        <v/>
      </c>
      <c r="L491" s="45" t="str">
        <f t="shared" si="23"/>
        <v/>
      </c>
      <c r="N491" s="108"/>
      <c r="O491" s="109"/>
      <c r="P491" s="110"/>
    </row>
    <row r="492" spans="2:16" x14ac:dyDescent="0.25">
      <c r="B492" s="108"/>
      <c r="C492" s="109"/>
      <c r="D492" s="109"/>
      <c r="E492" s="109"/>
      <c r="F492" s="110"/>
      <c r="H492" s="45" t="str">
        <f t="shared" si="21"/>
        <v/>
      </c>
      <c r="J492" s="45" t="str">
        <f t="shared" si="22"/>
        <v/>
      </c>
      <c r="L492" s="45" t="str">
        <f t="shared" si="23"/>
        <v/>
      </c>
      <c r="N492" s="108"/>
      <c r="O492" s="109"/>
      <c r="P492" s="110"/>
    </row>
    <row r="493" spans="2:16" x14ac:dyDescent="0.25">
      <c r="B493" s="108"/>
      <c r="C493" s="109"/>
      <c r="D493" s="109"/>
      <c r="E493" s="109"/>
      <c r="F493" s="110"/>
      <c r="H493" s="45" t="str">
        <f t="shared" si="21"/>
        <v/>
      </c>
      <c r="J493" s="45" t="str">
        <f t="shared" si="22"/>
        <v/>
      </c>
      <c r="L493" s="45" t="str">
        <f t="shared" si="23"/>
        <v/>
      </c>
      <c r="N493" s="108"/>
      <c r="O493" s="109"/>
      <c r="P493" s="110"/>
    </row>
    <row r="494" spans="2:16" x14ac:dyDescent="0.25">
      <c r="B494" s="108"/>
      <c r="C494" s="109"/>
      <c r="D494" s="109"/>
      <c r="E494" s="109"/>
      <c r="F494" s="110"/>
      <c r="H494" s="45" t="str">
        <f t="shared" si="21"/>
        <v/>
      </c>
      <c r="J494" s="45" t="str">
        <f t="shared" si="22"/>
        <v/>
      </c>
      <c r="L494" s="45" t="str">
        <f t="shared" si="23"/>
        <v/>
      </c>
      <c r="N494" s="108"/>
      <c r="O494" s="109"/>
      <c r="P494" s="110"/>
    </row>
    <row r="495" spans="2:16" x14ac:dyDescent="0.25">
      <c r="B495" s="108"/>
      <c r="C495" s="109"/>
      <c r="D495" s="109"/>
      <c r="E495" s="109"/>
      <c r="F495" s="110"/>
      <c r="H495" s="45" t="str">
        <f t="shared" si="21"/>
        <v/>
      </c>
      <c r="J495" s="45" t="str">
        <f t="shared" si="22"/>
        <v/>
      </c>
      <c r="L495" s="45" t="str">
        <f t="shared" si="23"/>
        <v/>
      </c>
      <c r="N495" s="108"/>
      <c r="O495" s="109"/>
      <c r="P495" s="110"/>
    </row>
    <row r="496" spans="2:16" x14ac:dyDescent="0.25">
      <c r="B496" s="108"/>
      <c r="C496" s="109"/>
      <c r="D496" s="109"/>
      <c r="E496" s="109"/>
      <c r="F496" s="110"/>
      <c r="H496" s="45" t="str">
        <f t="shared" si="21"/>
        <v/>
      </c>
      <c r="J496" s="45" t="str">
        <f t="shared" si="22"/>
        <v/>
      </c>
      <c r="L496" s="45" t="str">
        <f t="shared" si="23"/>
        <v/>
      </c>
      <c r="N496" s="108"/>
      <c r="O496" s="109"/>
      <c r="P496" s="110"/>
    </row>
    <row r="497" spans="2:16" x14ac:dyDescent="0.25">
      <c r="B497" s="108"/>
      <c r="C497" s="109"/>
      <c r="D497" s="109"/>
      <c r="E497" s="109"/>
      <c r="F497" s="110"/>
      <c r="H497" s="45" t="str">
        <f t="shared" si="21"/>
        <v/>
      </c>
      <c r="J497" s="45" t="str">
        <f t="shared" si="22"/>
        <v/>
      </c>
      <c r="L497" s="45" t="str">
        <f t="shared" si="23"/>
        <v/>
      </c>
      <c r="N497" s="108"/>
      <c r="O497" s="109"/>
      <c r="P497" s="110"/>
    </row>
    <row r="498" spans="2:16" x14ac:dyDescent="0.25">
      <c r="B498" s="108"/>
      <c r="C498" s="109"/>
      <c r="D498" s="109"/>
      <c r="E498" s="109"/>
      <c r="F498" s="110"/>
      <c r="H498" s="45" t="str">
        <f t="shared" si="21"/>
        <v/>
      </c>
      <c r="J498" s="45" t="str">
        <f t="shared" si="22"/>
        <v/>
      </c>
      <c r="L498" s="45" t="str">
        <f t="shared" si="23"/>
        <v/>
      </c>
      <c r="N498" s="108"/>
      <c r="O498" s="109"/>
      <c r="P498" s="110"/>
    </row>
    <row r="499" spans="2:16" x14ac:dyDescent="0.25">
      <c r="B499" s="108"/>
      <c r="C499" s="109"/>
      <c r="D499" s="109"/>
      <c r="E499" s="109"/>
      <c r="F499" s="110"/>
      <c r="H499" s="45" t="str">
        <f t="shared" si="21"/>
        <v/>
      </c>
      <c r="J499" s="45" t="str">
        <f t="shared" si="22"/>
        <v/>
      </c>
      <c r="L499" s="45" t="str">
        <f t="shared" si="23"/>
        <v/>
      </c>
      <c r="N499" s="108"/>
      <c r="O499" s="109"/>
      <c r="P499" s="110"/>
    </row>
    <row r="500" spans="2:16" x14ac:dyDescent="0.25">
      <c r="B500" s="108"/>
      <c r="C500" s="109"/>
      <c r="D500" s="109"/>
      <c r="E500" s="109"/>
      <c r="F500" s="110"/>
      <c r="H500" s="45" t="str">
        <f t="shared" si="21"/>
        <v/>
      </c>
      <c r="J500" s="45" t="str">
        <f t="shared" si="22"/>
        <v/>
      </c>
      <c r="L500" s="45" t="str">
        <f t="shared" si="23"/>
        <v/>
      </c>
      <c r="N500" s="108"/>
      <c r="O500" s="109"/>
      <c r="P500" s="110"/>
    </row>
    <row r="501" spans="2:16" x14ac:dyDescent="0.25">
      <c r="B501" s="108"/>
      <c r="C501" s="109"/>
      <c r="D501" s="109"/>
      <c r="E501" s="109"/>
      <c r="F501" s="110"/>
      <c r="H501" s="45" t="str">
        <f t="shared" si="21"/>
        <v/>
      </c>
      <c r="J501" s="45" t="str">
        <f t="shared" si="22"/>
        <v/>
      </c>
      <c r="L501" s="45" t="str">
        <f t="shared" si="23"/>
        <v/>
      </c>
      <c r="N501" s="108"/>
      <c r="O501" s="109"/>
      <c r="P501" s="110"/>
    </row>
    <row r="502" spans="2:16" x14ac:dyDescent="0.25">
      <c r="B502" s="108"/>
      <c r="C502" s="109"/>
      <c r="D502" s="109"/>
      <c r="E502" s="109"/>
      <c r="F502" s="110"/>
      <c r="H502" s="45" t="str">
        <f t="shared" si="21"/>
        <v/>
      </c>
      <c r="J502" s="45" t="str">
        <f t="shared" si="22"/>
        <v/>
      </c>
      <c r="L502" s="45" t="str">
        <f t="shared" si="23"/>
        <v/>
      </c>
      <c r="N502" s="108"/>
      <c r="O502" s="109"/>
      <c r="P502" s="110"/>
    </row>
    <row r="503" spans="2:16" x14ac:dyDescent="0.25">
      <c r="B503" s="108"/>
      <c r="C503" s="109"/>
      <c r="D503" s="109"/>
      <c r="E503" s="109"/>
      <c r="F503" s="110"/>
      <c r="H503" s="45" t="str">
        <f t="shared" si="21"/>
        <v/>
      </c>
      <c r="J503" s="45" t="str">
        <f t="shared" si="22"/>
        <v/>
      </c>
      <c r="L503" s="45" t="str">
        <f t="shared" si="23"/>
        <v/>
      </c>
      <c r="N503" s="108"/>
      <c r="O503" s="109"/>
      <c r="P503" s="110"/>
    </row>
    <row r="504" spans="2:16" x14ac:dyDescent="0.25">
      <c r="B504" s="108"/>
      <c r="C504" s="109"/>
      <c r="D504" s="109"/>
      <c r="E504" s="109"/>
      <c r="F504" s="110"/>
      <c r="H504" s="45" t="str">
        <f t="shared" si="21"/>
        <v/>
      </c>
      <c r="J504" s="45" t="str">
        <f t="shared" si="22"/>
        <v/>
      </c>
      <c r="L504" s="45" t="str">
        <f t="shared" si="23"/>
        <v/>
      </c>
      <c r="N504" s="108"/>
      <c r="O504" s="109"/>
      <c r="P504" s="110"/>
    </row>
    <row r="505" spans="2:16" x14ac:dyDescent="0.25">
      <c r="B505" s="108"/>
      <c r="C505" s="109"/>
      <c r="D505" s="109"/>
      <c r="E505" s="109"/>
      <c r="F505" s="110"/>
      <c r="H505" s="45" t="str">
        <f t="shared" si="21"/>
        <v/>
      </c>
      <c r="J505" s="45" t="str">
        <f t="shared" si="22"/>
        <v/>
      </c>
      <c r="L505" s="45" t="str">
        <f t="shared" si="23"/>
        <v/>
      </c>
      <c r="N505" s="108"/>
      <c r="O505" s="109"/>
      <c r="P505" s="110"/>
    </row>
    <row r="506" spans="2:16" x14ac:dyDescent="0.25">
      <c r="B506" s="108"/>
      <c r="C506" s="109"/>
      <c r="D506" s="109"/>
      <c r="E506" s="109"/>
      <c r="F506" s="110"/>
      <c r="H506" s="45" t="str">
        <f t="shared" si="21"/>
        <v/>
      </c>
      <c r="J506" s="45" t="str">
        <f t="shared" si="22"/>
        <v/>
      </c>
      <c r="L506" s="45" t="str">
        <f t="shared" si="23"/>
        <v/>
      </c>
      <c r="N506" s="108"/>
      <c r="O506" s="109"/>
      <c r="P506" s="110"/>
    </row>
    <row r="507" spans="2:16" x14ac:dyDescent="0.25">
      <c r="B507" s="108"/>
      <c r="C507" s="109"/>
      <c r="D507" s="109"/>
      <c r="E507" s="109"/>
      <c r="F507" s="110"/>
      <c r="H507" s="45" t="str">
        <f t="shared" si="21"/>
        <v/>
      </c>
      <c r="J507" s="45" t="str">
        <f t="shared" si="22"/>
        <v/>
      </c>
      <c r="L507" s="45" t="str">
        <f t="shared" si="23"/>
        <v/>
      </c>
      <c r="N507" s="108"/>
      <c r="O507" s="109"/>
      <c r="P507" s="110"/>
    </row>
    <row r="508" spans="2:16" x14ac:dyDescent="0.25">
      <c r="B508" s="108"/>
      <c r="C508" s="109"/>
      <c r="D508" s="109"/>
      <c r="E508" s="109"/>
      <c r="F508" s="110"/>
      <c r="H508" s="45" t="str">
        <f t="shared" si="21"/>
        <v/>
      </c>
      <c r="J508" s="45" t="str">
        <f t="shared" si="22"/>
        <v/>
      </c>
      <c r="L508" s="45" t="str">
        <f t="shared" si="23"/>
        <v/>
      </c>
      <c r="N508" s="108"/>
      <c r="O508" s="109"/>
      <c r="P508" s="110"/>
    </row>
    <row r="509" spans="2:16" x14ac:dyDescent="0.25">
      <c r="B509" s="108"/>
      <c r="C509" s="109"/>
      <c r="D509" s="109"/>
      <c r="E509" s="109"/>
      <c r="F509" s="110"/>
      <c r="H509" s="45" t="str">
        <f t="shared" si="21"/>
        <v/>
      </c>
      <c r="J509" s="45" t="str">
        <f t="shared" si="22"/>
        <v/>
      </c>
      <c r="L509" s="45" t="str">
        <f t="shared" si="23"/>
        <v/>
      </c>
      <c r="N509" s="108"/>
      <c r="O509" s="109"/>
      <c r="P509" s="110"/>
    </row>
    <row r="510" spans="2:16" x14ac:dyDescent="0.25">
      <c r="B510" s="108"/>
      <c r="C510" s="109"/>
      <c r="D510" s="109"/>
      <c r="E510" s="109"/>
      <c r="F510" s="110"/>
      <c r="H510" s="45" t="str">
        <f t="shared" si="21"/>
        <v/>
      </c>
      <c r="J510" s="45" t="str">
        <f t="shared" si="22"/>
        <v/>
      </c>
      <c r="L510" s="45" t="str">
        <f t="shared" si="23"/>
        <v/>
      </c>
      <c r="N510" s="108"/>
      <c r="O510" s="109"/>
      <c r="P510" s="110"/>
    </row>
    <row r="511" spans="2:16" x14ac:dyDescent="0.25">
      <c r="B511" s="108"/>
      <c r="C511" s="109"/>
      <c r="D511" s="109"/>
      <c r="E511" s="109"/>
      <c r="F511" s="110"/>
      <c r="H511" s="45" t="str">
        <f t="shared" si="21"/>
        <v/>
      </c>
      <c r="J511" s="45" t="str">
        <f t="shared" si="22"/>
        <v/>
      </c>
      <c r="L511" s="45" t="str">
        <f t="shared" si="23"/>
        <v/>
      </c>
      <c r="N511" s="108"/>
      <c r="O511" s="109"/>
      <c r="P511" s="110"/>
    </row>
    <row r="512" spans="2:16" x14ac:dyDescent="0.25">
      <c r="B512" s="108"/>
      <c r="C512" s="109"/>
      <c r="D512" s="109"/>
      <c r="E512" s="109"/>
      <c r="F512" s="110"/>
      <c r="H512" s="45" t="str">
        <f t="shared" si="21"/>
        <v/>
      </c>
      <c r="J512" s="45" t="str">
        <f t="shared" si="22"/>
        <v/>
      </c>
      <c r="L512" s="45" t="str">
        <f t="shared" si="23"/>
        <v/>
      </c>
      <c r="N512" s="108"/>
      <c r="O512" s="109"/>
      <c r="P512" s="110"/>
    </row>
    <row r="513" spans="2:16" x14ac:dyDescent="0.25">
      <c r="B513" s="108"/>
      <c r="C513" s="109"/>
      <c r="D513" s="109"/>
      <c r="E513" s="109"/>
      <c r="F513" s="110"/>
      <c r="H513" s="45" t="str">
        <f t="shared" si="21"/>
        <v/>
      </c>
      <c r="J513" s="45" t="str">
        <f t="shared" si="22"/>
        <v/>
      </c>
      <c r="L513" s="45" t="str">
        <f t="shared" si="23"/>
        <v/>
      </c>
      <c r="N513" s="108"/>
      <c r="O513" s="109"/>
      <c r="P513" s="110"/>
    </row>
    <row r="514" spans="2:16" x14ac:dyDescent="0.25">
      <c r="B514" s="108"/>
      <c r="C514" s="109"/>
      <c r="D514" s="109"/>
      <c r="E514" s="109"/>
      <c r="F514" s="110"/>
      <c r="H514" s="45" t="str">
        <f t="shared" si="21"/>
        <v/>
      </c>
      <c r="J514" s="45" t="str">
        <f t="shared" si="22"/>
        <v/>
      </c>
      <c r="L514" s="45" t="str">
        <f t="shared" si="23"/>
        <v/>
      </c>
      <c r="N514" s="108"/>
      <c r="O514" s="109"/>
      <c r="P514" s="110"/>
    </row>
    <row r="515" spans="2:16" x14ac:dyDescent="0.25">
      <c r="B515" s="108"/>
      <c r="C515" s="109"/>
      <c r="D515" s="109"/>
      <c r="E515" s="109"/>
      <c r="F515" s="110"/>
      <c r="H515" s="45" t="str">
        <f t="shared" si="21"/>
        <v/>
      </c>
      <c r="J515" s="45" t="str">
        <f t="shared" si="22"/>
        <v/>
      </c>
      <c r="L515" s="45" t="str">
        <f t="shared" si="23"/>
        <v/>
      </c>
      <c r="N515" s="108"/>
      <c r="O515" s="109"/>
      <c r="P515" s="110"/>
    </row>
    <row r="516" spans="2:16" x14ac:dyDescent="0.25">
      <c r="B516" s="108"/>
      <c r="C516" s="109"/>
      <c r="D516" s="109"/>
      <c r="E516" s="109"/>
      <c r="F516" s="110"/>
      <c r="H516" s="45" t="str">
        <f t="shared" si="21"/>
        <v/>
      </c>
      <c r="J516" s="45" t="str">
        <f t="shared" si="22"/>
        <v/>
      </c>
      <c r="L516" s="45" t="str">
        <f t="shared" si="23"/>
        <v/>
      </c>
      <c r="N516" s="108"/>
      <c r="O516" s="109"/>
      <c r="P516" s="110"/>
    </row>
    <row r="517" spans="2:16" x14ac:dyDescent="0.25">
      <c r="B517" s="108"/>
      <c r="C517" s="109"/>
      <c r="D517" s="109"/>
      <c r="E517" s="109"/>
      <c r="F517" s="110"/>
      <c r="H517" s="45" t="str">
        <f t="shared" si="21"/>
        <v/>
      </c>
      <c r="J517" s="45" t="str">
        <f t="shared" si="22"/>
        <v/>
      </c>
      <c r="L517" s="45" t="str">
        <f t="shared" si="23"/>
        <v/>
      </c>
      <c r="N517" s="108"/>
      <c r="O517" s="109"/>
      <c r="P517" s="110"/>
    </row>
    <row r="518" spans="2:16" x14ac:dyDescent="0.25">
      <c r="B518" s="108"/>
      <c r="C518" s="109"/>
      <c r="D518" s="109"/>
      <c r="E518" s="109"/>
      <c r="F518" s="110"/>
      <c r="H518" s="45" t="str">
        <f t="shared" si="21"/>
        <v/>
      </c>
      <c r="J518" s="45" t="str">
        <f t="shared" si="22"/>
        <v/>
      </c>
      <c r="L518" s="45" t="str">
        <f t="shared" si="23"/>
        <v/>
      </c>
      <c r="N518" s="108"/>
      <c r="O518" s="114"/>
      <c r="P518" s="110"/>
    </row>
    <row r="519" spans="2:16" x14ac:dyDescent="0.25">
      <c r="B519" s="108"/>
      <c r="C519" s="109"/>
      <c r="D519" s="109"/>
      <c r="E519" s="109"/>
      <c r="F519" s="110"/>
      <c r="H519" s="45" t="str">
        <f t="shared" si="21"/>
        <v/>
      </c>
      <c r="J519" s="45" t="str">
        <f t="shared" si="22"/>
        <v/>
      </c>
      <c r="L519" s="45" t="str">
        <f t="shared" si="23"/>
        <v/>
      </c>
      <c r="N519" s="108"/>
      <c r="O519" s="109"/>
      <c r="P519" s="110"/>
    </row>
    <row r="520" spans="2:16" x14ac:dyDescent="0.25">
      <c r="B520" s="108"/>
      <c r="C520" s="109"/>
      <c r="D520" s="109"/>
      <c r="E520" s="109"/>
      <c r="F520" s="110"/>
      <c r="H520" s="45" t="str">
        <f t="shared" si="21"/>
        <v/>
      </c>
      <c r="J520" s="45" t="str">
        <f t="shared" si="22"/>
        <v/>
      </c>
      <c r="L520" s="45" t="str">
        <f t="shared" si="23"/>
        <v/>
      </c>
      <c r="N520" s="108"/>
      <c r="O520" s="109"/>
      <c r="P520" s="110"/>
    </row>
    <row r="521" spans="2:16" x14ac:dyDescent="0.25">
      <c r="B521" s="108"/>
      <c r="C521" s="109"/>
      <c r="D521" s="109"/>
      <c r="E521" s="109"/>
      <c r="F521" s="110"/>
      <c r="H521" s="45" t="str">
        <f t="shared" si="21"/>
        <v/>
      </c>
      <c r="J521" s="45" t="str">
        <f t="shared" si="22"/>
        <v/>
      </c>
      <c r="L521" s="45" t="str">
        <f t="shared" si="23"/>
        <v/>
      </c>
      <c r="N521" s="108"/>
      <c r="O521" s="109"/>
      <c r="P521" s="110"/>
    </row>
    <row r="522" spans="2:16" x14ac:dyDescent="0.25">
      <c r="B522" s="108"/>
      <c r="C522" s="109"/>
      <c r="D522" s="109"/>
      <c r="E522" s="109"/>
      <c r="F522" s="110"/>
      <c r="H522" s="45" t="str">
        <f t="shared" si="21"/>
        <v/>
      </c>
      <c r="J522" s="45" t="str">
        <f t="shared" si="22"/>
        <v/>
      </c>
      <c r="L522" s="45" t="str">
        <f t="shared" si="23"/>
        <v/>
      </c>
      <c r="N522" s="108"/>
      <c r="O522" s="109"/>
      <c r="P522" s="110"/>
    </row>
    <row r="523" spans="2:16" x14ac:dyDescent="0.25">
      <c r="B523" s="108"/>
      <c r="C523" s="109"/>
      <c r="D523" s="109"/>
      <c r="E523" s="109"/>
      <c r="F523" s="110"/>
      <c r="H523" s="45" t="str">
        <f t="shared" ref="H523:H586" si="24">IF(C523="","",C523) &amp; IF(D523="",""," – " &amp; D523) &amp; IF(E523="",""," – " &amp; E523) &amp; IF(F523="",""," – " &amp; F523)</f>
        <v/>
      </c>
      <c r="J523" s="45" t="str">
        <f t="shared" ref="J523:J586" si="25">IF(C523="","",C523) &amp; IF(D523="",""," – " &amp; D523) &amp; IF(E523="",""," – " &amp; E523)</f>
        <v/>
      </c>
      <c r="L523" s="45" t="str">
        <f t="shared" ref="L523:L586" si="26">IF(C523="","",C523) &amp; IF(D523="",""," – " &amp; D523)</f>
        <v/>
      </c>
      <c r="N523" s="108"/>
      <c r="O523" s="109"/>
      <c r="P523" s="110"/>
    </row>
    <row r="524" spans="2:16" x14ac:dyDescent="0.25">
      <c r="B524" s="108"/>
      <c r="C524" s="109"/>
      <c r="D524" s="109"/>
      <c r="E524" s="109"/>
      <c r="F524" s="110"/>
      <c r="H524" s="45" t="str">
        <f t="shared" si="24"/>
        <v/>
      </c>
      <c r="J524" s="45" t="str">
        <f t="shared" si="25"/>
        <v/>
      </c>
      <c r="L524" s="45" t="str">
        <f t="shared" si="26"/>
        <v/>
      </c>
      <c r="N524" s="108"/>
      <c r="O524" s="109"/>
      <c r="P524" s="110"/>
    </row>
    <row r="525" spans="2:16" x14ac:dyDescent="0.25">
      <c r="B525" s="108"/>
      <c r="C525" s="109"/>
      <c r="D525" s="109"/>
      <c r="E525" s="109"/>
      <c r="F525" s="110"/>
      <c r="H525" s="45" t="str">
        <f t="shared" si="24"/>
        <v/>
      </c>
      <c r="J525" s="45" t="str">
        <f t="shared" si="25"/>
        <v/>
      </c>
      <c r="L525" s="45" t="str">
        <f t="shared" si="26"/>
        <v/>
      </c>
      <c r="N525" s="108"/>
      <c r="O525" s="109"/>
      <c r="P525" s="110"/>
    </row>
    <row r="526" spans="2:16" x14ac:dyDescent="0.25">
      <c r="B526" s="108"/>
      <c r="C526" s="109"/>
      <c r="D526" s="109"/>
      <c r="E526" s="109"/>
      <c r="F526" s="110"/>
      <c r="H526" s="45" t="str">
        <f t="shared" si="24"/>
        <v/>
      </c>
      <c r="J526" s="45" t="str">
        <f t="shared" si="25"/>
        <v/>
      </c>
      <c r="L526" s="45" t="str">
        <f t="shared" si="26"/>
        <v/>
      </c>
      <c r="N526" s="108"/>
      <c r="O526" s="109"/>
      <c r="P526" s="110"/>
    </row>
    <row r="527" spans="2:16" x14ac:dyDescent="0.25">
      <c r="B527" s="108"/>
      <c r="C527" s="109"/>
      <c r="D527" s="109"/>
      <c r="E527" s="109"/>
      <c r="F527" s="110"/>
      <c r="H527" s="45" t="str">
        <f t="shared" si="24"/>
        <v/>
      </c>
      <c r="J527" s="45" t="str">
        <f t="shared" si="25"/>
        <v/>
      </c>
      <c r="L527" s="45" t="str">
        <f t="shared" si="26"/>
        <v/>
      </c>
      <c r="N527" s="108"/>
      <c r="O527" s="109"/>
      <c r="P527" s="110"/>
    </row>
    <row r="528" spans="2:16" x14ac:dyDescent="0.25">
      <c r="B528" s="108"/>
      <c r="C528" s="109"/>
      <c r="D528" s="109"/>
      <c r="E528" s="109"/>
      <c r="F528" s="110"/>
      <c r="H528" s="45" t="str">
        <f t="shared" si="24"/>
        <v/>
      </c>
      <c r="J528" s="45" t="str">
        <f t="shared" si="25"/>
        <v/>
      </c>
      <c r="L528" s="45" t="str">
        <f t="shared" si="26"/>
        <v/>
      </c>
      <c r="N528" s="108"/>
      <c r="O528" s="109"/>
      <c r="P528" s="110"/>
    </row>
    <row r="529" spans="2:16" x14ac:dyDescent="0.25">
      <c r="B529" s="108"/>
      <c r="C529" s="109"/>
      <c r="D529" s="109"/>
      <c r="E529" s="109"/>
      <c r="F529" s="110"/>
      <c r="H529" s="45" t="str">
        <f t="shared" si="24"/>
        <v/>
      </c>
      <c r="J529" s="45" t="str">
        <f t="shared" si="25"/>
        <v/>
      </c>
      <c r="L529" s="45" t="str">
        <f t="shared" si="26"/>
        <v/>
      </c>
      <c r="N529" s="108"/>
      <c r="O529" s="109"/>
      <c r="P529" s="110"/>
    </row>
    <row r="530" spans="2:16" x14ac:dyDescent="0.25">
      <c r="B530" s="108"/>
      <c r="C530" s="109"/>
      <c r="D530" s="109"/>
      <c r="E530" s="109"/>
      <c r="F530" s="110"/>
      <c r="H530" s="45" t="str">
        <f t="shared" si="24"/>
        <v/>
      </c>
      <c r="J530" s="45" t="str">
        <f t="shared" si="25"/>
        <v/>
      </c>
      <c r="L530" s="45" t="str">
        <f t="shared" si="26"/>
        <v/>
      </c>
      <c r="N530" s="108"/>
      <c r="O530" s="109"/>
      <c r="P530" s="110"/>
    </row>
    <row r="531" spans="2:16" x14ac:dyDescent="0.25">
      <c r="B531" s="108"/>
      <c r="C531" s="109"/>
      <c r="D531" s="109"/>
      <c r="E531" s="109"/>
      <c r="F531" s="110"/>
      <c r="H531" s="45" t="str">
        <f t="shared" si="24"/>
        <v/>
      </c>
      <c r="J531" s="45" t="str">
        <f t="shared" si="25"/>
        <v/>
      </c>
      <c r="L531" s="45" t="str">
        <f t="shared" si="26"/>
        <v/>
      </c>
      <c r="N531" s="108"/>
      <c r="O531" s="109"/>
      <c r="P531" s="110"/>
    </row>
    <row r="532" spans="2:16" x14ac:dyDescent="0.25">
      <c r="B532" s="108"/>
      <c r="C532" s="109"/>
      <c r="D532" s="109"/>
      <c r="E532" s="109"/>
      <c r="F532" s="110"/>
      <c r="H532" s="45" t="str">
        <f t="shared" si="24"/>
        <v/>
      </c>
      <c r="J532" s="45" t="str">
        <f t="shared" si="25"/>
        <v/>
      </c>
      <c r="L532" s="45" t="str">
        <f t="shared" si="26"/>
        <v/>
      </c>
      <c r="N532" s="108"/>
      <c r="O532" s="109"/>
      <c r="P532" s="110"/>
    </row>
    <row r="533" spans="2:16" x14ac:dyDescent="0.25">
      <c r="B533" s="108"/>
      <c r="C533" s="109"/>
      <c r="D533" s="109"/>
      <c r="E533" s="109"/>
      <c r="F533" s="110"/>
      <c r="H533" s="45" t="str">
        <f t="shared" si="24"/>
        <v/>
      </c>
      <c r="J533" s="45" t="str">
        <f t="shared" si="25"/>
        <v/>
      </c>
      <c r="L533" s="45" t="str">
        <f t="shared" si="26"/>
        <v/>
      </c>
      <c r="N533" s="108"/>
      <c r="O533" s="109"/>
      <c r="P533" s="110"/>
    </row>
    <row r="534" spans="2:16" x14ac:dyDescent="0.25">
      <c r="B534" s="108"/>
      <c r="C534" s="109"/>
      <c r="D534" s="109"/>
      <c r="E534" s="109"/>
      <c r="F534" s="110"/>
      <c r="H534" s="45" t="str">
        <f t="shared" si="24"/>
        <v/>
      </c>
      <c r="J534" s="45" t="str">
        <f t="shared" si="25"/>
        <v/>
      </c>
      <c r="L534" s="45" t="str">
        <f t="shared" si="26"/>
        <v/>
      </c>
      <c r="N534" s="108"/>
      <c r="O534" s="109"/>
      <c r="P534" s="110"/>
    </row>
    <row r="535" spans="2:16" x14ac:dyDescent="0.25">
      <c r="B535" s="108"/>
      <c r="C535" s="109"/>
      <c r="D535" s="109"/>
      <c r="E535" s="109"/>
      <c r="F535" s="110"/>
      <c r="H535" s="45" t="str">
        <f t="shared" si="24"/>
        <v/>
      </c>
      <c r="J535" s="45" t="str">
        <f t="shared" si="25"/>
        <v/>
      </c>
      <c r="L535" s="45" t="str">
        <f t="shared" si="26"/>
        <v/>
      </c>
      <c r="N535" s="108"/>
      <c r="O535" s="109"/>
      <c r="P535" s="110"/>
    </row>
    <row r="536" spans="2:16" x14ac:dyDescent="0.25">
      <c r="B536" s="108"/>
      <c r="C536" s="109"/>
      <c r="D536" s="109"/>
      <c r="E536" s="109"/>
      <c r="F536" s="110"/>
      <c r="H536" s="45" t="str">
        <f t="shared" si="24"/>
        <v/>
      </c>
      <c r="J536" s="45" t="str">
        <f t="shared" si="25"/>
        <v/>
      </c>
      <c r="L536" s="45" t="str">
        <f t="shared" si="26"/>
        <v/>
      </c>
      <c r="N536" s="108"/>
      <c r="O536" s="109"/>
      <c r="P536" s="110"/>
    </row>
    <row r="537" spans="2:16" x14ac:dyDescent="0.25">
      <c r="B537" s="108"/>
      <c r="C537" s="109"/>
      <c r="D537" s="109"/>
      <c r="E537" s="109"/>
      <c r="F537" s="110"/>
      <c r="H537" s="45" t="str">
        <f t="shared" si="24"/>
        <v/>
      </c>
      <c r="J537" s="45" t="str">
        <f t="shared" si="25"/>
        <v/>
      </c>
      <c r="L537" s="45" t="str">
        <f t="shared" si="26"/>
        <v/>
      </c>
      <c r="N537" s="108"/>
      <c r="O537" s="109"/>
      <c r="P537" s="110"/>
    </row>
    <row r="538" spans="2:16" x14ac:dyDescent="0.25">
      <c r="B538" s="108"/>
      <c r="C538" s="109"/>
      <c r="D538" s="109"/>
      <c r="E538" s="109"/>
      <c r="F538" s="110"/>
      <c r="H538" s="45" t="str">
        <f t="shared" si="24"/>
        <v/>
      </c>
      <c r="J538" s="45" t="str">
        <f t="shared" si="25"/>
        <v/>
      </c>
      <c r="L538" s="45" t="str">
        <f t="shared" si="26"/>
        <v/>
      </c>
      <c r="N538" s="108"/>
      <c r="O538" s="109"/>
      <c r="P538" s="110"/>
    </row>
    <row r="539" spans="2:16" x14ac:dyDescent="0.25">
      <c r="B539" s="108"/>
      <c r="C539" s="109"/>
      <c r="D539" s="109"/>
      <c r="E539" s="109"/>
      <c r="F539" s="110"/>
      <c r="H539" s="45" t="str">
        <f t="shared" si="24"/>
        <v/>
      </c>
      <c r="J539" s="45" t="str">
        <f t="shared" si="25"/>
        <v/>
      </c>
      <c r="L539" s="45" t="str">
        <f t="shared" si="26"/>
        <v/>
      </c>
      <c r="N539" s="108"/>
      <c r="O539" s="109"/>
      <c r="P539" s="110"/>
    </row>
    <row r="540" spans="2:16" x14ac:dyDescent="0.25">
      <c r="B540" s="108"/>
      <c r="C540" s="109"/>
      <c r="D540" s="109"/>
      <c r="E540" s="109"/>
      <c r="F540" s="110"/>
      <c r="H540" s="45" t="str">
        <f t="shared" si="24"/>
        <v/>
      </c>
      <c r="J540" s="45" t="str">
        <f t="shared" si="25"/>
        <v/>
      </c>
      <c r="L540" s="45" t="str">
        <f t="shared" si="26"/>
        <v/>
      </c>
      <c r="N540" s="108"/>
      <c r="O540" s="109"/>
      <c r="P540" s="110"/>
    </row>
    <row r="541" spans="2:16" x14ac:dyDescent="0.25">
      <c r="B541" s="108"/>
      <c r="C541" s="109"/>
      <c r="D541" s="109"/>
      <c r="E541" s="109"/>
      <c r="F541" s="110"/>
      <c r="H541" s="45" t="str">
        <f t="shared" si="24"/>
        <v/>
      </c>
      <c r="J541" s="45" t="str">
        <f t="shared" si="25"/>
        <v/>
      </c>
      <c r="L541" s="45" t="str">
        <f t="shared" si="26"/>
        <v/>
      </c>
      <c r="N541" s="108"/>
      <c r="O541" s="109"/>
      <c r="P541" s="110"/>
    </row>
    <row r="542" spans="2:16" x14ac:dyDescent="0.25">
      <c r="B542" s="108"/>
      <c r="C542" s="109"/>
      <c r="D542" s="109"/>
      <c r="E542" s="109"/>
      <c r="F542" s="110"/>
      <c r="H542" s="45" t="str">
        <f t="shared" si="24"/>
        <v/>
      </c>
      <c r="J542" s="45" t="str">
        <f t="shared" si="25"/>
        <v/>
      </c>
      <c r="L542" s="45" t="str">
        <f t="shared" si="26"/>
        <v/>
      </c>
      <c r="N542" s="108"/>
      <c r="O542" s="109"/>
      <c r="P542" s="110"/>
    </row>
    <row r="543" spans="2:16" x14ac:dyDescent="0.25">
      <c r="B543" s="108"/>
      <c r="C543" s="109"/>
      <c r="D543" s="109"/>
      <c r="E543" s="109"/>
      <c r="F543" s="110"/>
      <c r="H543" s="45" t="str">
        <f t="shared" si="24"/>
        <v/>
      </c>
      <c r="J543" s="45" t="str">
        <f t="shared" si="25"/>
        <v/>
      </c>
      <c r="L543" s="45" t="str">
        <f t="shared" si="26"/>
        <v/>
      </c>
      <c r="N543" s="108"/>
      <c r="O543" s="109"/>
      <c r="P543" s="110"/>
    </row>
    <row r="544" spans="2:16" x14ac:dyDescent="0.25">
      <c r="B544" s="108"/>
      <c r="C544" s="109"/>
      <c r="D544" s="109"/>
      <c r="E544" s="109"/>
      <c r="F544" s="110"/>
      <c r="H544" s="45" t="str">
        <f t="shared" si="24"/>
        <v/>
      </c>
      <c r="J544" s="45" t="str">
        <f t="shared" si="25"/>
        <v/>
      </c>
      <c r="L544" s="45" t="str">
        <f t="shared" si="26"/>
        <v/>
      </c>
      <c r="N544" s="108"/>
      <c r="O544" s="109"/>
      <c r="P544" s="110"/>
    </row>
    <row r="545" spans="2:16" x14ac:dyDescent="0.25">
      <c r="B545" s="108"/>
      <c r="C545" s="109"/>
      <c r="D545" s="109"/>
      <c r="E545" s="109"/>
      <c r="F545" s="110"/>
      <c r="H545" s="45" t="str">
        <f t="shared" si="24"/>
        <v/>
      </c>
      <c r="J545" s="45" t="str">
        <f t="shared" si="25"/>
        <v/>
      </c>
      <c r="L545" s="45" t="str">
        <f t="shared" si="26"/>
        <v/>
      </c>
      <c r="N545" s="108"/>
      <c r="O545" s="109"/>
      <c r="P545" s="110"/>
    </row>
    <row r="546" spans="2:16" x14ac:dyDescent="0.25">
      <c r="B546" s="108"/>
      <c r="C546" s="109"/>
      <c r="D546" s="109"/>
      <c r="E546" s="109"/>
      <c r="F546" s="110"/>
      <c r="H546" s="45" t="str">
        <f t="shared" si="24"/>
        <v/>
      </c>
      <c r="J546" s="45" t="str">
        <f t="shared" si="25"/>
        <v/>
      </c>
      <c r="L546" s="45" t="str">
        <f t="shared" si="26"/>
        <v/>
      </c>
      <c r="N546" s="108"/>
      <c r="O546" s="109"/>
      <c r="P546" s="110"/>
    </row>
    <row r="547" spans="2:16" x14ac:dyDescent="0.25">
      <c r="B547" s="108"/>
      <c r="C547" s="109"/>
      <c r="D547" s="109"/>
      <c r="E547" s="109"/>
      <c r="F547" s="110"/>
      <c r="H547" s="45" t="str">
        <f t="shared" si="24"/>
        <v/>
      </c>
      <c r="J547" s="45" t="str">
        <f t="shared" si="25"/>
        <v/>
      </c>
      <c r="L547" s="45" t="str">
        <f t="shared" si="26"/>
        <v/>
      </c>
      <c r="N547" s="108"/>
      <c r="O547" s="109"/>
      <c r="P547" s="110"/>
    </row>
    <row r="548" spans="2:16" x14ac:dyDescent="0.25">
      <c r="B548" s="108"/>
      <c r="C548" s="109"/>
      <c r="D548" s="109"/>
      <c r="E548" s="109"/>
      <c r="F548" s="110"/>
      <c r="H548" s="45" t="str">
        <f t="shared" si="24"/>
        <v/>
      </c>
      <c r="J548" s="45" t="str">
        <f t="shared" si="25"/>
        <v/>
      </c>
      <c r="L548" s="45" t="str">
        <f t="shared" si="26"/>
        <v/>
      </c>
      <c r="N548" s="108"/>
      <c r="O548" s="109"/>
      <c r="P548" s="110"/>
    </row>
    <row r="549" spans="2:16" x14ac:dyDescent="0.25">
      <c r="B549" s="108"/>
      <c r="C549" s="109"/>
      <c r="D549" s="109"/>
      <c r="E549" s="109"/>
      <c r="F549" s="110"/>
      <c r="H549" s="45" t="str">
        <f t="shared" si="24"/>
        <v/>
      </c>
      <c r="J549" s="45" t="str">
        <f t="shared" si="25"/>
        <v/>
      </c>
      <c r="L549" s="45" t="str">
        <f t="shared" si="26"/>
        <v/>
      </c>
      <c r="N549" s="108"/>
      <c r="O549" s="109"/>
      <c r="P549" s="110"/>
    </row>
    <row r="550" spans="2:16" x14ac:dyDescent="0.25">
      <c r="B550" s="108"/>
      <c r="C550" s="109"/>
      <c r="D550" s="109"/>
      <c r="E550" s="109"/>
      <c r="F550" s="110"/>
      <c r="H550" s="45" t="str">
        <f t="shared" si="24"/>
        <v/>
      </c>
      <c r="J550" s="45" t="str">
        <f t="shared" si="25"/>
        <v/>
      </c>
      <c r="L550" s="45" t="str">
        <f t="shared" si="26"/>
        <v/>
      </c>
      <c r="N550" s="108"/>
      <c r="O550" s="109"/>
      <c r="P550" s="110"/>
    </row>
    <row r="551" spans="2:16" x14ac:dyDescent="0.25">
      <c r="B551" s="108"/>
      <c r="C551" s="109"/>
      <c r="D551" s="109"/>
      <c r="E551" s="109"/>
      <c r="F551" s="110"/>
      <c r="H551" s="45" t="str">
        <f t="shared" si="24"/>
        <v/>
      </c>
      <c r="J551" s="45" t="str">
        <f t="shared" si="25"/>
        <v/>
      </c>
      <c r="L551" s="45" t="str">
        <f t="shared" si="26"/>
        <v/>
      </c>
      <c r="N551" s="108"/>
      <c r="O551" s="109"/>
      <c r="P551" s="110"/>
    </row>
    <row r="552" spans="2:16" x14ac:dyDescent="0.25">
      <c r="B552" s="108"/>
      <c r="C552" s="109"/>
      <c r="D552" s="109"/>
      <c r="E552" s="109"/>
      <c r="F552" s="110"/>
      <c r="H552" s="45" t="str">
        <f t="shared" si="24"/>
        <v/>
      </c>
      <c r="J552" s="45" t="str">
        <f t="shared" si="25"/>
        <v/>
      </c>
      <c r="L552" s="45" t="str">
        <f t="shared" si="26"/>
        <v/>
      </c>
      <c r="N552" s="108"/>
      <c r="O552" s="109"/>
      <c r="P552" s="110"/>
    </row>
    <row r="553" spans="2:16" x14ac:dyDescent="0.25">
      <c r="B553" s="108"/>
      <c r="C553" s="109"/>
      <c r="D553" s="109"/>
      <c r="E553" s="109"/>
      <c r="F553" s="110"/>
      <c r="H553" s="45" t="str">
        <f t="shared" si="24"/>
        <v/>
      </c>
      <c r="J553" s="45" t="str">
        <f t="shared" si="25"/>
        <v/>
      </c>
      <c r="L553" s="45" t="str">
        <f t="shared" si="26"/>
        <v/>
      </c>
      <c r="N553" s="108"/>
      <c r="O553" s="109"/>
      <c r="P553" s="110"/>
    </row>
    <row r="554" spans="2:16" x14ac:dyDescent="0.25">
      <c r="B554" s="108"/>
      <c r="C554" s="109"/>
      <c r="D554" s="109"/>
      <c r="E554" s="109"/>
      <c r="F554" s="110"/>
      <c r="H554" s="45" t="str">
        <f t="shared" si="24"/>
        <v/>
      </c>
      <c r="J554" s="45" t="str">
        <f t="shared" si="25"/>
        <v/>
      </c>
      <c r="L554" s="45" t="str">
        <f t="shared" si="26"/>
        <v/>
      </c>
      <c r="N554" s="108"/>
      <c r="O554" s="109"/>
      <c r="P554" s="110"/>
    </row>
    <row r="555" spans="2:16" x14ac:dyDescent="0.25">
      <c r="B555" s="108"/>
      <c r="C555" s="109"/>
      <c r="D555" s="109"/>
      <c r="E555" s="109"/>
      <c r="F555" s="110"/>
      <c r="H555" s="45" t="str">
        <f t="shared" si="24"/>
        <v/>
      </c>
      <c r="J555" s="45" t="str">
        <f t="shared" si="25"/>
        <v/>
      </c>
      <c r="L555" s="45" t="str">
        <f t="shared" si="26"/>
        <v/>
      </c>
      <c r="N555" s="108"/>
      <c r="O555" s="109"/>
      <c r="P555" s="110"/>
    </row>
    <row r="556" spans="2:16" x14ac:dyDescent="0.25">
      <c r="B556" s="108"/>
      <c r="C556" s="109"/>
      <c r="D556" s="109"/>
      <c r="E556" s="109"/>
      <c r="F556" s="110"/>
      <c r="H556" s="45" t="str">
        <f t="shared" si="24"/>
        <v/>
      </c>
      <c r="J556" s="45" t="str">
        <f t="shared" si="25"/>
        <v/>
      </c>
      <c r="L556" s="45" t="str">
        <f t="shared" si="26"/>
        <v/>
      </c>
      <c r="N556" s="108"/>
      <c r="O556" s="109"/>
      <c r="P556" s="110"/>
    </row>
    <row r="557" spans="2:16" x14ac:dyDescent="0.25">
      <c r="B557" s="108"/>
      <c r="C557" s="109"/>
      <c r="D557" s="109"/>
      <c r="E557" s="109"/>
      <c r="F557" s="110"/>
      <c r="H557" s="45" t="str">
        <f t="shared" si="24"/>
        <v/>
      </c>
      <c r="J557" s="45" t="str">
        <f t="shared" si="25"/>
        <v/>
      </c>
      <c r="L557" s="45" t="str">
        <f t="shared" si="26"/>
        <v/>
      </c>
      <c r="N557" s="108"/>
      <c r="O557" s="109"/>
      <c r="P557" s="110"/>
    </row>
    <row r="558" spans="2:16" x14ac:dyDescent="0.25">
      <c r="B558" s="108"/>
      <c r="C558" s="109"/>
      <c r="D558" s="109"/>
      <c r="E558" s="109"/>
      <c r="F558" s="110"/>
      <c r="H558" s="45" t="str">
        <f t="shared" si="24"/>
        <v/>
      </c>
      <c r="J558" s="45" t="str">
        <f t="shared" si="25"/>
        <v/>
      </c>
      <c r="L558" s="45" t="str">
        <f t="shared" si="26"/>
        <v/>
      </c>
      <c r="N558" s="108"/>
      <c r="O558" s="109"/>
      <c r="P558" s="110"/>
    </row>
    <row r="559" spans="2:16" x14ac:dyDescent="0.25">
      <c r="B559" s="108"/>
      <c r="C559" s="109"/>
      <c r="D559" s="109"/>
      <c r="E559" s="109"/>
      <c r="F559" s="110"/>
      <c r="H559" s="45" t="str">
        <f t="shared" si="24"/>
        <v/>
      </c>
      <c r="J559" s="45" t="str">
        <f t="shared" si="25"/>
        <v/>
      </c>
      <c r="L559" s="45" t="str">
        <f t="shared" si="26"/>
        <v/>
      </c>
      <c r="N559" s="108"/>
      <c r="O559" s="109"/>
      <c r="P559" s="110"/>
    </row>
    <row r="560" spans="2:16" x14ac:dyDescent="0.25">
      <c r="B560" s="108"/>
      <c r="C560" s="109"/>
      <c r="D560" s="109"/>
      <c r="E560" s="109"/>
      <c r="F560" s="110"/>
      <c r="H560" s="45" t="str">
        <f t="shared" si="24"/>
        <v/>
      </c>
      <c r="J560" s="45" t="str">
        <f t="shared" si="25"/>
        <v/>
      </c>
      <c r="L560" s="45" t="str">
        <f t="shared" si="26"/>
        <v/>
      </c>
      <c r="N560" s="108"/>
      <c r="O560" s="109"/>
      <c r="P560" s="110"/>
    </row>
    <row r="561" spans="2:16" x14ac:dyDescent="0.25">
      <c r="B561" s="108"/>
      <c r="C561" s="109"/>
      <c r="D561" s="109"/>
      <c r="E561" s="109"/>
      <c r="F561" s="110"/>
      <c r="H561" s="45" t="str">
        <f t="shared" si="24"/>
        <v/>
      </c>
      <c r="J561" s="45" t="str">
        <f t="shared" si="25"/>
        <v/>
      </c>
      <c r="L561" s="45" t="str">
        <f t="shared" si="26"/>
        <v/>
      </c>
      <c r="N561" s="108"/>
      <c r="O561" s="109"/>
      <c r="P561" s="110"/>
    </row>
    <row r="562" spans="2:16" x14ac:dyDescent="0.25">
      <c r="B562" s="108"/>
      <c r="C562" s="109"/>
      <c r="D562" s="109"/>
      <c r="E562" s="109"/>
      <c r="F562" s="110"/>
      <c r="H562" s="45" t="str">
        <f t="shared" si="24"/>
        <v/>
      </c>
      <c r="J562" s="45" t="str">
        <f t="shared" si="25"/>
        <v/>
      </c>
      <c r="L562" s="45" t="str">
        <f t="shared" si="26"/>
        <v/>
      </c>
      <c r="N562" s="108"/>
      <c r="O562" s="109"/>
      <c r="P562" s="110"/>
    </row>
    <row r="563" spans="2:16" x14ac:dyDescent="0.25">
      <c r="B563" s="108"/>
      <c r="C563" s="109"/>
      <c r="D563" s="109"/>
      <c r="E563" s="109"/>
      <c r="F563" s="110"/>
      <c r="H563" s="45" t="str">
        <f t="shared" si="24"/>
        <v/>
      </c>
      <c r="J563" s="45" t="str">
        <f t="shared" si="25"/>
        <v/>
      </c>
      <c r="L563" s="45" t="str">
        <f t="shared" si="26"/>
        <v/>
      </c>
      <c r="N563" s="108"/>
      <c r="O563" s="109"/>
      <c r="P563" s="110"/>
    </row>
    <row r="564" spans="2:16" x14ac:dyDescent="0.25">
      <c r="B564" s="108"/>
      <c r="C564" s="109"/>
      <c r="D564" s="109"/>
      <c r="E564" s="109"/>
      <c r="F564" s="110"/>
      <c r="H564" s="45" t="str">
        <f t="shared" si="24"/>
        <v/>
      </c>
      <c r="J564" s="45" t="str">
        <f t="shared" si="25"/>
        <v/>
      </c>
      <c r="L564" s="45" t="str">
        <f t="shared" si="26"/>
        <v/>
      </c>
      <c r="N564" s="108"/>
      <c r="O564" s="109"/>
      <c r="P564" s="110"/>
    </row>
    <row r="565" spans="2:16" x14ac:dyDescent="0.25">
      <c r="B565" s="108"/>
      <c r="C565" s="109"/>
      <c r="D565" s="109"/>
      <c r="E565" s="109"/>
      <c r="F565" s="110"/>
      <c r="H565" s="45" t="str">
        <f t="shared" si="24"/>
        <v/>
      </c>
      <c r="J565" s="45" t="str">
        <f t="shared" si="25"/>
        <v/>
      </c>
      <c r="L565" s="45" t="str">
        <f t="shared" si="26"/>
        <v/>
      </c>
      <c r="N565" s="108"/>
      <c r="O565" s="109"/>
      <c r="P565" s="110"/>
    </row>
    <row r="566" spans="2:16" x14ac:dyDescent="0.25">
      <c r="B566" s="108"/>
      <c r="C566" s="109"/>
      <c r="D566" s="109"/>
      <c r="E566" s="109"/>
      <c r="F566" s="110"/>
      <c r="H566" s="45" t="str">
        <f t="shared" si="24"/>
        <v/>
      </c>
      <c r="J566" s="45" t="str">
        <f t="shared" si="25"/>
        <v/>
      </c>
      <c r="L566" s="45" t="str">
        <f t="shared" si="26"/>
        <v/>
      </c>
      <c r="N566" s="108"/>
      <c r="O566" s="109"/>
      <c r="P566" s="110"/>
    </row>
    <row r="567" spans="2:16" x14ac:dyDescent="0.25">
      <c r="B567" s="108"/>
      <c r="C567" s="109"/>
      <c r="D567" s="109"/>
      <c r="E567" s="109"/>
      <c r="F567" s="110"/>
      <c r="H567" s="45" t="str">
        <f t="shared" si="24"/>
        <v/>
      </c>
      <c r="J567" s="45" t="str">
        <f t="shared" si="25"/>
        <v/>
      </c>
      <c r="L567" s="45" t="str">
        <f t="shared" si="26"/>
        <v/>
      </c>
      <c r="N567" s="108"/>
      <c r="O567" s="109"/>
      <c r="P567" s="110"/>
    </row>
    <row r="568" spans="2:16" x14ac:dyDescent="0.25">
      <c r="B568" s="108"/>
      <c r="C568" s="109"/>
      <c r="D568" s="109"/>
      <c r="E568" s="109"/>
      <c r="F568" s="110"/>
      <c r="H568" s="45" t="str">
        <f t="shared" si="24"/>
        <v/>
      </c>
      <c r="J568" s="45" t="str">
        <f t="shared" si="25"/>
        <v/>
      </c>
      <c r="L568" s="45" t="str">
        <f t="shared" si="26"/>
        <v/>
      </c>
      <c r="N568" s="108"/>
      <c r="O568" s="109"/>
      <c r="P568" s="110"/>
    </row>
    <row r="569" spans="2:16" x14ac:dyDescent="0.25">
      <c r="B569" s="108"/>
      <c r="C569" s="109"/>
      <c r="D569" s="109"/>
      <c r="E569" s="109"/>
      <c r="F569" s="110"/>
      <c r="H569" s="45" t="str">
        <f t="shared" si="24"/>
        <v/>
      </c>
      <c r="J569" s="45" t="str">
        <f t="shared" si="25"/>
        <v/>
      </c>
      <c r="L569" s="45" t="str">
        <f t="shared" si="26"/>
        <v/>
      </c>
      <c r="N569" s="108"/>
      <c r="O569" s="109"/>
      <c r="P569" s="110"/>
    </row>
    <row r="570" spans="2:16" x14ac:dyDescent="0.25">
      <c r="B570" s="108"/>
      <c r="C570" s="109"/>
      <c r="D570" s="109"/>
      <c r="E570" s="109"/>
      <c r="F570" s="110"/>
      <c r="H570" s="45" t="str">
        <f t="shared" si="24"/>
        <v/>
      </c>
      <c r="J570" s="45" t="str">
        <f t="shared" si="25"/>
        <v/>
      </c>
      <c r="L570" s="45" t="str">
        <f t="shared" si="26"/>
        <v/>
      </c>
      <c r="N570" s="108"/>
      <c r="O570" s="109"/>
      <c r="P570" s="110"/>
    </row>
    <row r="571" spans="2:16" x14ac:dyDescent="0.25">
      <c r="B571" s="108"/>
      <c r="C571" s="109"/>
      <c r="D571" s="109"/>
      <c r="E571" s="109"/>
      <c r="F571" s="110"/>
      <c r="H571" s="45" t="str">
        <f t="shared" si="24"/>
        <v/>
      </c>
      <c r="J571" s="45" t="str">
        <f t="shared" si="25"/>
        <v/>
      </c>
      <c r="L571" s="45" t="str">
        <f t="shared" si="26"/>
        <v/>
      </c>
      <c r="N571" s="108"/>
      <c r="O571" s="109"/>
      <c r="P571" s="110"/>
    </row>
    <row r="572" spans="2:16" x14ac:dyDescent="0.25">
      <c r="B572" s="108"/>
      <c r="C572" s="109"/>
      <c r="D572" s="109"/>
      <c r="E572" s="109"/>
      <c r="F572" s="110"/>
      <c r="H572" s="45" t="str">
        <f t="shared" si="24"/>
        <v/>
      </c>
      <c r="J572" s="45" t="str">
        <f t="shared" si="25"/>
        <v/>
      </c>
      <c r="L572" s="45" t="str">
        <f t="shared" si="26"/>
        <v/>
      </c>
      <c r="N572" s="108"/>
      <c r="O572" s="109"/>
      <c r="P572" s="110"/>
    </row>
    <row r="573" spans="2:16" x14ac:dyDescent="0.25">
      <c r="B573" s="108"/>
      <c r="C573" s="109"/>
      <c r="D573" s="109"/>
      <c r="E573" s="109"/>
      <c r="F573" s="110"/>
      <c r="H573" s="45" t="str">
        <f t="shared" si="24"/>
        <v/>
      </c>
      <c r="J573" s="45" t="str">
        <f t="shared" si="25"/>
        <v/>
      </c>
      <c r="L573" s="45" t="str">
        <f t="shared" si="26"/>
        <v/>
      </c>
      <c r="N573" s="108"/>
      <c r="O573" s="109"/>
      <c r="P573" s="110"/>
    </row>
    <row r="574" spans="2:16" x14ac:dyDescent="0.25">
      <c r="B574" s="108"/>
      <c r="C574" s="109"/>
      <c r="D574" s="109"/>
      <c r="E574" s="109"/>
      <c r="F574" s="110"/>
      <c r="H574" s="45" t="str">
        <f t="shared" si="24"/>
        <v/>
      </c>
      <c r="J574" s="45" t="str">
        <f t="shared" si="25"/>
        <v/>
      </c>
      <c r="L574" s="45" t="str">
        <f t="shared" si="26"/>
        <v/>
      </c>
      <c r="N574" s="108"/>
      <c r="O574" s="109"/>
      <c r="P574" s="110"/>
    </row>
    <row r="575" spans="2:16" x14ac:dyDescent="0.25">
      <c r="B575" s="108"/>
      <c r="C575" s="109"/>
      <c r="D575" s="109"/>
      <c r="E575" s="109"/>
      <c r="F575" s="110"/>
      <c r="H575" s="45" t="str">
        <f t="shared" si="24"/>
        <v/>
      </c>
      <c r="J575" s="45" t="str">
        <f t="shared" si="25"/>
        <v/>
      </c>
      <c r="L575" s="45" t="str">
        <f t="shared" si="26"/>
        <v/>
      </c>
      <c r="N575" s="108"/>
      <c r="O575" s="109"/>
      <c r="P575" s="110"/>
    </row>
    <row r="576" spans="2:16" x14ac:dyDescent="0.25">
      <c r="B576" s="108"/>
      <c r="C576" s="109"/>
      <c r="D576" s="109"/>
      <c r="E576" s="109"/>
      <c r="F576" s="110"/>
      <c r="H576" s="45" t="str">
        <f t="shared" si="24"/>
        <v/>
      </c>
      <c r="J576" s="45" t="str">
        <f t="shared" si="25"/>
        <v/>
      </c>
      <c r="L576" s="45" t="str">
        <f t="shared" si="26"/>
        <v/>
      </c>
      <c r="N576" s="108"/>
      <c r="O576" s="109"/>
      <c r="P576" s="110"/>
    </row>
    <row r="577" spans="2:16" x14ac:dyDescent="0.25">
      <c r="B577" s="108"/>
      <c r="C577" s="109"/>
      <c r="D577" s="109"/>
      <c r="E577" s="109"/>
      <c r="F577" s="110"/>
      <c r="H577" s="45" t="str">
        <f t="shared" si="24"/>
        <v/>
      </c>
      <c r="J577" s="45" t="str">
        <f t="shared" si="25"/>
        <v/>
      </c>
      <c r="L577" s="45" t="str">
        <f t="shared" si="26"/>
        <v/>
      </c>
      <c r="N577" s="108"/>
      <c r="O577" s="109"/>
      <c r="P577" s="110"/>
    </row>
    <row r="578" spans="2:16" x14ac:dyDescent="0.25">
      <c r="B578" s="108"/>
      <c r="C578" s="109"/>
      <c r="D578" s="109"/>
      <c r="E578" s="109"/>
      <c r="F578" s="110"/>
      <c r="H578" s="45" t="str">
        <f t="shared" si="24"/>
        <v/>
      </c>
      <c r="J578" s="45" t="str">
        <f t="shared" si="25"/>
        <v/>
      </c>
      <c r="L578" s="45" t="str">
        <f t="shared" si="26"/>
        <v/>
      </c>
      <c r="N578" s="108"/>
      <c r="O578" s="109"/>
      <c r="P578" s="110"/>
    </row>
    <row r="579" spans="2:16" x14ac:dyDescent="0.25">
      <c r="B579" s="108"/>
      <c r="C579" s="109"/>
      <c r="D579" s="109"/>
      <c r="E579" s="109"/>
      <c r="F579" s="110"/>
      <c r="H579" s="45" t="str">
        <f t="shared" si="24"/>
        <v/>
      </c>
      <c r="J579" s="45" t="str">
        <f t="shared" si="25"/>
        <v/>
      </c>
      <c r="L579" s="45" t="str">
        <f t="shared" si="26"/>
        <v/>
      </c>
      <c r="N579" s="108"/>
      <c r="O579" s="109"/>
      <c r="P579" s="110"/>
    </row>
    <row r="580" spans="2:16" x14ac:dyDescent="0.25">
      <c r="B580" s="108"/>
      <c r="C580" s="109"/>
      <c r="D580" s="109"/>
      <c r="E580" s="109"/>
      <c r="F580" s="110"/>
      <c r="H580" s="45" t="str">
        <f t="shared" si="24"/>
        <v/>
      </c>
      <c r="J580" s="45" t="str">
        <f t="shared" si="25"/>
        <v/>
      </c>
      <c r="L580" s="45" t="str">
        <f t="shared" si="26"/>
        <v/>
      </c>
      <c r="N580" s="108"/>
      <c r="O580" s="109"/>
      <c r="P580" s="110"/>
    </row>
    <row r="581" spans="2:16" x14ac:dyDescent="0.25">
      <c r="B581" s="108"/>
      <c r="C581" s="109"/>
      <c r="D581" s="109"/>
      <c r="E581" s="109"/>
      <c r="F581" s="110"/>
      <c r="H581" s="45" t="str">
        <f t="shared" si="24"/>
        <v/>
      </c>
      <c r="J581" s="45" t="str">
        <f t="shared" si="25"/>
        <v/>
      </c>
      <c r="L581" s="45" t="str">
        <f t="shared" si="26"/>
        <v/>
      </c>
      <c r="N581" s="108"/>
      <c r="O581" s="109"/>
      <c r="P581" s="110"/>
    </row>
    <row r="582" spans="2:16" x14ac:dyDescent="0.25">
      <c r="B582" s="108"/>
      <c r="C582" s="109"/>
      <c r="D582" s="109"/>
      <c r="E582" s="109"/>
      <c r="F582" s="110"/>
      <c r="H582" s="45" t="str">
        <f t="shared" si="24"/>
        <v/>
      </c>
      <c r="J582" s="45" t="str">
        <f t="shared" si="25"/>
        <v/>
      </c>
      <c r="L582" s="45" t="str">
        <f t="shared" si="26"/>
        <v/>
      </c>
      <c r="N582" s="108"/>
      <c r="O582" s="109"/>
      <c r="P582" s="110"/>
    </row>
    <row r="583" spans="2:16" x14ac:dyDescent="0.25">
      <c r="B583" s="108"/>
      <c r="C583" s="109"/>
      <c r="D583" s="109"/>
      <c r="E583" s="109"/>
      <c r="F583" s="110"/>
      <c r="H583" s="45" t="str">
        <f t="shared" si="24"/>
        <v/>
      </c>
      <c r="J583" s="45" t="str">
        <f t="shared" si="25"/>
        <v/>
      </c>
      <c r="L583" s="45" t="str">
        <f t="shared" si="26"/>
        <v/>
      </c>
      <c r="N583" s="108"/>
      <c r="O583" s="109"/>
      <c r="P583" s="110"/>
    </row>
    <row r="584" spans="2:16" x14ac:dyDescent="0.25">
      <c r="B584" s="108"/>
      <c r="C584" s="109"/>
      <c r="D584" s="109"/>
      <c r="E584" s="109"/>
      <c r="F584" s="110"/>
      <c r="H584" s="45" t="str">
        <f t="shared" si="24"/>
        <v/>
      </c>
      <c r="J584" s="45" t="str">
        <f t="shared" si="25"/>
        <v/>
      </c>
      <c r="L584" s="45" t="str">
        <f t="shared" si="26"/>
        <v/>
      </c>
      <c r="N584" s="108"/>
      <c r="O584" s="109"/>
      <c r="P584" s="110"/>
    </row>
    <row r="585" spans="2:16" x14ac:dyDescent="0.25">
      <c r="B585" s="108"/>
      <c r="C585" s="109"/>
      <c r="D585" s="109"/>
      <c r="E585" s="109"/>
      <c r="F585" s="110"/>
      <c r="H585" s="45" t="str">
        <f t="shared" si="24"/>
        <v/>
      </c>
      <c r="J585" s="45" t="str">
        <f t="shared" si="25"/>
        <v/>
      </c>
      <c r="L585" s="45" t="str">
        <f t="shared" si="26"/>
        <v/>
      </c>
      <c r="N585" s="108"/>
      <c r="O585" s="109"/>
      <c r="P585" s="110"/>
    </row>
    <row r="586" spans="2:16" x14ac:dyDescent="0.25">
      <c r="B586" s="108"/>
      <c r="C586" s="109"/>
      <c r="D586" s="109"/>
      <c r="E586" s="109"/>
      <c r="F586" s="110"/>
      <c r="H586" s="45" t="str">
        <f t="shared" si="24"/>
        <v/>
      </c>
      <c r="J586" s="45" t="str">
        <f t="shared" si="25"/>
        <v/>
      </c>
      <c r="L586" s="45" t="str">
        <f t="shared" si="26"/>
        <v/>
      </c>
      <c r="N586" s="108"/>
      <c r="O586" s="109"/>
      <c r="P586" s="110"/>
    </row>
    <row r="587" spans="2:16" x14ac:dyDescent="0.25">
      <c r="B587" s="108"/>
      <c r="C587" s="109"/>
      <c r="D587" s="109"/>
      <c r="E587" s="109"/>
      <c r="F587" s="110"/>
      <c r="H587" s="45" t="str">
        <f t="shared" ref="H587:H650" si="27">IF(C587="","",C587) &amp; IF(D587="",""," – " &amp; D587) &amp; IF(E587="",""," – " &amp; E587) &amp; IF(F587="",""," – " &amp; F587)</f>
        <v/>
      </c>
      <c r="J587" s="45" t="str">
        <f t="shared" ref="J587:J650" si="28">IF(C587="","",C587) &amp; IF(D587="",""," – " &amp; D587) &amp; IF(E587="",""," – " &amp; E587)</f>
        <v/>
      </c>
      <c r="L587" s="45" t="str">
        <f t="shared" ref="L587:L650" si="29">IF(C587="","",C587) &amp; IF(D587="",""," – " &amp; D587)</f>
        <v/>
      </c>
      <c r="N587" s="108"/>
      <c r="O587" s="109"/>
      <c r="P587" s="110"/>
    </row>
    <row r="588" spans="2:16" x14ac:dyDescent="0.25">
      <c r="B588" s="108"/>
      <c r="C588" s="109"/>
      <c r="D588" s="109"/>
      <c r="E588" s="109"/>
      <c r="F588" s="110"/>
      <c r="H588" s="45" t="str">
        <f t="shared" si="27"/>
        <v/>
      </c>
      <c r="J588" s="45" t="str">
        <f t="shared" si="28"/>
        <v/>
      </c>
      <c r="L588" s="45" t="str">
        <f t="shared" si="29"/>
        <v/>
      </c>
      <c r="N588" s="108"/>
      <c r="O588" s="109"/>
      <c r="P588" s="110"/>
    </row>
    <row r="589" spans="2:16" x14ac:dyDescent="0.25">
      <c r="B589" s="108"/>
      <c r="C589" s="109"/>
      <c r="D589" s="109"/>
      <c r="E589" s="109"/>
      <c r="F589" s="110"/>
      <c r="H589" s="45" t="str">
        <f t="shared" si="27"/>
        <v/>
      </c>
      <c r="J589" s="45" t="str">
        <f t="shared" si="28"/>
        <v/>
      </c>
      <c r="L589" s="45" t="str">
        <f t="shared" si="29"/>
        <v/>
      </c>
      <c r="N589" s="108"/>
      <c r="O589" s="109"/>
      <c r="P589" s="110"/>
    </row>
    <row r="590" spans="2:16" x14ac:dyDescent="0.25">
      <c r="B590" s="108"/>
      <c r="C590" s="109"/>
      <c r="D590" s="109"/>
      <c r="E590" s="109"/>
      <c r="F590" s="110"/>
      <c r="H590" s="45" t="str">
        <f t="shared" si="27"/>
        <v/>
      </c>
      <c r="J590" s="45" t="str">
        <f t="shared" si="28"/>
        <v/>
      </c>
      <c r="L590" s="45" t="str">
        <f t="shared" si="29"/>
        <v/>
      </c>
      <c r="N590" s="108"/>
      <c r="O590" s="109"/>
      <c r="P590" s="110"/>
    </row>
    <row r="591" spans="2:16" x14ac:dyDescent="0.25">
      <c r="B591" s="108"/>
      <c r="C591" s="109"/>
      <c r="D591" s="109"/>
      <c r="E591" s="109"/>
      <c r="F591" s="110"/>
      <c r="H591" s="45" t="str">
        <f t="shared" si="27"/>
        <v/>
      </c>
      <c r="J591" s="45" t="str">
        <f t="shared" si="28"/>
        <v/>
      </c>
      <c r="L591" s="45" t="str">
        <f t="shared" si="29"/>
        <v/>
      </c>
      <c r="N591" s="108"/>
      <c r="O591" s="109"/>
      <c r="P591" s="110"/>
    </row>
    <row r="592" spans="2:16" x14ac:dyDescent="0.25">
      <c r="B592" s="108"/>
      <c r="C592" s="109"/>
      <c r="D592" s="109"/>
      <c r="E592" s="109"/>
      <c r="F592" s="110"/>
      <c r="H592" s="45" t="str">
        <f t="shared" si="27"/>
        <v/>
      </c>
      <c r="J592" s="45" t="str">
        <f t="shared" si="28"/>
        <v/>
      </c>
      <c r="L592" s="45" t="str">
        <f t="shared" si="29"/>
        <v/>
      </c>
      <c r="N592" s="108"/>
      <c r="O592" s="109"/>
      <c r="P592" s="110"/>
    </row>
    <row r="593" spans="2:16" x14ac:dyDescent="0.25">
      <c r="B593" s="108"/>
      <c r="C593" s="109"/>
      <c r="D593" s="109"/>
      <c r="E593" s="109"/>
      <c r="F593" s="110"/>
      <c r="H593" s="45" t="str">
        <f t="shared" si="27"/>
        <v/>
      </c>
      <c r="J593" s="45" t="str">
        <f t="shared" si="28"/>
        <v/>
      </c>
      <c r="L593" s="45" t="str">
        <f t="shared" si="29"/>
        <v/>
      </c>
      <c r="N593" s="108"/>
      <c r="O593" s="109"/>
      <c r="P593" s="110"/>
    </row>
    <row r="594" spans="2:16" x14ac:dyDescent="0.25">
      <c r="B594" s="108"/>
      <c r="C594" s="109"/>
      <c r="D594" s="109"/>
      <c r="E594" s="109"/>
      <c r="F594" s="110"/>
      <c r="H594" s="45" t="str">
        <f t="shared" si="27"/>
        <v/>
      </c>
      <c r="J594" s="45" t="str">
        <f t="shared" si="28"/>
        <v/>
      </c>
      <c r="L594" s="45" t="str">
        <f t="shared" si="29"/>
        <v/>
      </c>
      <c r="N594" s="108"/>
      <c r="O594" s="109"/>
      <c r="P594" s="110"/>
    </row>
    <row r="595" spans="2:16" x14ac:dyDescent="0.25">
      <c r="B595" s="108"/>
      <c r="C595" s="109"/>
      <c r="D595" s="109"/>
      <c r="E595" s="109"/>
      <c r="F595" s="110"/>
      <c r="H595" s="45" t="str">
        <f t="shared" si="27"/>
        <v/>
      </c>
      <c r="J595" s="45" t="str">
        <f t="shared" si="28"/>
        <v/>
      </c>
      <c r="L595" s="45" t="str">
        <f t="shared" si="29"/>
        <v/>
      </c>
      <c r="N595" s="108"/>
      <c r="O595" s="109"/>
      <c r="P595" s="110"/>
    </row>
    <row r="596" spans="2:16" x14ac:dyDescent="0.25">
      <c r="B596" s="108"/>
      <c r="C596" s="109"/>
      <c r="D596" s="109"/>
      <c r="E596" s="109"/>
      <c r="F596" s="110"/>
      <c r="H596" s="45" t="str">
        <f t="shared" si="27"/>
        <v/>
      </c>
      <c r="J596" s="45" t="str">
        <f t="shared" si="28"/>
        <v/>
      </c>
      <c r="L596" s="45" t="str">
        <f t="shared" si="29"/>
        <v/>
      </c>
      <c r="N596" s="108"/>
      <c r="O596" s="109"/>
      <c r="P596" s="110"/>
    </row>
    <row r="597" spans="2:16" x14ac:dyDescent="0.25">
      <c r="B597" s="108"/>
      <c r="C597" s="109"/>
      <c r="D597" s="109"/>
      <c r="E597" s="109"/>
      <c r="F597" s="110"/>
      <c r="H597" s="45" t="str">
        <f t="shared" si="27"/>
        <v/>
      </c>
      <c r="J597" s="45" t="str">
        <f t="shared" si="28"/>
        <v/>
      </c>
      <c r="L597" s="45" t="str">
        <f t="shared" si="29"/>
        <v/>
      </c>
      <c r="N597" s="108"/>
      <c r="O597" s="109"/>
      <c r="P597" s="110"/>
    </row>
    <row r="598" spans="2:16" x14ac:dyDescent="0.25">
      <c r="B598" s="108"/>
      <c r="C598" s="109"/>
      <c r="D598" s="109"/>
      <c r="E598" s="109"/>
      <c r="F598" s="110"/>
      <c r="H598" s="45" t="str">
        <f t="shared" si="27"/>
        <v/>
      </c>
      <c r="J598" s="45" t="str">
        <f t="shared" si="28"/>
        <v/>
      </c>
      <c r="L598" s="45" t="str">
        <f t="shared" si="29"/>
        <v/>
      </c>
      <c r="N598" s="108"/>
      <c r="O598" s="109"/>
      <c r="P598" s="110"/>
    </row>
    <row r="599" spans="2:16" x14ac:dyDescent="0.25">
      <c r="B599" s="108"/>
      <c r="C599" s="109"/>
      <c r="D599" s="109"/>
      <c r="E599" s="109"/>
      <c r="F599" s="110"/>
      <c r="H599" s="45" t="str">
        <f t="shared" si="27"/>
        <v/>
      </c>
      <c r="J599" s="45" t="str">
        <f t="shared" si="28"/>
        <v/>
      </c>
      <c r="L599" s="45" t="str">
        <f t="shared" si="29"/>
        <v/>
      </c>
      <c r="N599" s="108"/>
      <c r="O599" s="109"/>
      <c r="P599" s="110"/>
    </row>
    <row r="600" spans="2:16" x14ac:dyDescent="0.25">
      <c r="B600" s="108"/>
      <c r="C600" s="109"/>
      <c r="D600" s="109"/>
      <c r="E600" s="109"/>
      <c r="F600" s="110"/>
      <c r="H600" s="45" t="str">
        <f t="shared" si="27"/>
        <v/>
      </c>
      <c r="J600" s="45" t="str">
        <f t="shared" si="28"/>
        <v/>
      </c>
      <c r="L600" s="45" t="str">
        <f t="shared" si="29"/>
        <v/>
      </c>
      <c r="N600" s="108"/>
      <c r="O600" s="109"/>
      <c r="P600" s="110"/>
    </row>
    <row r="601" spans="2:16" x14ac:dyDescent="0.25">
      <c r="B601" s="108"/>
      <c r="C601" s="109"/>
      <c r="D601" s="109"/>
      <c r="E601" s="109"/>
      <c r="F601" s="110"/>
      <c r="H601" s="45" t="str">
        <f t="shared" si="27"/>
        <v/>
      </c>
      <c r="J601" s="45" t="str">
        <f t="shared" si="28"/>
        <v/>
      </c>
      <c r="L601" s="45" t="str">
        <f t="shared" si="29"/>
        <v/>
      </c>
      <c r="N601" s="108"/>
      <c r="O601" s="109"/>
      <c r="P601" s="110"/>
    </row>
    <row r="602" spans="2:16" x14ac:dyDescent="0.25">
      <c r="B602" s="108"/>
      <c r="C602" s="109"/>
      <c r="D602" s="109"/>
      <c r="E602" s="109"/>
      <c r="F602" s="110"/>
      <c r="H602" s="45" t="str">
        <f t="shared" si="27"/>
        <v/>
      </c>
      <c r="J602" s="45" t="str">
        <f t="shared" si="28"/>
        <v/>
      </c>
      <c r="L602" s="45" t="str">
        <f t="shared" si="29"/>
        <v/>
      </c>
      <c r="N602" s="108"/>
      <c r="O602" s="109"/>
      <c r="P602" s="110"/>
    </row>
    <row r="603" spans="2:16" x14ac:dyDescent="0.25">
      <c r="B603" s="108"/>
      <c r="C603" s="109"/>
      <c r="D603" s="109"/>
      <c r="E603" s="109"/>
      <c r="F603" s="110"/>
      <c r="H603" s="45" t="str">
        <f t="shared" si="27"/>
        <v/>
      </c>
      <c r="J603" s="45" t="str">
        <f t="shared" si="28"/>
        <v/>
      </c>
      <c r="L603" s="45" t="str">
        <f t="shared" si="29"/>
        <v/>
      </c>
      <c r="N603" s="108"/>
      <c r="O603" s="109"/>
      <c r="P603" s="110"/>
    </row>
    <row r="604" spans="2:16" x14ac:dyDescent="0.25">
      <c r="B604" s="108"/>
      <c r="C604" s="109"/>
      <c r="D604" s="109"/>
      <c r="E604" s="109"/>
      <c r="F604" s="110"/>
      <c r="H604" s="45" t="str">
        <f t="shared" si="27"/>
        <v/>
      </c>
      <c r="J604" s="45" t="str">
        <f t="shared" si="28"/>
        <v/>
      </c>
      <c r="L604" s="45" t="str">
        <f t="shared" si="29"/>
        <v/>
      </c>
      <c r="N604" s="108"/>
      <c r="O604" s="109"/>
      <c r="P604" s="110"/>
    </row>
    <row r="605" spans="2:16" x14ac:dyDescent="0.25">
      <c r="B605" s="108"/>
      <c r="C605" s="109"/>
      <c r="D605" s="109"/>
      <c r="E605" s="109"/>
      <c r="F605" s="110"/>
      <c r="H605" s="45" t="str">
        <f t="shared" si="27"/>
        <v/>
      </c>
      <c r="J605" s="45" t="str">
        <f t="shared" si="28"/>
        <v/>
      </c>
      <c r="L605" s="45" t="str">
        <f t="shared" si="29"/>
        <v/>
      </c>
      <c r="N605" s="108"/>
      <c r="O605" s="109"/>
      <c r="P605" s="110"/>
    </row>
    <row r="606" spans="2:16" x14ac:dyDescent="0.25">
      <c r="B606" s="108"/>
      <c r="C606" s="109"/>
      <c r="D606" s="109"/>
      <c r="E606" s="109"/>
      <c r="F606" s="110"/>
      <c r="H606" s="45" t="str">
        <f t="shared" si="27"/>
        <v/>
      </c>
      <c r="J606" s="45" t="str">
        <f t="shared" si="28"/>
        <v/>
      </c>
      <c r="L606" s="45" t="str">
        <f t="shared" si="29"/>
        <v/>
      </c>
      <c r="N606" s="108"/>
      <c r="O606" s="109"/>
      <c r="P606" s="110"/>
    </row>
    <row r="607" spans="2:16" x14ac:dyDescent="0.25">
      <c r="B607" s="108"/>
      <c r="C607" s="109"/>
      <c r="D607" s="109"/>
      <c r="E607" s="109"/>
      <c r="F607" s="110"/>
      <c r="H607" s="45" t="str">
        <f t="shared" si="27"/>
        <v/>
      </c>
      <c r="J607" s="45" t="str">
        <f t="shared" si="28"/>
        <v/>
      </c>
      <c r="L607" s="45" t="str">
        <f t="shared" si="29"/>
        <v/>
      </c>
      <c r="N607" s="108"/>
      <c r="O607" s="109"/>
      <c r="P607" s="110"/>
    </row>
    <row r="608" spans="2:16" x14ac:dyDescent="0.25">
      <c r="B608" s="108"/>
      <c r="C608" s="109"/>
      <c r="D608" s="109"/>
      <c r="E608" s="109"/>
      <c r="F608" s="110"/>
      <c r="H608" s="45" t="str">
        <f t="shared" si="27"/>
        <v/>
      </c>
      <c r="J608" s="45" t="str">
        <f t="shared" si="28"/>
        <v/>
      </c>
      <c r="L608" s="45" t="str">
        <f t="shared" si="29"/>
        <v/>
      </c>
      <c r="N608" s="108"/>
      <c r="O608" s="109"/>
      <c r="P608" s="110"/>
    </row>
    <row r="609" spans="2:16" x14ac:dyDescent="0.25">
      <c r="B609" s="108"/>
      <c r="C609" s="109"/>
      <c r="D609" s="109"/>
      <c r="E609" s="109"/>
      <c r="F609" s="110"/>
      <c r="H609" s="45" t="str">
        <f t="shared" si="27"/>
        <v/>
      </c>
      <c r="J609" s="45" t="str">
        <f t="shared" si="28"/>
        <v/>
      </c>
      <c r="L609" s="45" t="str">
        <f t="shared" si="29"/>
        <v/>
      </c>
      <c r="N609" s="108"/>
      <c r="O609" s="109"/>
      <c r="P609" s="110"/>
    </row>
    <row r="610" spans="2:16" x14ac:dyDescent="0.25">
      <c r="B610" s="108"/>
      <c r="C610" s="109"/>
      <c r="D610" s="109"/>
      <c r="E610" s="109"/>
      <c r="F610" s="110"/>
      <c r="H610" s="45" t="str">
        <f t="shared" si="27"/>
        <v/>
      </c>
      <c r="J610" s="45" t="str">
        <f t="shared" si="28"/>
        <v/>
      </c>
      <c r="L610" s="45" t="str">
        <f t="shared" si="29"/>
        <v/>
      </c>
      <c r="N610" s="108"/>
      <c r="O610" s="109"/>
      <c r="P610" s="110"/>
    </row>
    <row r="611" spans="2:16" x14ac:dyDescent="0.25">
      <c r="B611" s="108"/>
      <c r="C611" s="109"/>
      <c r="D611" s="109"/>
      <c r="E611" s="109"/>
      <c r="F611" s="110"/>
      <c r="H611" s="45" t="str">
        <f t="shared" si="27"/>
        <v/>
      </c>
      <c r="J611" s="45" t="str">
        <f t="shared" si="28"/>
        <v/>
      </c>
      <c r="L611" s="45" t="str">
        <f t="shared" si="29"/>
        <v/>
      </c>
      <c r="N611" s="108"/>
      <c r="O611" s="109"/>
      <c r="P611" s="110"/>
    </row>
    <row r="612" spans="2:16" x14ac:dyDescent="0.25">
      <c r="B612" s="108"/>
      <c r="C612" s="109"/>
      <c r="D612" s="109"/>
      <c r="E612" s="109"/>
      <c r="F612" s="110"/>
      <c r="H612" s="45" t="str">
        <f t="shared" si="27"/>
        <v/>
      </c>
      <c r="J612" s="45" t="str">
        <f t="shared" si="28"/>
        <v/>
      </c>
      <c r="L612" s="45" t="str">
        <f t="shared" si="29"/>
        <v/>
      </c>
      <c r="N612" s="108"/>
      <c r="O612" s="109"/>
      <c r="P612" s="110"/>
    </row>
    <row r="613" spans="2:16" x14ac:dyDescent="0.25">
      <c r="B613" s="108"/>
      <c r="C613" s="109"/>
      <c r="D613" s="109"/>
      <c r="E613" s="109"/>
      <c r="F613" s="110"/>
      <c r="H613" s="45" t="str">
        <f t="shared" si="27"/>
        <v/>
      </c>
      <c r="J613" s="45" t="str">
        <f t="shared" si="28"/>
        <v/>
      </c>
      <c r="L613" s="45" t="str">
        <f t="shared" si="29"/>
        <v/>
      </c>
      <c r="N613" s="108"/>
      <c r="O613" s="109"/>
      <c r="P613" s="110"/>
    </row>
    <row r="614" spans="2:16" x14ac:dyDescent="0.25">
      <c r="B614" s="108"/>
      <c r="C614" s="109"/>
      <c r="D614" s="109"/>
      <c r="E614" s="109"/>
      <c r="F614" s="110"/>
      <c r="H614" s="45" t="str">
        <f t="shared" si="27"/>
        <v/>
      </c>
      <c r="J614" s="45" t="str">
        <f t="shared" si="28"/>
        <v/>
      </c>
      <c r="L614" s="45" t="str">
        <f t="shared" si="29"/>
        <v/>
      </c>
      <c r="N614" s="108"/>
      <c r="O614" s="109"/>
      <c r="P614" s="110"/>
    </row>
    <row r="615" spans="2:16" x14ac:dyDescent="0.25">
      <c r="B615" s="108"/>
      <c r="C615" s="109"/>
      <c r="D615" s="109"/>
      <c r="E615" s="109"/>
      <c r="F615" s="110"/>
      <c r="H615" s="45" t="str">
        <f t="shared" si="27"/>
        <v/>
      </c>
      <c r="J615" s="45" t="str">
        <f t="shared" si="28"/>
        <v/>
      </c>
      <c r="L615" s="45" t="str">
        <f t="shared" si="29"/>
        <v/>
      </c>
      <c r="N615" s="108"/>
      <c r="O615" s="109"/>
      <c r="P615" s="110"/>
    </row>
    <row r="616" spans="2:16" x14ac:dyDescent="0.25">
      <c r="B616" s="108"/>
      <c r="C616" s="109"/>
      <c r="D616" s="109"/>
      <c r="E616" s="109"/>
      <c r="F616" s="110"/>
      <c r="H616" s="45" t="str">
        <f t="shared" si="27"/>
        <v/>
      </c>
      <c r="J616" s="45" t="str">
        <f t="shared" si="28"/>
        <v/>
      </c>
      <c r="L616" s="45" t="str">
        <f t="shared" si="29"/>
        <v/>
      </c>
      <c r="N616" s="108"/>
      <c r="O616" s="109"/>
      <c r="P616" s="110"/>
    </row>
    <row r="617" spans="2:16" x14ac:dyDescent="0.25">
      <c r="B617" s="108"/>
      <c r="C617" s="109"/>
      <c r="D617" s="109"/>
      <c r="E617" s="109"/>
      <c r="F617" s="110"/>
      <c r="H617" s="45" t="str">
        <f t="shared" si="27"/>
        <v/>
      </c>
      <c r="J617" s="45" t="str">
        <f t="shared" si="28"/>
        <v/>
      </c>
      <c r="L617" s="45" t="str">
        <f t="shared" si="29"/>
        <v/>
      </c>
      <c r="N617" s="108"/>
      <c r="O617" s="109"/>
      <c r="P617" s="110"/>
    </row>
    <row r="618" spans="2:16" x14ac:dyDescent="0.25">
      <c r="B618" s="108"/>
      <c r="C618" s="109"/>
      <c r="D618" s="109"/>
      <c r="E618" s="109"/>
      <c r="F618" s="110"/>
      <c r="H618" s="45" t="str">
        <f t="shared" si="27"/>
        <v/>
      </c>
      <c r="J618" s="45" t="str">
        <f t="shared" si="28"/>
        <v/>
      </c>
      <c r="L618" s="45" t="str">
        <f t="shared" si="29"/>
        <v/>
      </c>
      <c r="N618" s="108"/>
      <c r="O618" s="114"/>
      <c r="P618" s="110"/>
    </row>
    <row r="619" spans="2:16" x14ac:dyDescent="0.25">
      <c r="B619" s="108"/>
      <c r="C619" s="109"/>
      <c r="D619" s="109"/>
      <c r="E619" s="109"/>
      <c r="F619" s="110"/>
      <c r="H619" s="45" t="str">
        <f t="shared" si="27"/>
        <v/>
      </c>
      <c r="J619" s="45" t="str">
        <f t="shared" si="28"/>
        <v/>
      </c>
      <c r="L619" s="45" t="str">
        <f t="shared" si="29"/>
        <v/>
      </c>
      <c r="N619" s="108"/>
      <c r="O619" s="109"/>
      <c r="P619" s="110"/>
    </row>
    <row r="620" spans="2:16" x14ac:dyDescent="0.25">
      <c r="B620" s="108"/>
      <c r="C620" s="109"/>
      <c r="D620" s="109"/>
      <c r="E620" s="109"/>
      <c r="F620" s="110"/>
      <c r="H620" s="45" t="str">
        <f t="shared" si="27"/>
        <v/>
      </c>
      <c r="J620" s="45" t="str">
        <f t="shared" si="28"/>
        <v/>
      </c>
      <c r="L620" s="45" t="str">
        <f t="shared" si="29"/>
        <v/>
      </c>
      <c r="N620" s="108"/>
      <c r="O620" s="109"/>
      <c r="P620" s="110"/>
    </row>
    <row r="621" spans="2:16" x14ac:dyDescent="0.25">
      <c r="B621" s="108"/>
      <c r="C621" s="109"/>
      <c r="D621" s="109"/>
      <c r="E621" s="109"/>
      <c r="F621" s="110"/>
      <c r="H621" s="45" t="str">
        <f t="shared" si="27"/>
        <v/>
      </c>
      <c r="J621" s="45" t="str">
        <f t="shared" si="28"/>
        <v/>
      </c>
      <c r="L621" s="45" t="str">
        <f t="shared" si="29"/>
        <v/>
      </c>
      <c r="N621" s="108"/>
      <c r="O621" s="109"/>
      <c r="P621" s="110"/>
    </row>
    <row r="622" spans="2:16" x14ac:dyDescent="0.25">
      <c r="B622" s="108"/>
      <c r="C622" s="109"/>
      <c r="D622" s="109"/>
      <c r="E622" s="109"/>
      <c r="F622" s="110"/>
      <c r="H622" s="45" t="str">
        <f t="shared" si="27"/>
        <v/>
      </c>
      <c r="J622" s="45" t="str">
        <f t="shared" si="28"/>
        <v/>
      </c>
      <c r="L622" s="45" t="str">
        <f t="shared" si="29"/>
        <v/>
      </c>
      <c r="N622" s="108"/>
      <c r="O622" s="109"/>
      <c r="P622" s="110"/>
    </row>
    <row r="623" spans="2:16" x14ac:dyDescent="0.25">
      <c r="B623" s="108"/>
      <c r="C623" s="109"/>
      <c r="D623" s="109"/>
      <c r="E623" s="109"/>
      <c r="F623" s="110"/>
      <c r="H623" s="45" t="str">
        <f t="shared" si="27"/>
        <v/>
      </c>
      <c r="J623" s="45" t="str">
        <f t="shared" si="28"/>
        <v/>
      </c>
      <c r="L623" s="45" t="str">
        <f t="shared" si="29"/>
        <v/>
      </c>
      <c r="N623" s="108"/>
      <c r="O623" s="109"/>
      <c r="P623" s="110"/>
    </row>
    <row r="624" spans="2:16" x14ac:dyDescent="0.25">
      <c r="B624" s="108"/>
      <c r="C624" s="109"/>
      <c r="D624" s="109"/>
      <c r="E624" s="109"/>
      <c r="F624" s="110"/>
      <c r="H624" s="45" t="str">
        <f t="shared" si="27"/>
        <v/>
      </c>
      <c r="J624" s="45" t="str">
        <f t="shared" si="28"/>
        <v/>
      </c>
      <c r="L624" s="45" t="str">
        <f t="shared" si="29"/>
        <v/>
      </c>
      <c r="N624" s="108"/>
      <c r="O624" s="109"/>
      <c r="P624" s="110"/>
    </row>
    <row r="625" spans="2:16" x14ac:dyDescent="0.25">
      <c r="B625" s="108"/>
      <c r="C625" s="109"/>
      <c r="D625" s="109"/>
      <c r="E625" s="109"/>
      <c r="F625" s="110"/>
      <c r="H625" s="45" t="str">
        <f t="shared" si="27"/>
        <v/>
      </c>
      <c r="J625" s="45" t="str">
        <f t="shared" si="28"/>
        <v/>
      </c>
      <c r="L625" s="45" t="str">
        <f t="shared" si="29"/>
        <v/>
      </c>
      <c r="N625" s="108"/>
      <c r="O625" s="109"/>
      <c r="P625" s="110"/>
    </row>
    <row r="626" spans="2:16" x14ac:dyDescent="0.25">
      <c r="B626" s="108"/>
      <c r="C626" s="109"/>
      <c r="D626" s="109"/>
      <c r="E626" s="109"/>
      <c r="F626" s="110"/>
      <c r="H626" s="45" t="str">
        <f t="shared" si="27"/>
        <v/>
      </c>
      <c r="J626" s="45" t="str">
        <f t="shared" si="28"/>
        <v/>
      </c>
      <c r="L626" s="45" t="str">
        <f t="shared" si="29"/>
        <v/>
      </c>
      <c r="N626" s="108"/>
      <c r="O626" s="109"/>
      <c r="P626" s="110"/>
    </row>
    <row r="627" spans="2:16" x14ac:dyDescent="0.25">
      <c r="B627" s="108"/>
      <c r="C627" s="109"/>
      <c r="D627" s="109"/>
      <c r="E627" s="109"/>
      <c r="F627" s="110"/>
      <c r="H627" s="45" t="str">
        <f t="shared" si="27"/>
        <v/>
      </c>
      <c r="J627" s="45" t="str">
        <f t="shared" si="28"/>
        <v/>
      </c>
      <c r="L627" s="45" t="str">
        <f t="shared" si="29"/>
        <v/>
      </c>
      <c r="N627" s="108"/>
      <c r="O627" s="109"/>
      <c r="P627" s="110"/>
    </row>
    <row r="628" spans="2:16" x14ac:dyDescent="0.25">
      <c r="B628" s="108"/>
      <c r="C628" s="109"/>
      <c r="D628" s="109"/>
      <c r="E628" s="109"/>
      <c r="F628" s="110"/>
      <c r="H628" s="45" t="str">
        <f t="shared" si="27"/>
        <v/>
      </c>
      <c r="J628" s="45" t="str">
        <f t="shared" si="28"/>
        <v/>
      </c>
      <c r="L628" s="45" t="str">
        <f t="shared" si="29"/>
        <v/>
      </c>
      <c r="N628" s="108"/>
      <c r="O628" s="109"/>
      <c r="P628" s="110"/>
    </row>
    <row r="629" spans="2:16" x14ac:dyDescent="0.25">
      <c r="B629" s="108"/>
      <c r="C629" s="109"/>
      <c r="D629" s="109"/>
      <c r="E629" s="109"/>
      <c r="F629" s="110"/>
      <c r="H629" s="45" t="str">
        <f t="shared" si="27"/>
        <v/>
      </c>
      <c r="J629" s="45" t="str">
        <f t="shared" si="28"/>
        <v/>
      </c>
      <c r="L629" s="45" t="str">
        <f t="shared" si="29"/>
        <v/>
      </c>
      <c r="N629" s="108"/>
      <c r="O629" s="109"/>
      <c r="P629" s="110"/>
    </row>
    <row r="630" spans="2:16" x14ac:dyDescent="0.25">
      <c r="B630" s="108"/>
      <c r="C630" s="109"/>
      <c r="D630" s="109"/>
      <c r="E630" s="109"/>
      <c r="F630" s="110"/>
      <c r="H630" s="45" t="str">
        <f t="shared" si="27"/>
        <v/>
      </c>
      <c r="J630" s="45" t="str">
        <f t="shared" si="28"/>
        <v/>
      </c>
      <c r="L630" s="45" t="str">
        <f t="shared" si="29"/>
        <v/>
      </c>
      <c r="N630" s="108"/>
      <c r="O630" s="109"/>
      <c r="P630" s="110"/>
    </row>
    <row r="631" spans="2:16" x14ac:dyDescent="0.25">
      <c r="B631" s="108"/>
      <c r="C631" s="109"/>
      <c r="D631" s="109"/>
      <c r="E631" s="109"/>
      <c r="F631" s="110"/>
      <c r="H631" s="45" t="str">
        <f t="shared" si="27"/>
        <v/>
      </c>
      <c r="J631" s="45" t="str">
        <f t="shared" si="28"/>
        <v/>
      </c>
      <c r="L631" s="45" t="str">
        <f t="shared" si="29"/>
        <v/>
      </c>
      <c r="N631" s="108"/>
      <c r="O631" s="109"/>
      <c r="P631" s="110"/>
    </row>
    <row r="632" spans="2:16" x14ac:dyDescent="0.25">
      <c r="B632" s="108"/>
      <c r="C632" s="109"/>
      <c r="D632" s="109"/>
      <c r="E632" s="109"/>
      <c r="F632" s="110"/>
      <c r="H632" s="45" t="str">
        <f t="shared" si="27"/>
        <v/>
      </c>
      <c r="J632" s="45" t="str">
        <f t="shared" si="28"/>
        <v/>
      </c>
      <c r="L632" s="45" t="str">
        <f t="shared" si="29"/>
        <v/>
      </c>
      <c r="N632" s="108"/>
      <c r="O632" s="109"/>
      <c r="P632" s="110"/>
    </row>
    <row r="633" spans="2:16" x14ac:dyDescent="0.25">
      <c r="B633" s="108"/>
      <c r="C633" s="109"/>
      <c r="D633" s="109"/>
      <c r="E633" s="109"/>
      <c r="F633" s="110"/>
      <c r="H633" s="45" t="str">
        <f t="shared" si="27"/>
        <v/>
      </c>
      <c r="J633" s="45" t="str">
        <f t="shared" si="28"/>
        <v/>
      </c>
      <c r="L633" s="45" t="str">
        <f t="shared" si="29"/>
        <v/>
      </c>
      <c r="N633" s="108"/>
      <c r="O633" s="109"/>
      <c r="P633" s="110"/>
    </row>
    <row r="634" spans="2:16" x14ac:dyDescent="0.25">
      <c r="B634" s="108"/>
      <c r="C634" s="109"/>
      <c r="D634" s="109"/>
      <c r="E634" s="109"/>
      <c r="F634" s="110"/>
      <c r="H634" s="45" t="str">
        <f t="shared" si="27"/>
        <v/>
      </c>
      <c r="J634" s="45" t="str">
        <f t="shared" si="28"/>
        <v/>
      </c>
      <c r="L634" s="45" t="str">
        <f t="shared" si="29"/>
        <v/>
      </c>
      <c r="N634" s="108"/>
      <c r="O634" s="109"/>
      <c r="P634" s="110"/>
    </row>
    <row r="635" spans="2:16" x14ac:dyDescent="0.25">
      <c r="B635" s="108"/>
      <c r="C635" s="109"/>
      <c r="D635" s="109"/>
      <c r="E635" s="109"/>
      <c r="F635" s="110"/>
      <c r="H635" s="45" t="str">
        <f t="shared" si="27"/>
        <v/>
      </c>
      <c r="J635" s="45" t="str">
        <f t="shared" si="28"/>
        <v/>
      </c>
      <c r="L635" s="45" t="str">
        <f t="shared" si="29"/>
        <v/>
      </c>
      <c r="N635" s="108"/>
      <c r="O635" s="109"/>
      <c r="P635" s="110"/>
    </row>
    <row r="636" spans="2:16" x14ac:dyDescent="0.25">
      <c r="B636" s="108"/>
      <c r="C636" s="109"/>
      <c r="D636" s="109"/>
      <c r="E636" s="109"/>
      <c r="F636" s="110"/>
      <c r="H636" s="45" t="str">
        <f t="shared" si="27"/>
        <v/>
      </c>
      <c r="J636" s="45" t="str">
        <f t="shared" si="28"/>
        <v/>
      </c>
      <c r="L636" s="45" t="str">
        <f t="shared" si="29"/>
        <v/>
      </c>
      <c r="N636" s="108"/>
      <c r="O636" s="109"/>
      <c r="P636" s="110"/>
    </row>
    <row r="637" spans="2:16" x14ac:dyDescent="0.25">
      <c r="B637" s="108"/>
      <c r="C637" s="109"/>
      <c r="D637" s="109"/>
      <c r="E637" s="109"/>
      <c r="F637" s="110"/>
      <c r="H637" s="45" t="str">
        <f t="shared" si="27"/>
        <v/>
      </c>
      <c r="J637" s="45" t="str">
        <f t="shared" si="28"/>
        <v/>
      </c>
      <c r="L637" s="45" t="str">
        <f t="shared" si="29"/>
        <v/>
      </c>
      <c r="N637" s="108"/>
      <c r="O637" s="109"/>
      <c r="P637" s="110"/>
    </row>
    <row r="638" spans="2:16" x14ac:dyDescent="0.25">
      <c r="B638" s="108"/>
      <c r="C638" s="109"/>
      <c r="D638" s="109"/>
      <c r="E638" s="109"/>
      <c r="F638" s="110"/>
      <c r="H638" s="45" t="str">
        <f t="shared" si="27"/>
        <v/>
      </c>
      <c r="J638" s="45" t="str">
        <f t="shared" si="28"/>
        <v/>
      </c>
      <c r="L638" s="45" t="str">
        <f t="shared" si="29"/>
        <v/>
      </c>
      <c r="N638" s="108"/>
      <c r="O638" s="109"/>
      <c r="P638" s="110"/>
    </row>
    <row r="639" spans="2:16" x14ac:dyDescent="0.25">
      <c r="B639" s="108"/>
      <c r="C639" s="109"/>
      <c r="D639" s="109"/>
      <c r="E639" s="109"/>
      <c r="F639" s="110"/>
      <c r="H639" s="45" t="str">
        <f t="shared" si="27"/>
        <v/>
      </c>
      <c r="J639" s="45" t="str">
        <f t="shared" si="28"/>
        <v/>
      </c>
      <c r="L639" s="45" t="str">
        <f t="shared" si="29"/>
        <v/>
      </c>
      <c r="N639" s="108"/>
      <c r="O639" s="109"/>
      <c r="P639" s="110"/>
    </row>
    <row r="640" spans="2:16" x14ac:dyDescent="0.25">
      <c r="B640" s="108"/>
      <c r="C640" s="109"/>
      <c r="D640" s="109"/>
      <c r="E640" s="109"/>
      <c r="F640" s="110"/>
      <c r="H640" s="45" t="str">
        <f t="shared" si="27"/>
        <v/>
      </c>
      <c r="J640" s="45" t="str">
        <f t="shared" si="28"/>
        <v/>
      </c>
      <c r="L640" s="45" t="str">
        <f t="shared" si="29"/>
        <v/>
      </c>
      <c r="N640" s="108"/>
      <c r="O640" s="109"/>
      <c r="P640" s="110"/>
    </row>
    <row r="641" spans="2:16" x14ac:dyDescent="0.25">
      <c r="B641" s="108"/>
      <c r="C641" s="109"/>
      <c r="D641" s="109"/>
      <c r="E641" s="109"/>
      <c r="F641" s="110"/>
      <c r="H641" s="45" t="str">
        <f t="shared" si="27"/>
        <v/>
      </c>
      <c r="J641" s="45" t="str">
        <f t="shared" si="28"/>
        <v/>
      </c>
      <c r="L641" s="45" t="str">
        <f t="shared" si="29"/>
        <v/>
      </c>
      <c r="N641" s="108"/>
      <c r="O641" s="109"/>
      <c r="P641" s="110"/>
    </row>
    <row r="642" spans="2:16" x14ac:dyDescent="0.25">
      <c r="B642" s="108"/>
      <c r="C642" s="109"/>
      <c r="D642" s="109"/>
      <c r="E642" s="109"/>
      <c r="F642" s="110"/>
      <c r="H642" s="45" t="str">
        <f t="shared" si="27"/>
        <v/>
      </c>
      <c r="J642" s="45" t="str">
        <f t="shared" si="28"/>
        <v/>
      </c>
      <c r="L642" s="45" t="str">
        <f t="shared" si="29"/>
        <v/>
      </c>
      <c r="N642" s="108"/>
      <c r="O642" s="109"/>
      <c r="P642" s="110"/>
    </row>
    <row r="643" spans="2:16" x14ac:dyDescent="0.25">
      <c r="B643" s="108"/>
      <c r="C643" s="109"/>
      <c r="D643" s="109"/>
      <c r="E643" s="109"/>
      <c r="F643" s="110"/>
      <c r="H643" s="45" t="str">
        <f t="shared" si="27"/>
        <v/>
      </c>
      <c r="J643" s="45" t="str">
        <f t="shared" si="28"/>
        <v/>
      </c>
      <c r="L643" s="45" t="str">
        <f t="shared" si="29"/>
        <v/>
      </c>
      <c r="N643" s="108"/>
      <c r="O643" s="109"/>
      <c r="P643" s="110"/>
    </row>
    <row r="644" spans="2:16" x14ac:dyDescent="0.25">
      <c r="B644" s="108"/>
      <c r="C644" s="109"/>
      <c r="D644" s="109"/>
      <c r="E644" s="109"/>
      <c r="F644" s="110"/>
      <c r="H644" s="45" t="str">
        <f t="shared" si="27"/>
        <v/>
      </c>
      <c r="J644" s="45" t="str">
        <f t="shared" si="28"/>
        <v/>
      </c>
      <c r="L644" s="45" t="str">
        <f t="shared" si="29"/>
        <v/>
      </c>
      <c r="N644" s="108"/>
      <c r="O644" s="109"/>
      <c r="P644" s="110"/>
    </row>
    <row r="645" spans="2:16" x14ac:dyDescent="0.25">
      <c r="B645" s="108"/>
      <c r="C645" s="109"/>
      <c r="D645" s="109"/>
      <c r="E645" s="109"/>
      <c r="F645" s="110"/>
      <c r="H645" s="45" t="str">
        <f t="shared" si="27"/>
        <v/>
      </c>
      <c r="J645" s="45" t="str">
        <f t="shared" si="28"/>
        <v/>
      </c>
      <c r="L645" s="45" t="str">
        <f t="shared" si="29"/>
        <v/>
      </c>
      <c r="N645" s="108"/>
      <c r="O645" s="109"/>
      <c r="P645" s="110"/>
    </row>
    <row r="646" spans="2:16" x14ac:dyDescent="0.25">
      <c r="B646" s="108"/>
      <c r="C646" s="109"/>
      <c r="D646" s="109"/>
      <c r="E646" s="109"/>
      <c r="F646" s="110"/>
      <c r="H646" s="45" t="str">
        <f t="shared" si="27"/>
        <v/>
      </c>
      <c r="J646" s="45" t="str">
        <f t="shared" si="28"/>
        <v/>
      </c>
      <c r="L646" s="45" t="str">
        <f t="shared" si="29"/>
        <v/>
      </c>
      <c r="N646" s="108"/>
      <c r="O646" s="109"/>
      <c r="P646" s="110"/>
    </row>
    <row r="647" spans="2:16" x14ac:dyDescent="0.25">
      <c r="B647" s="108"/>
      <c r="C647" s="109"/>
      <c r="D647" s="109"/>
      <c r="E647" s="109"/>
      <c r="F647" s="110"/>
      <c r="H647" s="45" t="str">
        <f t="shared" si="27"/>
        <v/>
      </c>
      <c r="J647" s="45" t="str">
        <f t="shared" si="28"/>
        <v/>
      </c>
      <c r="L647" s="45" t="str">
        <f t="shared" si="29"/>
        <v/>
      </c>
      <c r="N647" s="108"/>
      <c r="O647" s="109"/>
      <c r="P647" s="110"/>
    </row>
    <row r="648" spans="2:16" x14ac:dyDescent="0.25">
      <c r="B648" s="108"/>
      <c r="C648" s="109"/>
      <c r="D648" s="109"/>
      <c r="E648" s="109"/>
      <c r="F648" s="110"/>
      <c r="H648" s="45" t="str">
        <f t="shared" si="27"/>
        <v/>
      </c>
      <c r="J648" s="45" t="str">
        <f t="shared" si="28"/>
        <v/>
      </c>
      <c r="L648" s="45" t="str">
        <f t="shared" si="29"/>
        <v/>
      </c>
      <c r="N648" s="108"/>
      <c r="O648" s="109"/>
      <c r="P648" s="110"/>
    </row>
    <row r="649" spans="2:16" x14ac:dyDescent="0.25">
      <c r="B649" s="108"/>
      <c r="C649" s="109"/>
      <c r="D649" s="109"/>
      <c r="E649" s="109"/>
      <c r="F649" s="110"/>
      <c r="H649" s="45" t="str">
        <f t="shared" si="27"/>
        <v/>
      </c>
      <c r="J649" s="45" t="str">
        <f t="shared" si="28"/>
        <v/>
      </c>
      <c r="L649" s="45" t="str">
        <f t="shared" si="29"/>
        <v/>
      </c>
      <c r="N649" s="108"/>
      <c r="O649" s="109"/>
      <c r="P649" s="110"/>
    </row>
    <row r="650" spans="2:16" x14ac:dyDescent="0.25">
      <c r="B650" s="108"/>
      <c r="C650" s="109"/>
      <c r="D650" s="109"/>
      <c r="E650" s="109"/>
      <c r="F650" s="110"/>
      <c r="H650" s="45" t="str">
        <f t="shared" si="27"/>
        <v/>
      </c>
      <c r="J650" s="45" t="str">
        <f t="shared" si="28"/>
        <v/>
      </c>
      <c r="L650" s="45" t="str">
        <f t="shared" si="29"/>
        <v/>
      </c>
      <c r="N650" s="108"/>
      <c r="O650" s="109"/>
      <c r="P650" s="110"/>
    </row>
    <row r="651" spans="2:16" x14ac:dyDescent="0.25">
      <c r="B651" s="108"/>
      <c r="C651" s="109"/>
      <c r="D651" s="109"/>
      <c r="E651" s="109"/>
      <c r="F651" s="110"/>
      <c r="H651" s="45" t="str">
        <f t="shared" ref="H651:H714" si="30">IF(C651="","",C651) &amp; IF(D651="",""," – " &amp; D651) &amp; IF(E651="",""," – " &amp; E651) &amp; IF(F651="",""," – " &amp; F651)</f>
        <v/>
      </c>
      <c r="J651" s="45" t="str">
        <f t="shared" ref="J651:J714" si="31">IF(C651="","",C651) &amp; IF(D651="",""," – " &amp; D651) &amp; IF(E651="",""," – " &amp; E651)</f>
        <v/>
      </c>
      <c r="L651" s="45" t="str">
        <f t="shared" ref="L651:L714" si="32">IF(C651="","",C651) &amp; IF(D651="",""," – " &amp; D651)</f>
        <v/>
      </c>
      <c r="N651" s="108"/>
      <c r="O651" s="109"/>
      <c r="P651" s="110"/>
    </row>
    <row r="652" spans="2:16" x14ac:dyDescent="0.25">
      <c r="B652" s="108"/>
      <c r="C652" s="109"/>
      <c r="D652" s="109"/>
      <c r="E652" s="109"/>
      <c r="F652" s="110"/>
      <c r="H652" s="45" t="str">
        <f t="shared" si="30"/>
        <v/>
      </c>
      <c r="J652" s="45" t="str">
        <f t="shared" si="31"/>
        <v/>
      </c>
      <c r="L652" s="45" t="str">
        <f t="shared" si="32"/>
        <v/>
      </c>
      <c r="N652" s="108"/>
      <c r="O652" s="109"/>
      <c r="P652" s="110"/>
    </row>
    <row r="653" spans="2:16" x14ac:dyDescent="0.25">
      <c r="B653" s="108"/>
      <c r="C653" s="109"/>
      <c r="D653" s="109"/>
      <c r="E653" s="109"/>
      <c r="F653" s="110"/>
      <c r="H653" s="45" t="str">
        <f t="shared" si="30"/>
        <v/>
      </c>
      <c r="J653" s="45" t="str">
        <f t="shared" si="31"/>
        <v/>
      </c>
      <c r="L653" s="45" t="str">
        <f t="shared" si="32"/>
        <v/>
      </c>
      <c r="N653" s="108"/>
      <c r="O653" s="109"/>
      <c r="P653" s="110"/>
    </row>
    <row r="654" spans="2:16" x14ac:dyDescent="0.25">
      <c r="B654" s="108"/>
      <c r="C654" s="109"/>
      <c r="D654" s="109"/>
      <c r="E654" s="109"/>
      <c r="F654" s="110"/>
      <c r="H654" s="45" t="str">
        <f t="shared" si="30"/>
        <v/>
      </c>
      <c r="J654" s="45" t="str">
        <f t="shared" si="31"/>
        <v/>
      </c>
      <c r="L654" s="45" t="str">
        <f t="shared" si="32"/>
        <v/>
      </c>
      <c r="N654" s="108"/>
      <c r="O654" s="109"/>
      <c r="P654" s="110"/>
    </row>
    <row r="655" spans="2:16" x14ac:dyDescent="0.25">
      <c r="B655" s="108"/>
      <c r="C655" s="109"/>
      <c r="D655" s="109"/>
      <c r="E655" s="109"/>
      <c r="F655" s="110"/>
      <c r="H655" s="45" t="str">
        <f t="shared" si="30"/>
        <v/>
      </c>
      <c r="J655" s="45" t="str">
        <f t="shared" si="31"/>
        <v/>
      </c>
      <c r="L655" s="45" t="str">
        <f t="shared" si="32"/>
        <v/>
      </c>
      <c r="N655" s="108"/>
      <c r="O655" s="109"/>
      <c r="P655" s="110"/>
    </row>
    <row r="656" spans="2:16" x14ac:dyDescent="0.25">
      <c r="B656" s="108"/>
      <c r="C656" s="109"/>
      <c r="D656" s="109"/>
      <c r="E656" s="109"/>
      <c r="F656" s="110"/>
      <c r="H656" s="45" t="str">
        <f t="shared" si="30"/>
        <v/>
      </c>
      <c r="J656" s="45" t="str">
        <f t="shared" si="31"/>
        <v/>
      </c>
      <c r="L656" s="45" t="str">
        <f t="shared" si="32"/>
        <v/>
      </c>
      <c r="N656" s="108"/>
      <c r="O656" s="109"/>
      <c r="P656" s="110"/>
    </row>
    <row r="657" spans="2:16" x14ac:dyDescent="0.25">
      <c r="B657" s="108"/>
      <c r="C657" s="109"/>
      <c r="D657" s="109"/>
      <c r="E657" s="109"/>
      <c r="F657" s="110"/>
      <c r="H657" s="45" t="str">
        <f t="shared" si="30"/>
        <v/>
      </c>
      <c r="J657" s="45" t="str">
        <f t="shared" si="31"/>
        <v/>
      </c>
      <c r="L657" s="45" t="str">
        <f t="shared" si="32"/>
        <v/>
      </c>
      <c r="N657" s="108"/>
      <c r="O657" s="109"/>
      <c r="P657" s="110"/>
    </row>
    <row r="658" spans="2:16" x14ac:dyDescent="0.25">
      <c r="B658" s="108"/>
      <c r="C658" s="109"/>
      <c r="D658" s="109"/>
      <c r="E658" s="109"/>
      <c r="F658" s="110"/>
      <c r="H658" s="45" t="str">
        <f t="shared" si="30"/>
        <v/>
      </c>
      <c r="J658" s="45" t="str">
        <f t="shared" si="31"/>
        <v/>
      </c>
      <c r="L658" s="45" t="str">
        <f t="shared" si="32"/>
        <v/>
      </c>
      <c r="N658" s="108"/>
      <c r="O658" s="109"/>
      <c r="P658" s="110"/>
    </row>
    <row r="659" spans="2:16" x14ac:dyDescent="0.25">
      <c r="B659" s="108"/>
      <c r="C659" s="109"/>
      <c r="D659" s="109"/>
      <c r="E659" s="109"/>
      <c r="F659" s="110"/>
      <c r="H659" s="45" t="str">
        <f t="shared" si="30"/>
        <v/>
      </c>
      <c r="J659" s="45" t="str">
        <f t="shared" si="31"/>
        <v/>
      </c>
      <c r="L659" s="45" t="str">
        <f t="shared" si="32"/>
        <v/>
      </c>
      <c r="N659" s="108"/>
      <c r="O659" s="109"/>
      <c r="P659" s="110"/>
    </row>
    <row r="660" spans="2:16" x14ac:dyDescent="0.25">
      <c r="B660" s="108"/>
      <c r="C660" s="109"/>
      <c r="D660" s="109"/>
      <c r="E660" s="109"/>
      <c r="F660" s="110"/>
      <c r="H660" s="45" t="str">
        <f t="shared" si="30"/>
        <v/>
      </c>
      <c r="J660" s="45" t="str">
        <f t="shared" si="31"/>
        <v/>
      </c>
      <c r="L660" s="45" t="str">
        <f t="shared" si="32"/>
        <v/>
      </c>
      <c r="N660" s="108"/>
      <c r="O660" s="109"/>
      <c r="P660" s="110"/>
    </row>
    <row r="661" spans="2:16" x14ac:dyDescent="0.25">
      <c r="B661" s="108"/>
      <c r="C661" s="109"/>
      <c r="D661" s="109"/>
      <c r="E661" s="109"/>
      <c r="F661" s="110"/>
      <c r="H661" s="45" t="str">
        <f t="shared" si="30"/>
        <v/>
      </c>
      <c r="J661" s="45" t="str">
        <f t="shared" si="31"/>
        <v/>
      </c>
      <c r="L661" s="45" t="str">
        <f t="shared" si="32"/>
        <v/>
      </c>
      <c r="N661" s="108"/>
      <c r="O661" s="109"/>
      <c r="P661" s="110"/>
    </row>
    <row r="662" spans="2:16" x14ac:dyDescent="0.25">
      <c r="B662" s="108"/>
      <c r="C662" s="109"/>
      <c r="D662" s="109"/>
      <c r="E662" s="109"/>
      <c r="F662" s="110"/>
      <c r="H662" s="45" t="str">
        <f t="shared" si="30"/>
        <v/>
      </c>
      <c r="J662" s="45" t="str">
        <f t="shared" si="31"/>
        <v/>
      </c>
      <c r="L662" s="45" t="str">
        <f t="shared" si="32"/>
        <v/>
      </c>
      <c r="N662" s="108"/>
      <c r="O662" s="109"/>
      <c r="P662" s="110"/>
    </row>
    <row r="663" spans="2:16" x14ac:dyDescent="0.25">
      <c r="B663" s="108"/>
      <c r="C663" s="109"/>
      <c r="D663" s="109"/>
      <c r="E663" s="109"/>
      <c r="F663" s="110"/>
      <c r="H663" s="45" t="str">
        <f t="shared" si="30"/>
        <v/>
      </c>
      <c r="J663" s="45" t="str">
        <f t="shared" si="31"/>
        <v/>
      </c>
      <c r="L663" s="45" t="str">
        <f t="shared" si="32"/>
        <v/>
      </c>
      <c r="N663" s="108"/>
      <c r="O663" s="109"/>
      <c r="P663" s="110"/>
    </row>
    <row r="664" spans="2:16" x14ac:dyDescent="0.25">
      <c r="B664" s="108"/>
      <c r="C664" s="109"/>
      <c r="D664" s="109"/>
      <c r="E664" s="109"/>
      <c r="F664" s="110"/>
      <c r="H664" s="45" t="str">
        <f t="shared" si="30"/>
        <v/>
      </c>
      <c r="J664" s="45" t="str">
        <f t="shared" si="31"/>
        <v/>
      </c>
      <c r="L664" s="45" t="str">
        <f t="shared" si="32"/>
        <v/>
      </c>
      <c r="N664" s="108"/>
      <c r="O664" s="109"/>
      <c r="P664" s="110"/>
    </row>
    <row r="665" spans="2:16" x14ac:dyDescent="0.25">
      <c r="B665" s="108"/>
      <c r="C665" s="109"/>
      <c r="D665" s="109"/>
      <c r="E665" s="109"/>
      <c r="F665" s="110"/>
      <c r="H665" s="45" t="str">
        <f t="shared" si="30"/>
        <v/>
      </c>
      <c r="J665" s="45" t="str">
        <f t="shared" si="31"/>
        <v/>
      </c>
      <c r="L665" s="45" t="str">
        <f t="shared" si="32"/>
        <v/>
      </c>
      <c r="N665" s="108"/>
      <c r="O665" s="109"/>
      <c r="P665" s="110"/>
    </row>
    <row r="666" spans="2:16" x14ac:dyDescent="0.25">
      <c r="B666" s="108"/>
      <c r="C666" s="109"/>
      <c r="D666" s="109"/>
      <c r="E666" s="109"/>
      <c r="F666" s="110"/>
      <c r="H666" s="45" t="str">
        <f t="shared" si="30"/>
        <v/>
      </c>
      <c r="J666" s="45" t="str">
        <f t="shared" si="31"/>
        <v/>
      </c>
      <c r="L666" s="45" t="str">
        <f t="shared" si="32"/>
        <v/>
      </c>
      <c r="N666" s="108"/>
      <c r="O666" s="109"/>
      <c r="P666" s="110"/>
    </row>
    <row r="667" spans="2:16" x14ac:dyDescent="0.25">
      <c r="B667" s="108"/>
      <c r="C667" s="109"/>
      <c r="D667" s="109"/>
      <c r="E667" s="109"/>
      <c r="F667" s="110"/>
      <c r="H667" s="45" t="str">
        <f t="shared" si="30"/>
        <v/>
      </c>
      <c r="J667" s="45" t="str">
        <f t="shared" si="31"/>
        <v/>
      </c>
      <c r="L667" s="45" t="str">
        <f t="shared" si="32"/>
        <v/>
      </c>
      <c r="N667" s="108"/>
      <c r="O667" s="109"/>
      <c r="P667" s="110"/>
    </row>
    <row r="668" spans="2:16" x14ac:dyDescent="0.25">
      <c r="B668" s="108"/>
      <c r="C668" s="109"/>
      <c r="D668" s="109"/>
      <c r="E668" s="109"/>
      <c r="F668" s="110"/>
      <c r="H668" s="45" t="str">
        <f t="shared" si="30"/>
        <v/>
      </c>
      <c r="J668" s="45" t="str">
        <f t="shared" si="31"/>
        <v/>
      </c>
      <c r="L668" s="45" t="str">
        <f t="shared" si="32"/>
        <v/>
      </c>
      <c r="N668" s="108"/>
      <c r="O668" s="109"/>
      <c r="P668" s="110"/>
    </row>
    <row r="669" spans="2:16" x14ac:dyDescent="0.25">
      <c r="B669" s="108"/>
      <c r="C669" s="109"/>
      <c r="D669" s="109"/>
      <c r="E669" s="109"/>
      <c r="F669" s="110"/>
      <c r="H669" s="45" t="str">
        <f t="shared" si="30"/>
        <v/>
      </c>
      <c r="J669" s="45" t="str">
        <f t="shared" si="31"/>
        <v/>
      </c>
      <c r="L669" s="45" t="str">
        <f t="shared" si="32"/>
        <v/>
      </c>
      <c r="N669" s="108"/>
      <c r="O669" s="109"/>
      <c r="P669" s="110"/>
    </row>
    <row r="670" spans="2:16" x14ac:dyDescent="0.25">
      <c r="B670" s="108"/>
      <c r="C670" s="109"/>
      <c r="D670" s="109"/>
      <c r="E670" s="109"/>
      <c r="F670" s="110"/>
      <c r="H670" s="45" t="str">
        <f t="shared" si="30"/>
        <v/>
      </c>
      <c r="J670" s="45" t="str">
        <f t="shared" si="31"/>
        <v/>
      </c>
      <c r="L670" s="45" t="str">
        <f t="shared" si="32"/>
        <v/>
      </c>
      <c r="N670" s="108"/>
      <c r="O670" s="109"/>
      <c r="P670" s="110"/>
    </row>
    <row r="671" spans="2:16" x14ac:dyDescent="0.25">
      <c r="B671" s="108"/>
      <c r="C671" s="109"/>
      <c r="D671" s="109"/>
      <c r="E671" s="109"/>
      <c r="F671" s="110"/>
      <c r="H671" s="45" t="str">
        <f t="shared" si="30"/>
        <v/>
      </c>
      <c r="J671" s="45" t="str">
        <f t="shared" si="31"/>
        <v/>
      </c>
      <c r="L671" s="45" t="str">
        <f t="shared" si="32"/>
        <v/>
      </c>
      <c r="N671" s="108"/>
      <c r="O671" s="109"/>
      <c r="P671" s="110"/>
    </row>
    <row r="672" spans="2:16" x14ac:dyDescent="0.25">
      <c r="B672" s="108"/>
      <c r="C672" s="109"/>
      <c r="D672" s="109"/>
      <c r="E672" s="109"/>
      <c r="F672" s="110"/>
      <c r="H672" s="45" t="str">
        <f t="shared" si="30"/>
        <v/>
      </c>
      <c r="J672" s="45" t="str">
        <f t="shared" si="31"/>
        <v/>
      </c>
      <c r="L672" s="45" t="str">
        <f t="shared" si="32"/>
        <v/>
      </c>
      <c r="N672" s="108"/>
      <c r="O672" s="109"/>
      <c r="P672" s="110"/>
    </row>
    <row r="673" spans="2:16" x14ac:dyDescent="0.25">
      <c r="B673" s="108"/>
      <c r="C673" s="109"/>
      <c r="D673" s="109"/>
      <c r="E673" s="109"/>
      <c r="F673" s="110"/>
      <c r="H673" s="45" t="str">
        <f t="shared" si="30"/>
        <v/>
      </c>
      <c r="J673" s="45" t="str">
        <f t="shared" si="31"/>
        <v/>
      </c>
      <c r="L673" s="45" t="str">
        <f t="shared" si="32"/>
        <v/>
      </c>
      <c r="N673" s="108"/>
      <c r="O673" s="109"/>
      <c r="P673" s="110"/>
    </row>
    <row r="674" spans="2:16" x14ac:dyDescent="0.25">
      <c r="B674" s="108"/>
      <c r="C674" s="109"/>
      <c r="D674" s="109"/>
      <c r="E674" s="109"/>
      <c r="F674" s="110"/>
      <c r="H674" s="45" t="str">
        <f t="shared" si="30"/>
        <v/>
      </c>
      <c r="J674" s="45" t="str">
        <f t="shared" si="31"/>
        <v/>
      </c>
      <c r="L674" s="45" t="str">
        <f t="shared" si="32"/>
        <v/>
      </c>
      <c r="N674" s="108"/>
      <c r="O674" s="109"/>
      <c r="P674" s="110"/>
    </row>
    <row r="675" spans="2:16" x14ac:dyDescent="0.25">
      <c r="B675" s="108"/>
      <c r="C675" s="109"/>
      <c r="D675" s="109"/>
      <c r="E675" s="109"/>
      <c r="F675" s="110"/>
      <c r="H675" s="45" t="str">
        <f t="shared" si="30"/>
        <v/>
      </c>
      <c r="J675" s="45" t="str">
        <f t="shared" si="31"/>
        <v/>
      </c>
      <c r="L675" s="45" t="str">
        <f t="shared" si="32"/>
        <v/>
      </c>
      <c r="N675" s="108"/>
      <c r="O675" s="109"/>
      <c r="P675" s="110"/>
    </row>
    <row r="676" spans="2:16" x14ac:dyDescent="0.25">
      <c r="B676" s="108"/>
      <c r="C676" s="109"/>
      <c r="D676" s="109"/>
      <c r="E676" s="109"/>
      <c r="F676" s="110"/>
      <c r="H676" s="45" t="str">
        <f t="shared" si="30"/>
        <v/>
      </c>
      <c r="J676" s="45" t="str">
        <f t="shared" si="31"/>
        <v/>
      </c>
      <c r="L676" s="45" t="str">
        <f t="shared" si="32"/>
        <v/>
      </c>
      <c r="N676" s="108"/>
      <c r="O676" s="109"/>
      <c r="P676" s="110"/>
    </row>
    <row r="677" spans="2:16" x14ac:dyDescent="0.25">
      <c r="B677" s="108"/>
      <c r="C677" s="109"/>
      <c r="D677" s="109"/>
      <c r="E677" s="109"/>
      <c r="F677" s="110"/>
      <c r="H677" s="45" t="str">
        <f t="shared" si="30"/>
        <v/>
      </c>
      <c r="J677" s="45" t="str">
        <f t="shared" si="31"/>
        <v/>
      </c>
      <c r="L677" s="45" t="str">
        <f t="shared" si="32"/>
        <v/>
      </c>
      <c r="N677" s="108"/>
      <c r="O677" s="109"/>
      <c r="P677" s="110"/>
    </row>
    <row r="678" spans="2:16" x14ac:dyDescent="0.25">
      <c r="B678" s="108"/>
      <c r="C678" s="109"/>
      <c r="D678" s="109"/>
      <c r="E678" s="109"/>
      <c r="F678" s="110"/>
      <c r="H678" s="45" t="str">
        <f t="shared" si="30"/>
        <v/>
      </c>
      <c r="J678" s="45" t="str">
        <f t="shared" si="31"/>
        <v/>
      </c>
      <c r="L678" s="45" t="str">
        <f t="shared" si="32"/>
        <v/>
      </c>
      <c r="N678" s="108"/>
      <c r="O678" s="109"/>
      <c r="P678" s="110"/>
    </row>
    <row r="679" spans="2:16" x14ac:dyDescent="0.25">
      <c r="B679" s="108"/>
      <c r="C679" s="109"/>
      <c r="D679" s="109"/>
      <c r="E679" s="109"/>
      <c r="F679" s="110"/>
      <c r="H679" s="45" t="str">
        <f t="shared" si="30"/>
        <v/>
      </c>
      <c r="J679" s="45" t="str">
        <f t="shared" si="31"/>
        <v/>
      </c>
      <c r="L679" s="45" t="str">
        <f t="shared" si="32"/>
        <v/>
      </c>
      <c r="N679" s="108"/>
      <c r="O679" s="109"/>
      <c r="P679" s="110"/>
    </row>
    <row r="680" spans="2:16" x14ac:dyDescent="0.25">
      <c r="B680" s="108"/>
      <c r="C680" s="109"/>
      <c r="D680" s="109"/>
      <c r="E680" s="109"/>
      <c r="F680" s="110"/>
      <c r="H680" s="45" t="str">
        <f t="shared" si="30"/>
        <v/>
      </c>
      <c r="J680" s="45" t="str">
        <f t="shared" si="31"/>
        <v/>
      </c>
      <c r="L680" s="45" t="str">
        <f t="shared" si="32"/>
        <v/>
      </c>
      <c r="N680" s="108"/>
      <c r="O680" s="109"/>
      <c r="P680" s="110"/>
    </row>
    <row r="681" spans="2:16" x14ac:dyDescent="0.25">
      <c r="B681" s="108"/>
      <c r="C681" s="109"/>
      <c r="D681" s="109"/>
      <c r="E681" s="109"/>
      <c r="F681" s="110"/>
      <c r="H681" s="45" t="str">
        <f t="shared" si="30"/>
        <v/>
      </c>
      <c r="J681" s="45" t="str">
        <f t="shared" si="31"/>
        <v/>
      </c>
      <c r="L681" s="45" t="str">
        <f t="shared" si="32"/>
        <v/>
      </c>
      <c r="N681" s="108"/>
      <c r="O681" s="109"/>
      <c r="P681" s="110"/>
    </row>
    <row r="682" spans="2:16" x14ac:dyDescent="0.25">
      <c r="B682" s="108"/>
      <c r="C682" s="109"/>
      <c r="D682" s="109"/>
      <c r="E682" s="109"/>
      <c r="F682" s="110"/>
      <c r="H682" s="45" t="str">
        <f t="shared" si="30"/>
        <v/>
      </c>
      <c r="J682" s="45" t="str">
        <f t="shared" si="31"/>
        <v/>
      </c>
      <c r="L682" s="45" t="str">
        <f t="shared" si="32"/>
        <v/>
      </c>
      <c r="N682" s="108"/>
      <c r="O682" s="109"/>
      <c r="P682" s="110"/>
    </row>
    <row r="683" spans="2:16" x14ac:dyDescent="0.25">
      <c r="B683" s="108"/>
      <c r="C683" s="109"/>
      <c r="D683" s="109"/>
      <c r="E683" s="109"/>
      <c r="F683" s="110"/>
      <c r="H683" s="45" t="str">
        <f t="shared" si="30"/>
        <v/>
      </c>
      <c r="J683" s="45" t="str">
        <f t="shared" si="31"/>
        <v/>
      </c>
      <c r="L683" s="45" t="str">
        <f t="shared" si="32"/>
        <v/>
      </c>
      <c r="N683" s="108"/>
      <c r="O683" s="109"/>
      <c r="P683" s="110"/>
    </row>
    <row r="684" spans="2:16" x14ac:dyDescent="0.25">
      <c r="B684" s="108"/>
      <c r="C684" s="109"/>
      <c r="D684" s="109"/>
      <c r="E684" s="109"/>
      <c r="F684" s="110"/>
      <c r="H684" s="45" t="str">
        <f t="shared" si="30"/>
        <v/>
      </c>
      <c r="J684" s="45" t="str">
        <f t="shared" si="31"/>
        <v/>
      </c>
      <c r="L684" s="45" t="str">
        <f t="shared" si="32"/>
        <v/>
      </c>
      <c r="N684" s="108"/>
      <c r="O684" s="109"/>
      <c r="P684" s="110"/>
    </row>
    <row r="685" spans="2:16" x14ac:dyDescent="0.25">
      <c r="B685" s="108"/>
      <c r="C685" s="109"/>
      <c r="D685" s="109"/>
      <c r="E685" s="109"/>
      <c r="F685" s="110"/>
      <c r="H685" s="45" t="str">
        <f t="shared" si="30"/>
        <v/>
      </c>
      <c r="J685" s="45" t="str">
        <f t="shared" si="31"/>
        <v/>
      </c>
      <c r="L685" s="45" t="str">
        <f t="shared" si="32"/>
        <v/>
      </c>
      <c r="N685" s="108"/>
      <c r="O685" s="109"/>
      <c r="P685" s="110"/>
    </row>
    <row r="686" spans="2:16" x14ac:dyDescent="0.25">
      <c r="B686" s="108"/>
      <c r="C686" s="109"/>
      <c r="D686" s="109"/>
      <c r="E686" s="109"/>
      <c r="F686" s="110"/>
      <c r="H686" s="45" t="str">
        <f t="shared" si="30"/>
        <v/>
      </c>
      <c r="J686" s="45" t="str">
        <f t="shared" si="31"/>
        <v/>
      </c>
      <c r="L686" s="45" t="str">
        <f t="shared" si="32"/>
        <v/>
      </c>
      <c r="N686" s="108"/>
      <c r="O686" s="109"/>
      <c r="P686" s="110"/>
    </row>
    <row r="687" spans="2:16" x14ac:dyDescent="0.25">
      <c r="B687" s="108"/>
      <c r="C687" s="109"/>
      <c r="D687" s="109"/>
      <c r="E687" s="109"/>
      <c r="F687" s="110"/>
      <c r="H687" s="45" t="str">
        <f t="shared" si="30"/>
        <v/>
      </c>
      <c r="J687" s="45" t="str">
        <f t="shared" si="31"/>
        <v/>
      </c>
      <c r="L687" s="45" t="str">
        <f t="shared" si="32"/>
        <v/>
      </c>
      <c r="N687" s="108"/>
      <c r="O687" s="109"/>
      <c r="P687" s="110"/>
    </row>
    <row r="688" spans="2:16" x14ac:dyDescent="0.25">
      <c r="B688" s="108"/>
      <c r="C688" s="109"/>
      <c r="D688" s="109"/>
      <c r="E688" s="109"/>
      <c r="F688" s="110"/>
      <c r="H688" s="45" t="str">
        <f t="shared" si="30"/>
        <v/>
      </c>
      <c r="J688" s="45" t="str">
        <f t="shared" si="31"/>
        <v/>
      </c>
      <c r="L688" s="45" t="str">
        <f t="shared" si="32"/>
        <v/>
      </c>
      <c r="N688" s="108"/>
      <c r="O688" s="109"/>
      <c r="P688" s="110"/>
    </row>
    <row r="689" spans="2:16" x14ac:dyDescent="0.25">
      <c r="B689" s="108"/>
      <c r="C689" s="109"/>
      <c r="D689" s="109"/>
      <c r="E689" s="109"/>
      <c r="F689" s="110"/>
      <c r="H689" s="45" t="str">
        <f t="shared" si="30"/>
        <v/>
      </c>
      <c r="J689" s="45" t="str">
        <f t="shared" si="31"/>
        <v/>
      </c>
      <c r="L689" s="45" t="str">
        <f t="shared" si="32"/>
        <v/>
      </c>
      <c r="N689" s="108"/>
      <c r="O689" s="109"/>
      <c r="P689" s="110"/>
    </row>
    <row r="690" spans="2:16" x14ac:dyDescent="0.25">
      <c r="B690" s="108"/>
      <c r="C690" s="109"/>
      <c r="D690" s="109"/>
      <c r="E690" s="109"/>
      <c r="F690" s="110"/>
      <c r="H690" s="45" t="str">
        <f t="shared" si="30"/>
        <v/>
      </c>
      <c r="J690" s="45" t="str">
        <f t="shared" si="31"/>
        <v/>
      </c>
      <c r="L690" s="45" t="str">
        <f t="shared" si="32"/>
        <v/>
      </c>
      <c r="N690" s="108"/>
      <c r="O690" s="109"/>
      <c r="P690" s="110"/>
    </row>
    <row r="691" spans="2:16" x14ac:dyDescent="0.25">
      <c r="B691" s="108"/>
      <c r="C691" s="109"/>
      <c r="D691" s="109"/>
      <c r="E691" s="109"/>
      <c r="F691" s="110"/>
      <c r="H691" s="45" t="str">
        <f t="shared" si="30"/>
        <v/>
      </c>
      <c r="J691" s="45" t="str">
        <f t="shared" si="31"/>
        <v/>
      </c>
      <c r="L691" s="45" t="str">
        <f t="shared" si="32"/>
        <v/>
      </c>
      <c r="N691" s="108"/>
      <c r="O691" s="109"/>
      <c r="P691" s="110"/>
    </row>
    <row r="692" spans="2:16" x14ac:dyDescent="0.25">
      <c r="B692" s="108"/>
      <c r="C692" s="109"/>
      <c r="D692" s="109"/>
      <c r="E692" s="109"/>
      <c r="F692" s="110"/>
      <c r="H692" s="45" t="str">
        <f t="shared" si="30"/>
        <v/>
      </c>
      <c r="J692" s="45" t="str">
        <f t="shared" si="31"/>
        <v/>
      </c>
      <c r="L692" s="45" t="str">
        <f t="shared" si="32"/>
        <v/>
      </c>
      <c r="N692" s="108"/>
      <c r="O692" s="109"/>
      <c r="P692" s="110"/>
    </row>
    <row r="693" spans="2:16" x14ac:dyDescent="0.25">
      <c r="B693" s="108"/>
      <c r="C693" s="109"/>
      <c r="D693" s="109"/>
      <c r="E693" s="109"/>
      <c r="F693" s="110"/>
      <c r="H693" s="45" t="str">
        <f t="shared" si="30"/>
        <v/>
      </c>
      <c r="J693" s="45" t="str">
        <f t="shared" si="31"/>
        <v/>
      </c>
      <c r="L693" s="45" t="str">
        <f t="shared" si="32"/>
        <v/>
      </c>
      <c r="N693" s="108"/>
      <c r="O693" s="109"/>
      <c r="P693" s="110"/>
    </row>
    <row r="694" spans="2:16" x14ac:dyDescent="0.25">
      <c r="B694" s="108"/>
      <c r="C694" s="109"/>
      <c r="D694" s="109"/>
      <c r="E694" s="109"/>
      <c r="F694" s="110"/>
      <c r="H694" s="45" t="str">
        <f t="shared" si="30"/>
        <v/>
      </c>
      <c r="J694" s="45" t="str">
        <f t="shared" si="31"/>
        <v/>
      </c>
      <c r="L694" s="45" t="str">
        <f t="shared" si="32"/>
        <v/>
      </c>
      <c r="N694" s="108"/>
      <c r="O694" s="109"/>
      <c r="P694" s="110"/>
    </row>
    <row r="695" spans="2:16" x14ac:dyDescent="0.25">
      <c r="B695" s="108"/>
      <c r="C695" s="109"/>
      <c r="D695" s="109"/>
      <c r="E695" s="109"/>
      <c r="F695" s="110"/>
      <c r="H695" s="45" t="str">
        <f t="shared" si="30"/>
        <v/>
      </c>
      <c r="J695" s="45" t="str">
        <f t="shared" si="31"/>
        <v/>
      </c>
      <c r="L695" s="45" t="str">
        <f t="shared" si="32"/>
        <v/>
      </c>
      <c r="N695" s="108"/>
      <c r="O695" s="109"/>
      <c r="P695" s="110"/>
    </row>
    <row r="696" spans="2:16" x14ac:dyDescent="0.25">
      <c r="B696" s="108"/>
      <c r="C696" s="109"/>
      <c r="D696" s="109"/>
      <c r="E696" s="109"/>
      <c r="F696" s="110"/>
      <c r="H696" s="45" t="str">
        <f t="shared" si="30"/>
        <v/>
      </c>
      <c r="J696" s="45" t="str">
        <f t="shared" si="31"/>
        <v/>
      </c>
      <c r="L696" s="45" t="str">
        <f t="shared" si="32"/>
        <v/>
      </c>
      <c r="N696" s="108"/>
      <c r="O696" s="109"/>
      <c r="P696" s="110"/>
    </row>
    <row r="697" spans="2:16" x14ac:dyDescent="0.25">
      <c r="B697" s="108"/>
      <c r="C697" s="109"/>
      <c r="D697" s="109"/>
      <c r="E697" s="109"/>
      <c r="F697" s="110"/>
      <c r="H697" s="45" t="str">
        <f t="shared" si="30"/>
        <v/>
      </c>
      <c r="J697" s="45" t="str">
        <f t="shared" si="31"/>
        <v/>
      </c>
      <c r="L697" s="45" t="str">
        <f t="shared" si="32"/>
        <v/>
      </c>
      <c r="N697" s="108"/>
      <c r="O697" s="109"/>
      <c r="P697" s="110"/>
    </row>
    <row r="698" spans="2:16" x14ac:dyDescent="0.25">
      <c r="B698" s="108"/>
      <c r="C698" s="109"/>
      <c r="D698" s="109"/>
      <c r="E698" s="109"/>
      <c r="F698" s="110"/>
      <c r="H698" s="45" t="str">
        <f t="shared" si="30"/>
        <v/>
      </c>
      <c r="J698" s="45" t="str">
        <f t="shared" si="31"/>
        <v/>
      </c>
      <c r="L698" s="45" t="str">
        <f t="shared" si="32"/>
        <v/>
      </c>
      <c r="N698" s="108"/>
      <c r="O698" s="109"/>
      <c r="P698" s="110"/>
    </row>
    <row r="699" spans="2:16" x14ac:dyDescent="0.25">
      <c r="B699" s="108"/>
      <c r="C699" s="109"/>
      <c r="D699" s="109"/>
      <c r="E699" s="109"/>
      <c r="F699" s="110"/>
      <c r="H699" s="45" t="str">
        <f t="shared" si="30"/>
        <v/>
      </c>
      <c r="J699" s="45" t="str">
        <f t="shared" si="31"/>
        <v/>
      </c>
      <c r="L699" s="45" t="str">
        <f t="shared" si="32"/>
        <v/>
      </c>
      <c r="N699" s="108"/>
      <c r="O699" s="109"/>
      <c r="P699" s="110"/>
    </row>
    <row r="700" spans="2:16" x14ac:dyDescent="0.25">
      <c r="B700" s="108"/>
      <c r="C700" s="109"/>
      <c r="D700" s="109"/>
      <c r="E700" s="109"/>
      <c r="F700" s="110"/>
      <c r="H700" s="45" t="str">
        <f t="shared" si="30"/>
        <v/>
      </c>
      <c r="J700" s="45" t="str">
        <f t="shared" si="31"/>
        <v/>
      </c>
      <c r="L700" s="45" t="str">
        <f t="shared" si="32"/>
        <v/>
      </c>
      <c r="N700" s="108"/>
      <c r="O700" s="109"/>
      <c r="P700" s="110"/>
    </row>
    <row r="701" spans="2:16" x14ac:dyDescent="0.25">
      <c r="B701" s="108"/>
      <c r="C701" s="109"/>
      <c r="D701" s="109"/>
      <c r="E701" s="109"/>
      <c r="F701" s="110"/>
      <c r="H701" s="45" t="str">
        <f t="shared" si="30"/>
        <v/>
      </c>
      <c r="J701" s="45" t="str">
        <f t="shared" si="31"/>
        <v/>
      </c>
      <c r="L701" s="45" t="str">
        <f t="shared" si="32"/>
        <v/>
      </c>
      <c r="N701" s="108"/>
      <c r="O701" s="109"/>
      <c r="P701" s="110"/>
    </row>
    <row r="702" spans="2:16" x14ac:dyDescent="0.25">
      <c r="B702" s="108"/>
      <c r="C702" s="109"/>
      <c r="D702" s="109"/>
      <c r="E702" s="109"/>
      <c r="F702" s="110"/>
      <c r="H702" s="45" t="str">
        <f t="shared" si="30"/>
        <v/>
      </c>
      <c r="J702" s="45" t="str">
        <f t="shared" si="31"/>
        <v/>
      </c>
      <c r="L702" s="45" t="str">
        <f t="shared" si="32"/>
        <v/>
      </c>
      <c r="N702" s="108"/>
      <c r="O702" s="109"/>
      <c r="P702" s="110"/>
    </row>
    <row r="703" spans="2:16" x14ac:dyDescent="0.25">
      <c r="B703" s="108"/>
      <c r="C703" s="109"/>
      <c r="D703" s="109"/>
      <c r="E703" s="109"/>
      <c r="F703" s="110"/>
      <c r="H703" s="45" t="str">
        <f t="shared" si="30"/>
        <v/>
      </c>
      <c r="J703" s="45" t="str">
        <f t="shared" si="31"/>
        <v/>
      </c>
      <c r="L703" s="45" t="str">
        <f t="shared" si="32"/>
        <v/>
      </c>
      <c r="N703" s="108"/>
      <c r="O703" s="109"/>
      <c r="P703" s="110"/>
    </row>
    <row r="704" spans="2:16" x14ac:dyDescent="0.25">
      <c r="B704" s="108"/>
      <c r="C704" s="109"/>
      <c r="D704" s="109"/>
      <c r="E704" s="109"/>
      <c r="F704" s="110"/>
      <c r="H704" s="45" t="str">
        <f t="shared" si="30"/>
        <v/>
      </c>
      <c r="J704" s="45" t="str">
        <f t="shared" si="31"/>
        <v/>
      </c>
      <c r="L704" s="45" t="str">
        <f t="shared" si="32"/>
        <v/>
      </c>
      <c r="N704" s="108"/>
      <c r="O704" s="109"/>
      <c r="P704" s="110"/>
    </row>
    <row r="705" spans="2:16" x14ac:dyDescent="0.25">
      <c r="B705" s="108"/>
      <c r="C705" s="109"/>
      <c r="D705" s="109"/>
      <c r="E705" s="109"/>
      <c r="F705" s="110"/>
      <c r="H705" s="45" t="str">
        <f t="shared" si="30"/>
        <v/>
      </c>
      <c r="J705" s="45" t="str">
        <f t="shared" si="31"/>
        <v/>
      </c>
      <c r="L705" s="45" t="str">
        <f t="shared" si="32"/>
        <v/>
      </c>
      <c r="N705" s="108"/>
      <c r="O705" s="109"/>
      <c r="P705" s="110"/>
    </row>
    <row r="706" spans="2:16" x14ac:dyDescent="0.25">
      <c r="B706" s="108"/>
      <c r="C706" s="109"/>
      <c r="D706" s="109"/>
      <c r="E706" s="109"/>
      <c r="F706" s="110"/>
      <c r="H706" s="45" t="str">
        <f t="shared" si="30"/>
        <v/>
      </c>
      <c r="J706" s="45" t="str">
        <f t="shared" si="31"/>
        <v/>
      </c>
      <c r="L706" s="45" t="str">
        <f t="shared" si="32"/>
        <v/>
      </c>
      <c r="N706" s="108"/>
      <c r="O706" s="109"/>
      <c r="P706" s="110"/>
    </row>
    <row r="707" spans="2:16" x14ac:dyDescent="0.25">
      <c r="B707" s="108"/>
      <c r="C707" s="109"/>
      <c r="D707" s="109"/>
      <c r="E707" s="109"/>
      <c r="F707" s="110"/>
      <c r="H707" s="45" t="str">
        <f t="shared" si="30"/>
        <v/>
      </c>
      <c r="J707" s="45" t="str">
        <f t="shared" si="31"/>
        <v/>
      </c>
      <c r="L707" s="45" t="str">
        <f t="shared" si="32"/>
        <v/>
      </c>
      <c r="N707" s="108"/>
      <c r="O707" s="109"/>
      <c r="P707" s="110"/>
    </row>
    <row r="708" spans="2:16" x14ac:dyDescent="0.25">
      <c r="B708" s="108"/>
      <c r="C708" s="109"/>
      <c r="D708" s="109"/>
      <c r="E708" s="109"/>
      <c r="F708" s="110"/>
      <c r="H708" s="45" t="str">
        <f t="shared" si="30"/>
        <v/>
      </c>
      <c r="J708" s="45" t="str">
        <f t="shared" si="31"/>
        <v/>
      </c>
      <c r="L708" s="45" t="str">
        <f t="shared" si="32"/>
        <v/>
      </c>
      <c r="N708" s="108"/>
      <c r="O708" s="109"/>
      <c r="P708" s="110"/>
    </row>
    <row r="709" spans="2:16" x14ac:dyDescent="0.25">
      <c r="B709" s="108"/>
      <c r="C709" s="109"/>
      <c r="D709" s="109"/>
      <c r="E709" s="109"/>
      <c r="F709" s="110"/>
      <c r="H709" s="45" t="str">
        <f t="shared" si="30"/>
        <v/>
      </c>
      <c r="J709" s="45" t="str">
        <f t="shared" si="31"/>
        <v/>
      </c>
      <c r="L709" s="45" t="str">
        <f t="shared" si="32"/>
        <v/>
      </c>
      <c r="N709" s="108"/>
      <c r="O709" s="109"/>
      <c r="P709" s="110"/>
    </row>
    <row r="710" spans="2:16" x14ac:dyDescent="0.25">
      <c r="B710" s="108"/>
      <c r="C710" s="109"/>
      <c r="D710" s="109"/>
      <c r="E710" s="109"/>
      <c r="F710" s="110"/>
      <c r="H710" s="45" t="str">
        <f t="shared" si="30"/>
        <v/>
      </c>
      <c r="J710" s="45" t="str">
        <f t="shared" si="31"/>
        <v/>
      </c>
      <c r="L710" s="45" t="str">
        <f t="shared" si="32"/>
        <v/>
      </c>
      <c r="N710" s="108"/>
      <c r="O710" s="109"/>
      <c r="P710" s="110"/>
    </row>
    <row r="711" spans="2:16" x14ac:dyDescent="0.25">
      <c r="B711" s="108"/>
      <c r="C711" s="109"/>
      <c r="D711" s="109"/>
      <c r="E711" s="109"/>
      <c r="F711" s="110"/>
      <c r="H711" s="45" t="str">
        <f t="shared" si="30"/>
        <v/>
      </c>
      <c r="J711" s="45" t="str">
        <f t="shared" si="31"/>
        <v/>
      </c>
      <c r="L711" s="45" t="str">
        <f t="shared" si="32"/>
        <v/>
      </c>
      <c r="N711" s="108"/>
      <c r="O711" s="109"/>
      <c r="P711" s="110"/>
    </row>
    <row r="712" spans="2:16" x14ac:dyDescent="0.25">
      <c r="B712" s="108"/>
      <c r="C712" s="109"/>
      <c r="D712" s="109"/>
      <c r="E712" s="109"/>
      <c r="F712" s="110"/>
      <c r="H712" s="45" t="str">
        <f t="shared" si="30"/>
        <v/>
      </c>
      <c r="J712" s="45" t="str">
        <f t="shared" si="31"/>
        <v/>
      </c>
      <c r="L712" s="45" t="str">
        <f t="shared" si="32"/>
        <v/>
      </c>
      <c r="N712" s="108"/>
      <c r="O712" s="109"/>
      <c r="P712" s="110"/>
    </row>
    <row r="713" spans="2:16" x14ac:dyDescent="0.25">
      <c r="B713" s="108"/>
      <c r="C713" s="109"/>
      <c r="D713" s="109"/>
      <c r="E713" s="109"/>
      <c r="F713" s="110"/>
      <c r="H713" s="45" t="str">
        <f t="shared" si="30"/>
        <v/>
      </c>
      <c r="J713" s="45" t="str">
        <f t="shared" si="31"/>
        <v/>
      </c>
      <c r="L713" s="45" t="str">
        <f t="shared" si="32"/>
        <v/>
      </c>
      <c r="N713" s="108"/>
      <c r="O713" s="109"/>
      <c r="P713" s="110"/>
    </row>
    <row r="714" spans="2:16" x14ac:dyDescent="0.25">
      <c r="B714" s="108"/>
      <c r="C714" s="109"/>
      <c r="D714" s="109"/>
      <c r="E714" s="109"/>
      <c r="F714" s="110"/>
      <c r="H714" s="45" t="str">
        <f t="shared" si="30"/>
        <v/>
      </c>
      <c r="J714" s="45" t="str">
        <f t="shared" si="31"/>
        <v/>
      </c>
      <c r="L714" s="45" t="str">
        <f t="shared" si="32"/>
        <v/>
      </c>
      <c r="N714" s="108"/>
      <c r="O714" s="109"/>
      <c r="P714" s="110"/>
    </row>
    <row r="715" spans="2:16" x14ac:dyDescent="0.25">
      <c r="B715" s="108"/>
      <c r="C715" s="109"/>
      <c r="D715" s="109"/>
      <c r="E715" s="109"/>
      <c r="F715" s="110"/>
      <c r="H715" s="45" t="str">
        <f t="shared" ref="H715:H778" si="33">IF(C715="","",C715) &amp; IF(D715="",""," – " &amp; D715) &amp; IF(E715="",""," – " &amp; E715) &amp; IF(F715="",""," – " &amp; F715)</f>
        <v/>
      </c>
      <c r="J715" s="45" t="str">
        <f t="shared" ref="J715:J778" si="34">IF(C715="","",C715) &amp; IF(D715="",""," – " &amp; D715) &amp; IF(E715="",""," – " &amp; E715)</f>
        <v/>
      </c>
      <c r="L715" s="45" t="str">
        <f t="shared" ref="L715:L778" si="35">IF(C715="","",C715) &amp; IF(D715="",""," – " &amp; D715)</f>
        <v/>
      </c>
      <c r="N715" s="108"/>
      <c r="O715" s="109"/>
      <c r="P715" s="110"/>
    </row>
    <row r="716" spans="2:16" x14ac:dyDescent="0.25">
      <c r="B716" s="108"/>
      <c r="C716" s="109"/>
      <c r="D716" s="109"/>
      <c r="E716" s="109"/>
      <c r="F716" s="110"/>
      <c r="H716" s="45" t="str">
        <f t="shared" si="33"/>
        <v/>
      </c>
      <c r="J716" s="45" t="str">
        <f t="shared" si="34"/>
        <v/>
      </c>
      <c r="L716" s="45" t="str">
        <f t="shared" si="35"/>
        <v/>
      </c>
      <c r="N716" s="108"/>
      <c r="O716" s="109"/>
      <c r="P716" s="110"/>
    </row>
    <row r="717" spans="2:16" x14ac:dyDescent="0.25">
      <c r="B717" s="108"/>
      <c r="C717" s="109"/>
      <c r="D717" s="109"/>
      <c r="E717" s="109"/>
      <c r="F717" s="110"/>
      <c r="H717" s="45" t="str">
        <f t="shared" si="33"/>
        <v/>
      </c>
      <c r="J717" s="45" t="str">
        <f t="shared" si="34"/>
        <v/>
      </c>
      <c r="L717" s="45" t="str">
        <f t="shared" si="35"/>
        <v/>
      </c>
      <c r="N717" s="108"/>
      <c r="O717" s="109"/>
      <c r="P717" s="110"/>
    </row>
    <row r="718" spans="2:16" x14ac:dyDescent="0.25">
      <c r="B718" s="108"/>
      <c r="C718" s="109"/>
      <c r="D718" s="109"/>
      <c r="E718" s="109"/>
      <c r="F718" s="110"/>
      <c r="H718" s="45" t="str">
        <f t="shared" si="33"/>
        <v/>
      </c>
      <c r="J718" s="45" t="str">
        <f t="shared" si="34"/>
        <v/>
      </c>
      <c r="L718" s="45" t="str">
        <f t="shared" si="35"/>
        <v/>
      </c>
      <c r="N718" s="108"/>
      <c r="O718" s="114"/>
      <c r="P718" s="110"/>
    </row>
    <row r="719" spans="2:16" x14ac:dyDescent="0.25">
      <c r="B719" s="108"/>
      <c r="C719" s="109"/>
      <c r="D719" s="109"/>
      <c r="E719" s="109"/>
      <c r="F719" s="110"/>
      <c r="H719" s="45" t="str">
        <f t="shared" si="33"/>
        <v/>
      </c>
      <c r="J719" s="45" t="str">
        <f t="shared" si="34"/>
        <v/>
      </c>
      <c r="L719" s="45" t="str">
        <f t="shared" si="35"/>
        <v/>
      </c>
      <c r="N719" s="108"/>
      <c r="O719" s="109"/>
      <c r="P719" s="110"/>
    </row>
    <row r="720" spans="2:16" x14ac:dyDescent="0.25">
      <c r="B720" s="108"/>
      <c r="C720" s="109"/>
      <c r="D720" s="109"/>
      <c r="E720" s="109"/>
      <c r="F720" s="110"/>
      <c r="H720" s="45" t="str">
        <f t="shared" si="33"/>
        <v/>
      </c>
      <c r="J720" s="45" t="str">
        <f t="shared" si="34"/>
        <v/>
      </c>
      <c r="L720" s="45" t="str">
        <f t="shared" si="35"/>
        <v/>
      </c>
      <c r="N720" s="108"/>
      <c r="O720" s="109"/>
      <c r="P720" s="110"/>
    </row>
    <row r="721" spans="2:16" x14ac:dyDescent="0.25">
      <c r="B721" s="108"/>
      <c r="C721" s="109"/>
      <c r="D721" s="109"/>
      <c r="E721" s="109"/>
      <c r="F721" s="110"/>
      <c r="H721" s="45" t="str">
        <f t="shared" si="33"/>
        <v/>
      </c>
      <c r="J721" s="45" t="str">
        <f t="shared" si="34"/>
        <v/>
      </c>
      <c r="L721" s="45" t="str">
        <f t="shared" si="35"/>
        <v/>
      </c>
      <c r="N721" s="108"/>
      <c r="O721" s="109"/>
      <c r="P721" s="110"/>
    </row>
    <row r="722" spans="2:16" x14ac:dyDescent="0.25">
      <c r="B722" s="108"/>
      <c r="C722" s="109"/>
      <c r="D722" s="109"/>
      <c r="E722" s="109"/>
      <c r="F722" s="110"/>
      <c r="H722" s="45" t="str">
        <f t="shared" si="33"/>
        <v/>
      </c>
      <c r="J722" s="45" t="str">
        <f t="shared" si="34"/>
        <v/>
      </c>
      <c r="L722" s="45" t="str">
        <f t="shared" si="35"/>
        <v/>
      </c>
      <c r="N722" s="108"/>
      <c r="O722" s="109"/>
      <c r="P722" s="110"/>
    </row>
    <row r="723" spans="2:16" x14ac:dyDescent="0.25">
      <c r="B723" s="108"/>
      <c r="C723" s="109"/>
      <c r="D723" s="109"/>
      <c r="E723" s="109"/>
      <c r="F723" s="110"/>
      <c r="H723" s="45" t="str">
        <f t="shared" si="33"/>
        <v/>
      </c>
      <c r="J723" s="45" t="str">
        <f t="shared" si="34"/>
        <v/>
      </c>
      <c r="L723" s="45" t="str">
        <f t="shared" si="35"/>
        <v/>
      </c>
      <c r="N723" s="108"/>
      <c r="O723" s="109"/>
      <c r="P723" s="110"/>
    </row>
    <row r="724" spans="2:16" x14ac:dyDescent="0.25">
      <c r="B724" s="108"/>
      <c r="C724" s="109"/>
      <c r="D724" s="109"/>
      <c r="E724" s="109"/>
      <c r="F724" s="110"/>
      <c r="H724" s="45" t="str">
        <f t="shared" si="33"/>
        <v/>
      </c>
      <c r="J724" s="45" t="str">
        <f t="shared" si="34"/>
        <v/>
      </c>
      <c r="L724" s="45" t="str">
        <f t="shared" si="35"/>
        <v/>
      </c>
      <c r="N724" s="108"/>
      <c r="O724" s="109"/>
      <c r="P724" s="110"/>
    </row>
    <row r="725" spans="2:16" x14ac:dyDescent="0.25">
      <c r="B725" s="108"/>
      <c r="C725" s="109"/>
      <c r="D725" s="109"/>
      <c r="E725" s="109"/>
      <c r="F725" s="110"/>
      <c r="H725" s="45" t="str">
        <f t="shared" si="33"/>
        <v/>
      </c>
      <c r="J725" s="45" t="str">
        <f t="shared" si="34"/>
        <v/>
      </c>
      <c r="L725" s="45" t="str">
        <f t="shared" si="35"/>
        <v/>
      </c>
      <c r="N725" s="108"/>
      <c r="O725" s="109"/>
      <c r="P725" s="110"/>
    </row>
    <row r="726" spans="2:16" x14ac:dyDescent="0.25">
      <c r="B726" s="108"/>
      <c r="C726" s="109"/>
      <c r="D726" s="109"/>
      <c r="E726" s="109"/>
      <c r="F726" s="110"/>
      <c r="H726" s="45" t="str">
        <f t="shared" si="33"/>
        <v/>
      </c>
      <c r="J726" s="45" t="str">
        <f t="shared" si="34"/>
        <v/>
      </c>
      <c r="L726" s="45" t="str">
        <f t="shared" si="35"/>
        <v/>
      </c>
      <c r="N726" s="108"/>
      <c r="O726" s="109"/>
      <c r="P726" s="110"/>
    </row>
    <row r="727" spans="2:16" x14ac:dyDescent="0.25">
      <c r="B727" s="108"/>
      <c r="C727" s="109"/>
      <c r="D727" s="109"/>
      <c r="E727" s="109"/>
      <c r="F727" s="110"/>
      <c r="H727" s="45" t="str">
        <f t="shared" si="33"/>
        <v/>
      </c>
      <c r="J727" s="45" t="str">
        <f t="shared" si="34"/>
        <v/>
      </c>
      <c r="L727" s="45" t="str">
        <f t="shared" si="35"/>
        <v/>
      </c>
      <c r="N727" s="108"/>
      <c r="O727" s="109"/>
      <c r="P727" s="110"/>
    </row>
    <row r="728" spans="2:16" x14ac:dyDescent="0.25">
      <c r="B728" s="108"/>
      <c r="C728" s="109"/>
      <c r="D728" s="109"/>
      <c r="E728" s="109"/>
      <c r="F728" s="110"/>
      <c r="H728" s="45" t="str">
        <f t="shared" si="33"/>
        <v/>
      </c>
      <c r="J728" s="45" t="str">
        <f t="shared" si="34"/>
        <v/>
      </c>
      <c r="L728" s="45" t="str">
        <f t="shared" si="35"/>
        <v/>
      </c>
      <c r="N728" s="108"/>
      <c r="O728" s="109"/>
      <c r="P728" s="110"/>
    </row>
    <row r="729" spans="2:16" x14ac:dyDescent="0.25">
      <c r="B729" s="108"/>
      <c r="C729" s="109"/>
      <c r="D729" s="109"/>
      <c r="E729" s="109"/>
      <c r="F729" s="110"/>
      <c r="H729" s="45" t="str">
        <f t="shared" si="33"/>
        <v/>
      </c>
      <c r="J729" s="45" t="str">
        <f t="shared" si="34"/>
        <v/>
      </c>
      <c r="L729" s="45" t="str">
        <f t="shared" si="35"/>
        <v/>
      </c>
      <c r="N729" s="108"/>
      <c r="O729" s="109"/>
      <c r="P729" s="110"/>
    </row>
    <row r="730" spans="2:16" x14ac:dyDescent="0.25">
      <c r="B730" s="108"/>
      <c r="C730" s="109"/>
      <c r="D730" s="109"/>
      <c r="E730" s="109"/>
      <c r="F730" s="110"/>
      <c r="H730" s="45" t="str">
        <f t="shared" si="33"/>
        <v/>
      </c>
      <c r="J730" s="45" t="str">
        <f t="shared" si="34"/>
        <v/>
      </c>
      <c r="L730" s="45" t="str">
        <f t="shared" si="35"/>
        <v/>
      </c>
      <c r="N730" s="108"/>
      <c r="O730" s="109"/>
      <c r="P730" s="110"/>
    </row>
    <row r="731" spans="2:16" x14ac:dyDescent="0.25">
      <c r="B731" s="108"/>
      <c r="C731" s="109"/>
      <c r="D731" s="109"/>
      <c r="E731" s="109"/>
      <c r="F731" s="110"/>
      <c r="H731" s="45" t="str">
        <f t="shared" si="33"/>
        <v/>
      </c>
      <c r="J731" s="45" t="str">
        <f t="shared" si="34"/>
        <v/>
      </c>
      <c r="L731" s="45" t="str">
        <f t="shared" si="35"/>
        <v/>
      </c>
      <c r="N731" s="108"/>
      <c r="O731" s="109"/>
      <c r="P731" s="110"/>
    </row>
    <row r="732" spans="2:16" x14ac:dyDescent="0.25">
      <c r="B732" s="108"/>
      <c r="C732" s="109"/>
      <c r="D732" s="109"/>
      <c r="E732" s="109"/>
      <c r="F732" s="110"/>
      <c r="H732" s="45" t="str">
        <f t="shared" si="33"/>
        <v/>
      </c>
      <c r="J732" s="45" t="str">
        <f t="shared" si="34"/>
        <v/>
      </c>
      <c r="L732" s="45" t="str">
        <f t="shared" si="35"/>
        <v/>
      </c>
      <c r="N732" s="108"/>
      <c r="O732" s="109"/>
      <c r="P732" s="110"/>
    </row>
    <row r="733" spans="2:16" x14ac:dyDescent="0.25">
      <c r="B733" s="108"/>
      <c r="C733" s="109"/>
      <c r="D733" s="109"/>
      <c r="E733" s="109"/>
      <c r="F733" s="110"/>
      <c r="H733" s="45" t="str">
        <f t="shared" si="33"/>
        <v/>
      </c>
      <c r="J733" s="45" t="str">
        <f t="shared" si="34"/>
        <v/>
      </c>
      <c r="L733" s="45" t="str">
        <f t="shared" si="35"/>
        <v/>
      </c>
      <c r="N733" s="108"/>
      <c r="O733" s="109"/>
      <c r="P733" s="110"/>
    </row>
    <row r="734" spans="2:16" x14ac:dyDescent="0.25">
      <c r="B734" s="108"/>
      <c r="C734" s="109"/>
      <c r="D734" s="109"/>
      <c r="E734" s="109"/>
      <c r="F734" s="110"/>
      <c r="H734" s="45" t="str">
        <f t="shared" si="33"/>
        <v/>
      </c>
      <c r="J734" s="45" t="str">
        <f t="shared" si="34"/>
        <v/>
      </c>
      <c r="L734" s="45" t="str">
        <f t="shared" si="35"/>
        <v/>
      </c>
      <c r="N734" s="108"/>
      <c r="O734" s="109"/>
      <c r="P734" s="110"/>
    </row>
    <row r="735" spans="2:16" x14ac:dyDescent="0.25">
      <c r="B735" s="108"/>
      <c r="C735" s="109"/>
      <c r="D735" s="109"/>
      <c r="E735" s="109"/>
      <c r="F735" s="110"/>
      <c r="H735" s="45" t="str">
        <f t="shared" si="33"/>
        <v/>
      </c>
      <c r="J735" s="45" t="str">
        <f t="shared" si="34"/>
        <v/>
      </c>
      <c r="L735" s="45" t="str">
        <f t="shared" si="35"/>
        <v/>
      </c>
      <c r="N735" s="108"/>
      <c r="O735" s="109"/>
      <c r="P735" s="110"/>
    </row>
    <row r="736" spans="2:16" x14ac:dyDescent="0.25">
      <c r="B736" s="108"/>
      <c r="C736" s="109"/>
      <c r="D736" s="109"/>
      <c r="E736" s="109"/>
      <c r="F736" s="110"/>
      <c r="H736" s="45" t="str">
        <f t="shared" si="33"/>
        <v/>
      </c>
      <c r="J736" s="45" t="str">
        <f t="shared" si="34"/>
        <v/>
      </c>
      <c r="L736" s="45" t="str">
        <f t="shared" si="35"/>
        <v/>
      </c>
      <c r="N736" s="108"/>
      <c r="O736" s="109"/>
      <c r="P736" s="110"/>
    </row>
    <row r="737" spans="2:16" x14ac:dyDescent="0.25">
      <c r="B737" s="108"/>
      <c r="C737" s="109"/>
      <c r="D737" s="109"/>
      <c r="E737" s="109"/>
      <c r="F737" s="110"/>
      <c r="H737" s="45" t="str">
        <f t="shared" si="33"/>
        <v/>
      </c>
      <c r="J737" s="45" t="str">
        <f t="shared" si="34"/>
        <v/>
      </c>
      <c r="L737" s="45" t="str">
        <f t="shared" si="35"/>
        <v/>
      </c>
      <c r="N737" s="108"/>
      <c r="O737" s="109"/>
      <c r="P737" s="110"/>
    </row>
    <row r="738" spans="2:16" x14ac:dyDescent="0.25">
      <c r="B738" s="108"/>
      <c r="C738" s="109"/>
      <c r="D738" s="109"/>
      <c r="E738" s="109"/>
      <c r="F738" s="110"/>
      <c r="H738" s="45" t="str">
        <f t="shared" si="33"/>
        <v/>
      </c>
      <c r="J738" s="45" t="str">
        <f t="shared" si="34"/>
        <v/>
      </c>
      <c r="L738" s="45" t="str">
        <f t="shared" si="35"/>
        <v/>
      </c>
      <c r="N738" s="108"/>
      <c r="O738" s="109"/>
      <c r="P738" s="110"/>
    </row>
    <row r="739" spans="2:16" x14ac:dyDescent="0.25">
      <c r="B739" s="108"/>
      <c r="C739" s="109"/>
      <c r="D739" s="109"/>
      <c r="E739" s="109"/>
      <c r="F739" s="110"/>
      <c r="H739" s="45" t="str">
        <f t="shared" si="33"/>
        <v/>
      </c>
      <c r="J739" s="45" t="str">
        <f t="shared" si="34"/>
        <v/>
      </c>
      <c r="L739" s="45" t="str">
        <f t="shared" si="35"/>
        <v/>
      </c>
      <c r="N739" s="108"/>
      <c r="O739" s="109"/>
      <c r="P739" s="110"/>
    </row>
    <row r="740" spans="2:16" x14ac:dyDescent="0.25">
      <c r="B740" s="108"/>
      <c r="C740" s="109"/>
      <c r="D740" s="109"/>
      <c r="E740" s="109"/>
      <c r="F740" s="110"/>
      <c r="H740" s="45" t="str">
        <f t="shared" si="33"/>
        <v/>
      </c>
      <c r="J740" s="45" t="str">
        <f t="shared" si="34"/>
        <v/>
      </c>
      <c r="L740" s="45" t="str">
        <f t="shared" si="35"/>
        <v/>
      </c>
      <c r="N740" s="108"/>
      <c r="O740" s="109"/>
      <c r="P740" s="110"/>
    </row>
    <row r="741" spans="2:16" x14ac:dyDescent="0.25">
      <c r="B741" s="108"/>
      <c r="C741" s="109"/>
      <c r="D741" s="109"/>
      <c r="E741" s="109"/>
      <c r="F741" s="110"/>
      <c r="H741" s="45" t="str">
        <f t="shared" si="33"/>
        <v/>
      </c>
      <c r="J741" s="45" t="str">
        <f t="shared" si="34"/>
        <v/>
      </c>
      <c r="L741" s="45" t="str">
        <f t="shared" si="35"/>
        <v/>
      </c>
      <c r="N741" s="108"/>
      <c r="O741" s="109"/>
      <c r="P741" s="110"/>
    </row>
    <row r="742" spans="2:16" x14ac:dyDescent="0.25">
      <c r="B742" s="108"/>
      <c r="C742" s="109"/>
      <c r="D742" s="109"/>
      <c r="E742" s="109"/>
      <c r="F742" s="110"/>
      <c r="H742" s="45" t="str">
        <f t="shared" si="33"/>
        <v/>
      </c>
      <c r="J742" s="45" t="str">
        <f t="shared" si="34"/>
        <v/>
      </c>
      <c r="L742" s="45" t="str">
        <f t="shared" si="35"/>
        <v/>
      </c>
      <c r="N742" s="108"/>
      <c r="O742" s="109"/>
      <c r="P742" s="110"/>
    </row>
    <row r="743" spans="2:16" x14ac:dyDescent="0.25">
      <c r="B743" s="108"/>
      <c r="C743" s="109"/>
      <c r="D743" s="109"/>
      <c r="E743" s="109"/>
      <c r="F743" s="110"/>
      <c r="H743" s="45" t="str">
        <f t="shared" si="33"/>
        <v/>
      </c>
      <c r="J743" s="45" t="str">
        <f t="shared" si="34"/>
        <v/>
      </c>
      <c r="L743" s="45" t="str">
        <f t="shared" si="35"/>
        <v/>
      </c>
      <c r="N743" s="108"/>
      <c r="O743" s="109"/>
      <c r="P743" s="110"/>
    </row>
    <row r="744" spans="2:16" x14ac:dyDescent="0.25">
      <c r="B744" s="108"/>
      <c r="C744" s="109"/>
      <c r="D744" s="109"/>
      <c r="E744" s="109"/>
      <c r="F744" s="110"/>
      <c r="H744" s="45" t="str">
        <f t="shared" si="33"/>
        <v/>
      </c>
      <c r="J744" s="45" t="str">
        <f t="shared" si="34"/>
        <v/>
      </c>
      <c r="L744" s="45" t="str">
        <f t="shared" si="35"/>
        <v/>
      </c>
      <c r="N744" s="108"/>
      <c r="O744" s="109"/>
      <c r="P744" s="110"/>
    </row>
    <row r="745" spans="2:16" x14ac:dyDescent="0.25">
      <c r="B745" s="108"/>
      <c r="C745" s="109"/>
      <c r="D745" s="109"/>
      <c r="E745" s="109"/>
      <c r="F745" s="110"/>
      <c r="H745" s="45" t="str">
        <f t="shared" si="33"/>
        <v/>
      </c>
      <c r="J745" s="45" t="str">
        <f t="shared" si="34"/>
        <v/>
      </c>
      <c r="L745" s="45" t="str">
        <f t="shared" si="35"/>
        <v/>
      </c>
      <c r="N745" s="108"/>
      <c r="O745" s="109"/>
      <c r="P745" s="110"/>
    </row>
    <row r="746" spans="2:16" x14ac:dyDescent="0.25">
      <c r="B746" s="108"/>
      <c r="C746" s="109"/>
      <c r="D746" s="109"/>
      <c r="E746" s="109"/>
      <c r="F746" s="110"/>
      <c r="H746" s="45" t="str">
        <f t="shared" si="33"/>
        <v/>
      </c>
      <c r="J746" s="45" t="str">
        <f t="shared" si="34"/>
        <v/>
      </c>
      <c r="L746" s="45" t="str">
        <f t="shared" si="35"/>
        <v/>
      </c>
      <c r="N746" s="108"/>
      <c r="O746" s="109"/>
      <c r="P746" s="110"/>
    </row>
    <row r="747" spans="2:16" x14ac:dyDescent="0.25">
      <c r="B747" s="108"/>
      <c r="C747" s="109"/>
      <c r="D747" s="109"/>
      <c r="E747" s="109"/>
      <c r="F747" s="110"/>
      <c r="H747" s="45" t="str">
        <f t="shared" si="33"/>
        <v/>
      </c>
      <c r="J747" s="45" t="str">
        <f t="shared" si="34"/>
        <v/>
      </c>
      <c r="L747" s="45" t="str">
        <f t="shared" si="35"/>
        <v/>
      </c>
      <c r="N747" s="108"/>
      <c r="O747" s="109"/>
      <c r="P747" s="110"/>
    </row>
    <row r="748" spans="2:16" x14ac:dyDescent="0.25">
      <c r="B748" s="108"/>
      <c r="C748" s="109"/>
      <c r="D748" s="109"/>
      <c r="E748" s="109"/>
      <c r="F748" s="110"/>
      <c r="H748" s="45" t="str">
        <f t="shared" si="33"/>
        <v/>
      </c>
      <c r="J748" s="45" t="str">
        <f t="shared" si="34"/>
        <v/>
      </c>
      <c r="L748" s="45" t="str">
        <f t="shared" si="35"/>
        <v/>
      </c>
      <c r="N748" s="108"/>
      <c r="O748" s="109"/>
      <c r="P748" s="110"/>
    </row>
    <row r="749" spans="2:16" x14ac:dyDescent="0.25">
      <c r="B749" s="108"/>
      <c r="C749" s="109"/>
      <c r="D749" s="109"/>
      <c r="E749" s="109"/>
      <c r="F749" s="110"/>
      <c r="H749" s="45" t="str">
        <f t="shared" si="33"/>
        <v/>
      </c>
      <c r="J749" s="45" t="str">
        <f t="shared" si="34"/>
        <v/>
      </c>
      <c r="L749" s="45" t="str">
        <f t="shared" si="35"/>
        <v/>
      </c>
      <c r="N749" s="108"/>
      <c r="O749" s="109"/>
      <c r="P749" s="110"/>
    </row>
    <row r="750" spans="2:16" x14ac:dyDescent="0.25">
      <c r="B750" s="108"/>
      <c r="C750" s="109"/>
      <c r="D750" s="109"/>
      <c r="E750" s="109"/>
      <c r="F750" s="110"/>
      <c r="H750" s="45" t="str">
        <f t="shared" si="33"/>
        <v/>
      </c>
      <c r="J750" s="45" t="str">
        <f t="shared" si="34"/>
        <v/>
      </c>
      <c r="L750" s="45" t="str">
        <f t="shared" si="35"/>
        <v/>
      </c>
      <c r="N750" s="108"/>
      <c r="O750" s="109"/>
      <c r="P750" s="110"/>
    </row>
    <row r="751" spans="2:16" x14ac:dyDescent="0.25">
      <c r="B751" s="108"/>
      <c r="C751" s="109"/>
      <c r="D751" s="109"/>
      <c r="E751" s="109"/>
      <c r="F751" s="110"/>
      <c r="H751" s="45" t="str">
        <f t="shared" si="33"/>
        <v/>
      </c>
      <c r="J751" s="45" t="str">
        <f t="shared" si="34"/>
        <v/>
      </c>
      <c r="L751" s="45" t="str">
        <f t="shared" si="35"/>
        <v/>
      </c>
      <c r="N751" s="108"/>
      <c r="O751" s="109"/>
      <c r="P751" s="110"/>
    </row>
    <row r="752" spans="2:16" x14ac:dyDescent="0.25">
      <c r="B752" s="108"/>
      <c r="C752" s="109"/>
      <c r="D752" s="109"/>
      <c r="E752" s="109"/>
      <c r="F752" s="110"/>
      <c r="H752" s="45" t="str">
        <f t="shared" si="33"/>
        <v/>
      </c>
      <c r="J752" s="45" t="str">
        <f t="shared" si="34"/>
        <v/>
      </c>
      <c r="L752" s="45" t="str">
        <f t="shared" si="35"/>
        <v/>
      </c>
      <c r="N752" s="108"/>
      <c r="O752" s="109"/>
      <c r="P752" s="110"/>
    </row>
    <row r="753" spans="2:16" x14ac:dyDescent="0.25">
      <c r="B753" s="108"/>
      <c r="C753" s="109"/>
      <c r="D753" s="109"/>
      <c r="E753" s="109"/>
      <c r="F753" s="110"/>
      <c r="H753" s="45" t="str">
        <f t="shared" si="33"/>
        <v/>
      </c>
      <c r="J753" s="45" t="str">
        <f t="shared" si="34"/>
        <v/>
      </c>
      <c r="L753" s="45" t="str">
        <f t="shared" si="35"/>
        <v/>
      </c>
      <c r="N753" s="108"/>
      <c r="O753" s="109"/>
      <c r="P753" s="110"/>
    </row>
    <row r="754" spans="2:16" x14ac:dyDescent="0.25">
      <c r="B754" s="108"/>
      <c r="C754" s="109"/>
      <c r="D754" s="109"/>
      <c r="E754" s="109"/>
      <c r="F754" s="110"/>
      <c r="H754" s="45" t="str">
        <f t="shared" si="33"/>
        <v/>
      </c>
      <c r="J754" s="45" t="str">
        <f t="shared" si="34"/>
        <v/>
      </c>
      <c r="L754" s="45" t="str">
        <f t="shared" si="35"/>
        <v/>
      </c>
      <c r="N754" s="108"/>
      <c r="O754" s="109"/>
      <c r="P754" s="110"/>
    </row>
    <row r="755" spans="2:16" x14ac:dyDescent="0.25">
      <c r="B755" s="108"/>
      <c r="C755" s="109"/>
      <c r="D755" s="109"/>
      <c r="E755" s="109"/>
      <c r="F755" s="110"/>
      <c r="H755" s="45" t="str">
        <f t="shared" si="33"/>
        <v/>
      </c>
      <c r="J755" s="45" t="str">
        <f t="shared" si="34"/>
        <v/>
      </c>
      <c r="L755" s="45" t="str">
        <f t="shared" si="35"/>
        <v/>
      </c>
      <c r="N755" s="108"/>
      <c r="O755" s="109"/>
      <c r="P755" s="110"/>
    </row>
    <row r="756" spans="2:16" x14ac:dyDescent="0.25">
      <c r="B756" s="108"/>
      <c r="C756" s="109"/>
      <c r="D756" s="109"/>
      <c r="E756" s="109"/>
      <c r="F756" s="110"/>
      <c r="H756" s="45" t="str">
        <f t="shared" si="33"/>
        <v/>
      </c>
      <c r="J756" s="45" t="str">
        <f t="shared" si="34"/>
        <v/>
      </c>
      <c r="L756" s="45" t="str">
        <f t="shared" si="35"/>
        <v/>
      </c>
      <c r="N756" s="108"/>
      <c r="O756" s="109"/>
      <c r="P756" s="110"/>
    </row>
    <row r="757" spans="2:16" x14ac:dyDescent="0.25">
      <c r="B757" s="108"/>
      <c r="C757" s="109"/>
      <c r="D757" s="109"/>
      <c r="E757" s="109"/>
      <c r="F757" s="110"/>
      <c r="H757" s="45" t="str">
        <f t="shared" si="33"/>
        <v/>
      </c>
      <c r="J757" s="45" t="str">
        <f t="shared" si="34"/>
        <v/>
      </c>
      <c r="L757" s="45" t="str">
        <f t="shared" si="35"/>
        <v/>
      </c>
      <c r="N757" s="108"/>
      <c r="O757" s="109"/>
      <c r="P757" s="110"/>
    </row>
    <row r="758" spans="2:16" x14ac:dyDescent="0.25">
      <c r="B758" s="108"/>
      <c r="C758" s="109"/>
      <c r="D758" s="109"/>
      <c r="E758" s="109"/>
      <c r="F758" s="110"/>
      <c r="H758" s="45" t="str">
        <f t="shared" si="33"/>
        <v/>
      </c>
      <c r="J758" s="45" t="str">
        <f t="shared" si="34"/>
        <v/>
      </c>
      <c r="L758" s="45" t="str">
        <f t="shared" si="35"/>
        <v/>
      </c>
      <c r="N758" s="108"/>
      <c r="O758" s="109"/>
      <c r="P758" s="110"/>
    </row>
    <row r="759" spans="2:16" x14ac:dyDescent="0.25">
      <c r="B759" s="108"/>
      <c r="C759" s="109"/>
      <c r="D759" s="109"/>
      <c r="E759" s="109"/>
      <c r="F759" s="110"/>
      <c r="H759" s="45" t="str">
        <f t="shared" si="33"/>
        <v/>
      </c>
      <c r="J759" s="45" t="str">
        <f t="shared" si="34"/>
        <v/>
      </c>
      <c r="L759" s="45" t="str">
        <f t="shared" si="35"/>
        <v/>
      </c>
      <c r="N759" s="108"/>
      <c r="O759" s="109"/>
      <c r="P759" s="110"/>
    </row>
    <row r="760" spans="2:16" x14ac:dyDescent="0.25">
      <c r="B760" s="108"/>
      <c r="C760" s="109"/>
      <c r="D760" s="109"/>
      <c r="E760" s="109"/>
      <c r="F760" s="110"/>
      <c r="H760" s="45" t="str">
        <f t="shared" si="33"/>
        <v/>
      </c>
      <c r="J760" s="45" t="str">
        <f t="shared" si="34"/>
        <v/>
      </c>
      <c r="L760" s="45" t="str">
        <f t="shared" si="35"/>
        <v/>
      </c>
      <c r="N760" s="108"/>
      <c r="O760" s="109"/>
      <c r="P760" s="110"/>
    </row>
    <row r="761" spans="2:16" x14ac:dyDescent="0.25">
      <c r="B761" s="108"/>
      <c r="C761" s="109"/>
      <c r="D761" s="109"/>
      <c r="E761" s="109"/>
      <c r="F761" s="110"/>
      <c r="H761" s="45" t="str">
        <f t="shared" si="33"/>
        <v/>
      </c>
      <c r="J761" s="45" t="str">
        <f t="shared" si="34"/>
        <v/>
      </c>
      <c r="L761" s="45" t="str">
        <f t="shared" si="35"/>
        <v/>
      </c>
      <c r="N761" s="108"/>
      <c r="O761" s="109"/>
      <c r="P761" s="110"/>
    </row>
    <row r="762" spans="2:16" x14ac:dyDescent="0.25">
      <c r="B762" s="108"/>
      <c r="C762" s="109"/>
      <c r="D762" s="109"/>
      <c r="E762" s="109"/>
      <c r="F762" s="110"/>
      <c r="H762" s="45" t="str">
        <f t="shared" si="33"/>
        <v/>
      </c>
      <c r="J762" s="45" t="str">
        <f t="shared" si="34"/>
        <v/>
      </c>
      <c r="L762" s="45" t="str">
        <f t="shared" si="35"/>
        <v/>
      </c>
      <c r="N762" s="108"/>
      <c r="O762" s="109"/>
      <c r="P762" s="110"/>
    </row>
    <row r="763" spans="2:16" x14ac:dyDescent="0.25">
      <c r="B763" s="108"/>
      <c r="C763" s="109"/>
      <c r="D763" s="109"/>
      <c r="E763" s="109"/>
      <c r="F763" s="110"/>
      <c r="H763" s="45" t="str">
        <f t="shared" si="33"/>
        <v/>
      </c>
      <c r="J763" s="45" t="str">
        <f t="shared" si="34"/>
        <v/>
      </c>
      <c r="L763" s="45" t="str">
        <f t="shared" si="35"/>
        <v/>
      </c>
      <c r="N763" s="108"/>
      <c r="O763" s="109"/>
      <c r="P763" s="110"/>
    </row>
    <row r="764" spans="2:16" x14ac:dyDescent="0.25">
      <c r="B764" s="108"/>
      <c r="C764" s="109"/>
      <c r="D764" s="109"/>
      <c r="E764" s="109"/>
      <c r="F764" s="110"/>
      <c r="H764" s="45" t="str">
        <f t="shared" si="33"/>
        <v/>
      </c>
      <c r="J764" s="45" t="str">
        <f t="shared" si="34"/>
        <v/>
      </c>
      <c r="L764" s="45" t="str">
        <f t="shared" si="35"/>
        <v/>
      </c>
      <c r="N764" s="108"/>
      <c r="O764" s="109"/>
      <c r="P764" s="110"/>
    </row>
    <row r="765" spans="2:16" x14ac:dyDescent="0.25">
      <c r="B765" s="108"/>
      <c r="C765" s="109"/>
      <c r="D765" s="109"/>
      <c r="E765" s="109"/>
      <c r="F765" s="110"/>
      <c r="H765" s="45" t="str">
        <f t="shared" si="33"/>
        <v/>
      </c>
      <c r="J765" s="45" t="str">
        <f t="shared" si="34"/>
        <v/>
      </c>
      <c r="L765" s="45" t="str">
        <f t="shared" si="35"/>
        <v/>
      </c>
      <c r="N765" s="108"/>
      <c r="O765" s="109"/>
      <c r="P765" s="110"/>
    </row>
    <row r="766" spans="2:16" x14ac:dyDescent="0.25">
      <c r="B766" s="108"/>
      <c r="C766" s="109"/>
      <c r="D766" s="109"/>
      <c r="E766" s="109"/>
      <c r="F766" s="110"/>
      <c r="H766" s="45" t="str">
        <f t="shared" si="33"/>
        <v/>
      </c>
      <c r="J766" s="45" t="str">
        <f t="shared" si="34"/>
        <v/>
      </c>
      <c r="L766" s="45" t="str">
        <f t="shared" si="35"/>
        <v/>
      </c>
      <c r="N766" s="108"/>
      <c r="O766" s="109"/>
      <c r="P766" s="110"/>
    </row>
    <row r="767" spans="2:16" x14ac:dyDescent="0.25">
      <c r="B767" s="108"/>
      <c r="C767" s="109"/>
      <c r="D767" s="109"/>
      <c r="E767" s="109"/>
      <c r="F767" s="110"/>
      <c r="H767" s="45" t="str">
        <f t="shared" si="33"/>
        <v/>
      </c>
      <c r="J767" s="45" t="str">
        <f t="shared" si="34"/>
        <v/>
      </c>
      <c r="L767" s="45" t="str">
        <f t="shared" si="35"/>
        <v/>
      </c>
      <c r="N767" s="108"/>
      <c r="O767" s="109"/>
      <c r="P767" s="110"/>
    </row>
    <row r="768" spans="2:16" x14ac:dyDescent="0.25">
      <c r="B768" s="108"/>
      <c r="C768" s="109"/>
      <c r="D768" s="109"/>
      <c r="E768" s="109"/>
      <c r="F768" s="110"/>
      <c r="H768" s="45" t="str">
        <f t="shared" si="33"/>
        <v/>
      </c>
      <c r="J768" s="45" t="str">
        <f t="shared" si="34"/>
        <v/>
      </c>
      <c r="L768" s="45" t="str">
        <f t="shared" si="35"/>
        <v/>
      </c>
      <c r="N768" s="108"/>
      <c r="O768" s="109"/>
      <c r="P768" s="110"/>
    </row>
    <row r="769" spans="2:16" x14ac:dyDescent="0.25">
      <c r="B769" s="108"/>
      <c r="C769" s="109"/>
      <c r="D769" s="109"/>
      <c r="E769" s="109"/>
      <c r="F769" s="110"/>
      <c r="H769" s="45" t="str">
        <f t="shared" si="33"/>
        <v/>
      </c>
      <c r="J769" s="45" t="str">
        <f t="shared" si="34"/>
        <v/>
      </c>
      <c r="L769" s="45" t="str">
        <f t="shared" si="35"/>
        <v/>
      </c>
      <c r="N769" s="108"/>
      <c r="O769" s="109"/>
      <c r="P769" s="110"/>
    </row>
    <row r="770" spans="2:16" x14ac:dyDescent="0.25">
      <c r="B770" s="108"/>
      <c r="C770" s="109"/>
      <c r="D770" s="109"/>
      <c r="E770" s="109"/>
      <c r="F770" s="110"/>
      <c r="H770" s="45" t="str">
        <f t="shared" si="33"/>
        <v/>
      </c>
      <c r="J770" s="45" t="str">
        <f t="shared" si="34"/>
        <v/>
      </c>
      <c r="L770" s="45" t="str">
        <f t="shared" si="35"/>
        <v/>
      </c>
      <c r="N770" s="108"/>
      <c r="O770" s="109"/>
      <c r="P770" s="110"/>
    </row>
    <row r="771" spans="2:16" x14ac:dyDescent="0.25">
      <c r="B771" s="108"/>
      <c r="C771" s="109"/>
      <c r="D771" s="109"/>
      <c r="E771" s="109"/>
      <c r="F771" s="110"/>
      <c r="H771" s="45" t="str">
        <f t="shared" si="33"/>
        <v/>
      </c>
      <c r="J771" s="45" t="str">
        <f t="shared" si="34"/>
        <v/>
      </c>
      <c r="L771" s="45" t="str">
        <f t="shared" si="35"/>
        <v/>
      </c>
      <c r="N771" s="108"/>
      <c r="O771" s="109"/>
      <c r="P771" s="110"/>
    </row>
    <row r="772" spans="2:16" x14ac:dyDescent="0.25">
      <c r="B772" s="108"/>
      <c r="C772" s="109"/>
      <c r="D772" s="109"/>
      <c r="E772" s="109"/>
      <c r="F772" s="110"/>
      <c r="H772" s="45" t="str">
        <f t="shared" si="33"/>
        <v/>
      </c>
      <c r="J772" s="45" t="str">
        <f t="shared" si="34"/>
        <v/>
      </c>
      <c r="L772" s="45" t="str">
        <f t="shared" si="35"/>
        <v/>
      </c>
      <c r="N772" s="108"/>
      <c r="O772" s="109"/>
      <c r="P772" s="110"/>
    </row>
    <row r="773" spans="2:16" x14ac:dyDescent="0.25">
      <c r="B773" s="108"/>
      <c r="C773" s="109"/>
      <c r="D773" s="109"/>
      <c r="E773" s="109"/>
      <c r="F773" s="110"/>
      <c r="H773" s="45" t="str">
        <f t="shared" si="33"/>
        <v/>
      </c>
      <c r="J773" s="45" t="str">
        <f t="shared" si="34"/>
        <v/>
      </c>
      <c r="L773" s="45" t="str">
        <f t="shared" si="35"/>
        <v/>
      </c>
      <c r="N773" s="108"/>
      <c r="O773" s="109"/>
      <c r="P773" s="110"/>
    </row>
    <row r="774" spans="2:16" x14ac:dyDescent="0.25">
      <c r="B774" s="108"/>
      <c r="C774" s="109"/>
      <c r="D774" s="109"/>
      <c r="E774" s="109"/>
      <c r="F774" s="110"/>
      <c r="H774" s="45" t="str">
        <f t="shared" si="33"/>
        <v/>
      </c>
      <c r="J774" s="45" t="str">
        <f t="shared" si="34"/>
        <v/>
      </c>
      <c r="L774" s="45" t="str">
        <f t="shared" si="35"/>
        <v/>
      </c>
      <c r="N774" s="108"/>
      <c r="O774" s="109"/>
      <c r="P774" s="110"/>
    </row>
    <row r="775" spans="2:16" x14ac:dyDescent="0.25">
      <c r="B775" s="108"/>
      <c r="C775" s="109"/>
      <c r="D775" s="109"/>
      <c r="E775" s="109"/>
      <c r="F775" s="110"/>
      <c r="H775" s="45" t="str">
        <f t="shared" si="33"/>
        <v/>
      </c>
      <c r="J775" s="45" t="str">
        <f t="shared" si="34"/>
        <v/>
      </c>
      <c r="L775" s="45" t="str">
        <f t="shared" si="35"/>
        <v/>
      </c>
      <c r="N775" s="108"/>
      <c r="O775" s="109"/>
      <c r="P775" s="110"/>
    </row>
    <row r="776" spans="2:16" x14ac:dyDescent="0.25">
      <c r="B776" s="108"/>
      <c r="C776" s="109"/>
      <c r="D776" s="109"/>
      <c r="E776" s="109"/>
      <c r="F776" s="110"/>
      <c r="H776" s="45" t="str">
        <f t="shared" si="33"/>
        <v/>
      </c>
      <c r="J776" s="45" t="str">
        <f t="shared" si="34"/>
        <v/>
      </c>
      <c r="L776" s="45" t="str">
        <f t="shared" si="35"/>
        <v/>
      </c>
      <c r="N776" s="108"/>
      <c r="O776" s="109"/>
      <c r="P776" s="110"/>
    </row>
    <row r="777" spans="2:16" x14ac:dyDescent="0.25">
      <c r="B777" s="108"/>
      <c r="C777" s="109"/>
      <c r="D777" s="109"/>
      <c r="E777" s="109"/>
      <c r="F777" s="110"/>
      <c r="H777" s="45" t="str">
        <f t="shared" si="33"/>
        <v/>
      </c>
      <c r="J777" s="45" t="str">
        <f t="shared" si="34"/>
        <v/>
      </c>
      <c r="L777" s="45" t="str">
        <f t="shared" si="35"/>
        <v/>
      </c>
      <c r="N777" s="108"/>
      <c r="O777" s="109"/>
      <c r="P777" s="110"/>
    </row>
    <row r="778" spans="2:16" x14ac:dyDescent="0.25">
      <c r="B778" s="108"/>
      <c r="C778" s="109"/>
      <c r="D778" s="109"/>
      <c r="E778" s="109"/>
      <c r="F778" s="110"/>
      <c r="H778" s="45" t="str">
        <f t="shared" si="33"/>
        <v/>
      </c>
      <c r="J778" s="45" t="str">
        <f t="shared" si="34"/>
        <v/>
      </c>
      <c r="L778" s="45" t="str">
        <f t="shared" si="35"/>
        <v/>
      </c>
      <c r="N778" s="108"/>
      <c r="O778" s="109"/>
      <c r="P778" s="110"/>
    </row>
    <row r="779" spans="2:16" x14ac:dyDescent="0.25">
      <c r="B779" s="108"/>
      <c r="C779" s="109"/>
      <c r="D779" s="109"/>
      <c r="E779" s="109"/>
      <c r="F779" s="110"/>
      <c r="H779" s="45" t="str">
        <f t="shared" ref="H779:H842" si="36">IF(C779="","",C779) &amp; IF(D779="",""," – " &amp; D779) &amp; IF(E779="",""," – " &amp; E779) &amp; IF(F779="",""," – " &amp; F779)</f>
        <v/>
      </c>
      <c r="J779" s="45" t="str">
        <f t="shared" ref="J779:J842" si="37">IF(C779="","",C779) &amp; IF(D779="",""," – " &amp; D779) &amp; IF(E779="",""," – " &amp; E779)</f>
        <v/>
      </c>
      <c r="L779" s="45" t="str">
        <f t="shared" ref="L779:L842" si="38">IF(C779="","",C779) &amp; IF(D779="",""," – " &amp; D779)</f>
        <v/>
      </c>
      <c r="N779" s="108"/>
      <c r="O779" s="109"/>
      <c r="P779" s="110"/>
    </row>
    <row r="780" spans="2:16" x14ac:dyDescent="0.25">
      <c r="B780" s="108"/>
      <c r="C780" s="109"/>
      <c r="D780" s="109"/>
      <c r="E780" s="109"/>
      <c r="F780" s="110"/>
      <c r="H780" s="45" t="str">
        <f t="shared" si="36"/>
        <v/>
      </c>
      <c r="J780" s="45" t="str">
        <f t="shared" si="37"/>
        <v/>
      </c>
      <c r="L780" s="45" t="str">
        <f t="shared" si="38"/>
        <v/>
      </c>
      <c r="N780" s="108"/>
      <c r="O780" s="109"/>
      <c r="P780" s="110"/>
    </row>
    <row r="781" spans="2:16" x14ac:dyDescent="0.25">
      <c r="B781" s="108"/>
      <c r="C781" s="109"/>
      <c r="D781" s="109"/>
      <c r="E781" s="109"/>
      <c r="F781" s="110"/>
      <c r="H781" s="45" t="str">
        <f t="shared" si="36"/>
        <v/>
      </c>
      <c r="J781" s="45" t="str">
        <f t="shared" si="37"/>
        <v/>
      </c>
      <c r="L781" s="45" t="str">
        <f t="shared" si="38"/>
        <v/>
      </c>
      <c r="N781" s="108"/>
      <c r="O781" s="109"/>
      <c r="P781" s="110"/>
    </row>
    <row r="782" spans="2:16" x14ac:dyDescent="0.25">
      <c r="B782" s="108"/>
      <c r="C782" s="109"/>
      <c r="D782" s="109"/>
      <c r="E782" s="109"/>
      <c r="F782" s="110"/>
      <c r="H782" s="45" t="str">
        <f t="shared" si="36"/>
        <v/>
      </c>
      <c r="J782" s="45" t="str">
        <f t="shared" si="37"/>
        <v/>
      </c>
      <c r="L782" s="45" t="str">
        <f t="shared" si="38"/>
        <v/>
      </c>
      <c r="N782" s="108"/>
      <c r="O782" s="109"/>
      <c r="P782" s="110"/>
    </row>
    <row r="783" spans="2:16" x14ac:dyDescent="0.25">
      <c r="B783" s="108"/>
      <c r="C783" s="109"/>
      <c r="D783" s="109"/>
      <c r="E783" s="109"/>
      <c r="F783" s="110"/>
      <c r="H783" s="45" t="str">
        <f t="shared" si="36"/>
        <v/>
      </c>
      <c r="J783" s="45" t="str">
        <f t="shared" si="37"/>
        <v/>
      </c>
      <c r="L783" s="45" t="str">
        <f t="shared" si="38"/>
        <v/>
      </c>
      <c r="N783" s="108"/>
      <c r="O783" s="109"/>
      <c r="P783" s="110"/>
    </row>
    <row r="784" spans="2:16" x14ac:dyDescent="0.25">
      <c r="B784" s="108"/>
      <c r="C784" s="109"/>
      <c r="D784" s="109"/>
      <c r="E784" s="109"/>
      <c r="F784" s="110"/>
      <c r="H784" s="45" t="str">
        <f t="shared" si="36"/>
        <v/>
      </c>
      <c r="J784" s="45" t="str">
        <f t="shared" si="37"/>
        <v/>
      </c>
      <c r="L784" s="45" t="str">
        <f t="shared" si="38"/>
        <v/>
      </c>
      <c r="N784" s="108"/>
      <c r="O784" s="109"/>
      <c r="P784" s="110"/>
    </row>
    <row r="785" spans="2:16" x14ac:dyDescent="0.25">
      <c r="B785" s="108"/>
      <c r="C785" s="109"/>
      <c r="D785" s="109"/>
      <c r="E785" s="109"/>
      <c r="F785" s="110"/>
      <c r="H785" s="45" t="str">
        <f t="shared" si="36"/>
        <v/>
      </c>
      <c r="J785" s="45" t="str">
        <f t="shared" si="37"/>
        <v/>
      </c>
      <c r="L785" s="45" t="str">
        <f t="shared" si="38"/>
        <v/>
      </c>
      <c r="N785" s="108"/>
      <c r="O785" s="109"/>
      <c r="P785" s="110"/>
    </row>
    <row r="786" spans="2:16" x14ac:dyDescent="0.25">
      <c r="B786" s="108"/>
      <c r="C786" s="109"/>
      <c r="D786" s="109"/>
      <c r="E786" s="109"/>
      <c r="F786" s="110"/>
      <c r="H786" s="45" t="str">
        <f t="shared" si="36"/>
        <v/>
      </c>
      <c r="J786" s="45" t="str">
        <f t="shared" si="37"/>
        <v/>
      </c>
      <c r="L786" s="45" t="str">
        <f t="shared" si="38"/>
        <v/>
      </c>
      <c r="N786" s="108"/>
      <c r="O786" s="109"/>
      <c r="P786" s="110"/>
    </row>
    <row r="787" spans="2:16" x14ac:dyDescent="0.25">
      <c r="B787" s="108"/>
      <c r="C787" s="109"/>
      <c r="D787" s="109"/>
      <c r="E787" s="109"/>
      <c r="F787" s="110"/>
      <c r="H787" s="45" t="str">
        <f t="shared" si="36"/>
        <v/>
      </c>
      <c r="J787" s="45" t="str">
        <f t="shared" si="37"/>
        <v/>
      </c>
      <c r="L787" s="45" t="str">
        <f t="shared" si="38"/>
        <v/>
      </c>
      <c r="N787" s="108"/>
      <c r="O787" s="109"/>
      <c r="P787" s="110"/>
    </row>
    <row r="788" spans="2:16" x14ac:dyDescent="0.25">
      <c r="B788" s="108"/>
      <c r="C788" s="109"/>
      <c r="D788" s="109"/>
      <c r="E788" s="109"/>
      <c r="F788" s="110"/>
      <c r="H788" s="45" t="str">
        <f t="shared" si="36"/>
        <v/>
      </c>
      <c r="J788" s="45" t="str">
        <f t="shared" si="37"/>
        <v/>
      </c>
      <c r="L788" s="45" t="str">
        <f t="shared" si="38"/>
        <v/>
      </c>
      <c r="N788" s="108"/>
      <c r="O788" s="109"/>
      <c r="P788" s="110"/>
    </row>
    <row r="789" spans="2:16" x14ac:dyDescent="0.25">
      <c r="B789" s="108"/>
      <c r="C789" s="109"/>
      <c r="D789" s="109"/>
      <c r="E789" s="109"/>
      <c r="F789" s="110"/>
      <c r="H789" s="45" t="str">
        <f t="shared" si="36"/>
        <v/>
      </c>
      <c r="J789" s="45" t="str">
        <f t="shared" si="37"/>
        <v/>
      </c>
      <c r="L789" s="45" t="str">
        <f t="shared" si="38"/>
        <v/>
      </c>
      <c r="N789" s="108"/>
      <c r="O789" s="109"/>
      <c r="P789" s="110"/>
    </row>
    <row r="790" spans="2:16" x14ac:dyDescent="0.25">
      <c r="B790" s="108"/>
      <c r="C790" s="109"/>
      <c r="D790" s="109"/>
      <c r="E790" s="109"/>
      <c r="F790" s="110"/>
      <c r="H790" s="45" t="str">
        <f t="shared" si="36"/>
        <v/>
      </c>
      <c r="J790" s="45" t="str">
        <f t="shared" si="37"/>
        <v/>
      </c>
      <c r="L790" s="45" t="str">
        <f t="shared" si="38"/>
        <v/>
      </c>
      <c r="N790" s="108"/>
      <c r="O790" s="109"/>
      <c r="P790" s="110"/>
    </row>
    <row r="791" spans="2:16" x14ac:dyDescent="0.25">
      <c r="B791" s="108"/>
      <c r="C791" s="109"/>
      <c r="D791" s="109"/>
      <c r="E791" s="109"/>
      <c r="F791" s="110"/>
      <c r="H791" s="45" t="str">
        <f t="shared" si="36"/>
        <v/>
      </c>
      <c r="J791" s="45" t="str">
        <f t="shared" si="37"/>
        <v/>
      </c>
      <c r="L791" s="45" t="str">
        <f t="shared" si="38"/>
        <v/>
      </c>
      <c r="N791" s="108"/>
      <c r="O791" s="109"/>
      <c r="P791" s="110"/>
    </row>
    <row r="792" spans="2:16" x14ac:dyDescent="0.25">
      <c r="B792" s="108"/>
      <c r="C792" s="109"/>
      <c r="D792" s="109"/>
      <c r="E792" s="109"/>
      <c r="F792" s="110"/>
      <c r="H792" s="45" t="str">
        <f t="shared" si="36"/>
        <v/>
      </c>
      <c r="J792" s="45" t="str">
        <f t="shared" si="37"/>
        <v/>
      </c>
      <c r="L792" s="45" t="str">
        <f t="shared" si="38"/>
        <v/>
      </c>
      <c r="N792" s="108"/>
      <c r="O792" s="109"/>
      <c r="P792" s="110"/>
    </row>
    <row r="793" spans="2:16" x14ac:dyDescent="0.25">
      <c r="B793" s="108"/>
      <c r="C793" s="109"/>
      <c r="D793" s="109"/>
      <c r="E793" s="109"/>
      <c r="F793" s="110"/>
      <c r="H793" s="45" t="str">
        <f t="shared" si="36"/>
        <v/>
      </c>
      <c r="J793" s="45" t="str">
        <f t="shared" si="37"/>
        <v/>
      </c>
      <c r="L793" s="45" t="str">
        <f t="shared" si="38"/>
        <v/>
      </c>
      <c r="N793" s="108"/>
      <c r="O793" s="109"/>
      <c r="P793" s="110"/>
    </row>
    <row r="794" spans="2:16" x14ac:dyDescent="0.25">
      <c r="B794" s="108"/>
      <c r="C794" s="109"/>
      <c r="D794" s="109"/>
      <c r="E794" s="109"/>
      <c r="F794" s="110"/>
      <c r="H794" s="45" t="str">
        <f t="shared" si="36"/>
        <v/>
      </c>
      <c r="J794" s="45" t="str">
        <f t="shared" si="37"/>
        <v/>
      </c>
      <c r="L794" s="45" t="str">
        <f t="shared" si="38"/>
        <v/>
      </c>
      <c r="N794" s="108"/>
      <c r="O794" s="109"/>
      <c r="P794" s="110"/>
    </row>
    <row r="795" spans="2:16" x14ac:dyDescent="0.25">
      <c r="B795" s="108"/>
      <c r="C795" s="109"/>
      <c r="D795" s="109"/>
      <c r="E795" s="109"/>
      <c r="F795" s="110"/>
      <c r="H795" s="45" t="str">
        <f t="shared" si="36"/>
        <v/>
      </c>
      <c r="J795" s="45" t="str">
        <f t="shared" si="37"/>
        <v/>
      </c>
      <c r="L795" s="45" t="str">
        <f t="shared" si="38"/>
        <v/>
      </c>
      <c r="N795" s="108"/>
      <c r="O795" s="109"/>
      <c r="P795" s="110"/>
    </row>
    <row r="796" spans="2:16" x14ac:dyDescent="0.25">
      <c r="B796" s="108"/>
      <c r="C796" s="109"/>
      <c r="D796" s="109"/>
      <c r="E796" s="109"/>
      <c r="F796" s="110"/>
      <c r="H796" s="45" t="str">
        <f t="shared" si="36"/>
        <v/>
      </c>
      <c r="J796" s="45" t="str">
        <f t="shared" si="37"/>
        <v/>
      </c>
      <c r="L796" s="45" t="str">
        <f t="shared" si="38"/>
        <v/>
      </c>
      <c r="N796" s="108"/>
      <c r="O796" s="109"/>
      <c r="P796" s="110"/>
    </row>
    <row r="797" spans="2:16" x14ac:dyDescent="0.25">
      <c r="B797" s="108"/>
      <c r="C797" s="109"/>
      <c r="D797" s="109"/>
      <c r="E797" s="109"/>
      <c r="F797" s="110"/>
      <c r="H797" s="45" t="str">
        <f t="shared" si="36"/>
        <v/>
      </c>
      <c r="J797" s="45" t="str">
        <f t="shared" si="37"/>
        <v/>
      </c>
      <c r="L797" s="45" t="str">
        <f t="shared" si="38"/>
        <v/>
      </c>
      <c r="N797" s="108"/>
      <c r="O797" s="109"/>
      <c r="P797" s="110"/>
    </row>
    <row r="798" spans="2:16" x14ac:dyDescent="0.25">
      <c r="B798" s="108"/>
      <c r="C798" s="109"/>
      <c r="D798" s="109"/>
      <c r="E798" s="109"/>
      <c r="F798" s="110"/>
      <c r="H798" s="45" t="str">
        <f t="shared" si="36"/>
        <v/>
      </c>
      <c r="J798" s="45" t="str">
        <f t="shared" si="37"/>
        <v/>
      </c>
      <c r="L798" s="45" t="str">
        <f t="shared" si="38"/>
        <v/>
      </c>
      <c r="N798" s="108"/>
      <c r="O798" s="109"/>
      <c r="P798" s="110"/>
    </row>
    <row r="799" spans="2:16" x14ac:dyDescent="0.25">
      <c r="B799" s="108"/>
      <c r="C799" s="109"/>
      <c r="D799" s="109"/>
      <c r="E799" s="109"/>
      <c r="F799" s="110"/>
      <c r="H799" s="45" t="str">
        <f t="shared" si="36"/>
        <v/>
      </c>
      <c r="J799" s="45" t="str">
        <f t="shared" si="37"/>
        <v/>
      </c>
      <c r="L799" s="45" t="str">
        <f t="shared" si="38"/>
        <v/>
      </c>
      <c r="N799" s="108"/>
      <c r="O799" s="109"/>
      <c r="P799" s="110"/>
    </row>
    <row r="800" spans="2:16" x14ac:dyDescent="0.25">
      <c r="B800" s="108"/>
      <c r="C800" s="109"/>
      <c r="D800" s="109"/>
      <c r="E800" s="109"/>
      <c r="F800" s="110"/>
      <c r="H800" s="45" t="str">
        <f t="shared" si="36"/>
        <v/>
      </c>
      <c r="J800" s="45" t="str">
        <f t="shared" si="37"/>
        <v/>
      </c>
      <c r="L800" s="45" t="str">
        <f t="shared" si="38"/>
        <v/>
      </c>
      <c r="N800" s="108"/>
      <c r="O800" s="109"/>
      <c r="P800" s="110"/>
    </row>
    <row r="801" spans="2:16" x14ac:dyDescent="0.25">
      <c r="B801" s="108"/>
      <c r="C801" s="109"/>
      <c r="D801" s="109"/>
      <c r="E801" s="109"/>
      <c r="F801" s="110"/>
      <c r="H801" s="45" t="str">
        <f t="shared" si="36"/>
        <v/>
      </c>
      <c r="J801" s="45" t="str">
        <f t="shared" si="37"/>
        <v/>
      </c>
      <c r="L801" s="45" t="str">
        <f t="shared" si="38"/>
        <v/>
      </c>
      <c r="N801" s="108"/>
      <c r="O801" s="109"/>
      <c r="P801" s="110"/>
    </row>
    <row r="802" spans="2:16" x14ac:dyDescent="0.25">
      <c r="B802" s="108"/>
      <c r="C802" s="109"/>
      <c r="D802" s="109"/>
      <c r="E802" s="109"/>
      <c r="F802" s="110"/>
      <c r="H802" s="45" t="str">
        <f t="shared" si="36"/>
        <v/>
      </c>
      <c r="J802" s="45" t="str">
        <f t="shared" si="37"/>
        <v/>
      </c>
      <c r="L802" s="45" t="str">
        <f t="shared" si="38"/>
        <v/>
      </c>
      <c r="N802" s="108"/>
      <c r="O802" s="109"/>
      <c r="P802" s="110"/>
    </row>
    <row r="803" spans="2:16" x14ac:dyDescent="0.25">
      <c r="B803" s="108"/>
      <c r="C803" s="109"/>
      <c r="D803" s="109"/>
      <c r="E803" s="109"/>
      <c r="F803" s="110"/>
      <c r="H803" s="45" t="str">
        <f t="shared" si="36"/>
        <v/>
      </c>
      <c r="J803" s="45" t="str">
        <f t="shared" si="37"/>
        <v/>
      </c>
      <c r="L803" s="45" t="str">
        <f t="shared" si="38"/>
        <v/>
      </c>
      <c r="N803" s="108"/>
      <c r="O803" s="109"/>
      <c r="P803" s="110"/>
    </row>
    <row r="804" spans="2:16" x14ac:dyDescent="0.25">
      <c r="B804" s="108"/>
      <c r="C804" s="109"/>
      <c r="D804" s="109"/>
      <c r="E804" s="109"/>
      <c r="F804" s="110"/>
      <c r="H804" s="45" t="str">
        <f t="shared" si="36"/>
        <v/>
      </c>
      <c r="J804" s="45" t="str">
        <f t="shared" si="37"/>
        <v/>
      </c>
      <c r="L804" s="45" t="str">
        <f t="shared" si="38"/>
        <v/>
      </c>
      <c r="N804" s="108"/>
      <c r="O804" s="109"/>
      <c r="P804" s="110"/>
    </row>
    <row r="805" spans="2:16" x14ac:dyDescent="0.25">
      <c r="B805" s="108"/>
      <c r="C805" s="109"/>
      <c r="D805" s="109"/>
      <c r="E805" s="109"/>
      <c r="F805" s="110"/>
      <c r="H805" s="45" t="str">
        <f t="shared" si="36"/>
        <v/>
      </c>
      <c r="J805" s="45" t="str">
        <f t="shared" si="37"/>
        <v/>
      </c>
      <c r="L805" s="45" t="str">
        <f t="shared" si="38"/>
        <v/>
      </c>
      <c r="N805" s="108"/>
      <c r="O805" s="109"/>
      <c r="P805" s="110"/>
    </row>
    <row r="806" spans="2:16" x14ac:dyDescent="0.25">
      <c r="B806" s="108"/>
      <c r="C806" s="109"/>
      <c r="D806" s="109"/>
      <c r="E806" s="109"/>
      <c r="F806" s="110"/>
      <c r="H806" s="45" t="str">
        <f t="shared" si="36"/>
        <v/>
      </c>
      <c r="J806" s="45" t="str">
        <f t="shared" si="37"/>
        <v/>
      </c>
      <c r="L806" s="45" t="str">
        <f t="shared" si="38"/>
        <v/>
      </c>
      <c r="N806" s="108"/>
      <c r="O806" s="109"/>
      <c r="P806" s="110"/>
    </row>
    <row r="807" spans="2:16" x14ac:dyDescent="0.25">
      <c r="B807" s="108"/>
      <c r="C807" s="109"/>
      <c r="D807" s="109"/>
      <c r="E807" s="109"/>
      <c r="F807" s="110"/>
      <c r="H807" s="45" t="str">
        <f t="shared" si="36"/>
        <v/>
      </c>
      <c r="J807" s="45" t="str">
        <f t="shared" si="37"/>
        <v/>
      </c>
      <c r="L807" s="45" t="str">
        <f t="shared" si="38"/>
        <v/>
      </c>
      <c r="N807" s="108"/>
      <c r="O807" s="109"/>
      <c r="P807" s="110"/>
    </row>
    <row r="808" spans="2:16" x14ac:dyDescent="0.25">
      <c r="B808" s="108"/>
      <c r="C808" s="109"/>
      <c r="D808" s="109"/>
      <c r="E808" s="109"/>
      <c r="F808" s="110"/>
      <c r="H808" s="45" t="str">
        <f t="shared" si="36"/>
        <v/>
      </c>
      <c r="J808" s="45" t="str">
        <f t="shared" si="37"/>
        <v/>
      </c>
      <c r="L808" s="45" t="str">
        <f t="shared" si="38"/>
        <v/>
      </c>
      <c r="N808" s="108"/>
      <c r="O808" s="109"/>
      <c r="P808" s="110"/>
    </row>
    <row r="809" spans="2:16" x14ac:dyDescent="0.25">
      <c r="B809" s="108"/>
      <c r="C809" s="109"/>
      <c r="D809" s="109"/>
      <c r="E809" s="109"/>
      <c r="F809" s="110"/>
      <c r="H809" s="45" t="str">
        <f t="shared" si="36"/>
        <v/>
      </c>
      <c r="J809" s="45" t="str">
        <f t="shared" si="37"/>
        <v/>
      </c>
      <c r="L809" s="45" t="str">
        <f t="shared" si="38"/>
        <v/>
      </c>
      <c r="N809" s="108"/>
      <c r="O809" s="109"/>
      <c r="P809" s="110"/>
    </row>
    <row r="810" spans="2:16" x14ac:dyDescent="0.25">
      <c r="B810" s="108"/>
      <c r="C810" s="109"/>
      <c r="D810" s="109"/>
      <c r="E810" s="109"/>
      <c r="F810" s="110"/>
      <c r="H810" s="45" t="str">
        <f t="shared" si="36"/>
        <v/>
      </c>
      <c r="J810" s="45" t="str">
        <f t="shared" si="37"/>
        <v/>
      </c>
      <c r="L810" s="45" t="str">
        <f t="shared" si="38"/>
        <v/>
      </c>
      <c r="N810" s="108"/>
      <c r="O810" s="109"/>
      <c r="P810" s="110"/>
    </row>
    <row r="811" spans="2:16" x14ac:dyDescent="0.25">
      <c r="B811" s="108"/>
      <c r="C811" s="109"/>
      <c r="D811" s="109"/>
      <c r="E811" s="109"/>
      <c r="F811" s="110"/>
      <c r="H811" s="45" t="str">
        <f t="shared" si="36"/>
        <v/>
      </c>
      <c r="J811" s="45" t="str">
        <f t="shared" si="37"/>
        <v/>
      </c>
      <c r="L811" s="45" t="str">
        <f t="shared" si="38"/>
        <v/>
      </c>
      <c r="N811" s="108"/>
      <c r="O811" s="109"/>
      <c r="P811" s="110"/>
    </row>
    <row r="812" spans="2:16" x14ac:dyDescent="0.25">
      <c r="B812" s="108"/>
      <c r="C812" s="109"/>
      <c r="D812" s="109"/>
      <c r="E812" s="109"/>
      <c r="F812" s="110"/>
      <c r="H812" s="45" t="str">
        <f t="shared" si="36"/>
        <v/>
      </c>
      <c r="J812" s="45" t="str">
        <f t="shared" si="37"/>
        <v/>
      </c>
      <c r="L812" s="45" t="str">
        <f t="shared" si="38"/>
        <v/>
      </c>
      <c r="N812" s="108"/>
      <c r="O812" s="109"/>
      <c r="P812" s="110"/>
    </row>
    <row r="813" spans="2:16" x14ac:dyDescent="0.25">
      <c r="B813" s="108"/>
      <c r="C813" s="109"/>
      <c r="D813" s="109"/>
      <c r="E813" s="109"/>
      <c r="F813" s="110"/>
      <c r="H813" s="45" t="str">
        <f t="shared" si="36"/>
        <v/>
      </c>
      <c r="J813" s="45" t="str">
        <f t="shared" si="37"/>
        <v/>
      </c>
      <c r="L813" s="45" t="str">
        <f t="shared" si="38"/>
        <v/>
      </c>
      <c r="N813" s="108"/>
      <c r="O813" s="109"/>
      <c r="P813" s="110"/>
    </row>
    <row r="814" spans="2:16" x14ac:dyDescent="0.25">
      <c r="B814" s="108"/>
      <c r="C814" s="109"/>
      <c r="D814" s="109"/>
      <c r="E814" s="109"/>
      <c r="F814" s="110"/>
      <c r="H814" s="45" t="str">
        <f t="shared" si="36"/>
        <v/>
      </c>
      <c r="J814" s="45" t="str">
        <f t="shared" si="37"/>
        <v/>
      </c>
      <c r="L814" s="45" t="str">
        <f t="shared" si="38"/>
        <v/>
      </c>
      <c r="N814" s="108"/>
      <c r="O814" s="109"/>
      <c r="P814" s="110"/>
    </row>
    <row r="815" spans="2:16" x14ac:dyDescent="0.25">
      <c r="B815" s="108"/>
      <c r="C815" s="109"/>
      <c r="D815" s="109"/>
      <c r="E815" s="109"/>
      <c r="F815" s="110"/>
      <c r="H815" s="45" t="str">
        <f t="shared" si="36"/>
        <v/>
      </c>
      <c r="J815" s="45" t="str">
        <f t="shared" si="37"/>
        <v/>
      </c>
      <c r="L815" s="45" t="str">
        <f t="shared" si="38"/>
        <v/>
      </c>
      <c r="N815" s="108"/>
      <c r="O815" s="109"/>
      <c r="P815" s="110"/>
    </row>
    <row r="816" spans="2:16" x14ac:dyDescent="0.25">
      <c r="B816" s="108"/>
      <c r="C816" s="109"/>
      <c r="D816" s="109"/>
      <c r="E816" s="109"/>
      <c r="F816" s="110"/>
      <c r="H816" s="45" t="str">
        <f t="shared" si="36"/>
        <v/>
      </c>
      <c r="J816" s="45" t="str">
        <f t="shared" si="37"/>
        <v/>
      </c>
      <c r="L816" s="45" t="str">
        <f t="shared" si="38"/>
        <v/>
      </c>
      <c r="N816" s="108"/>
      <c r="O816" s="109"/>
      <c r="P816" s="110"/>
    </row>
    <row r="817" spans="2:16" x14ac:dyDescent="0.25">
      <c r="B817" s="108"/>
      <c r="C817" s="109"/>
      <c r="D817" s="109"/>
      <c r="E817" s="109"/>
      <c r="F817" s="110"/>
      <c r="H817" s="45" t="str">
        <f t="shared" si="36"/>
        <v/>
      </c>
      <c r="J817" s="45" t="str">
        <f t="shared" si="37"/>
        <v/>
      </c>
      <c r="L817" s="45" t="str">
        <f t="shared" si="38"/>
        <v/>
      </c>
      <c r="N817" s="108"/>
      <c r="O817" s="109"/>
      <c r="P817" s="110"/>
    </row>
    <row r="818" spans="2:16" x14ac:dyDescent="0.25">
      <c r="B818" s="108"/>
      <c r="C818" s="109"/>
      <c r="D818" s="109"/>
      <c r="E818" s="109"/>
      <c r="F818" s="110"/>
      <c r="H818" s="45" t="str">
        <f t="shared" si="36"/>
        <v/>
      </c>
      <c r="J818" s="45" t="str">
        <f t="shared" si="37"/>
        <v/>
      </c>
      <c r="L818" s="45" t="str">
        <f t="shared" si="38"/>
        <v/>
      </c>
      <c r="N818" s="108"/>
      <c r="O818" s="114"/>
      <c r="P818" s="110"/>
    </row>
    <row r="819" spans="2:16" x14ac:dyDescent="0.25">
      <c r="B819" s="108"/>
      <c r="C819" s="109"/>
      <c r="D819" s="109"/>
      <c r="E819" s="109"/>
      <c r="F819" s="110"/>
      <c r="H819" s="45" t="str">
        <f t="shared" si="36"/>
        <v/>
      </c>
      <c r="J819" s="45" t="str">
        <f t="shared" si="37"/>
        <v/>
      </c>
      <c r="L819" s="45" t="str">
        <f t="shared" si="38"/>
        <v/>
      </c>
      <c r="N819" s="108"/>
      <c r="O819" s="109"/>
      <c r="P819" s="110"/>
    </row>
    <row r="820" spans="2:16" x14ac:dyDescent="0.25">
      <c r="B820" s="108"/>
      <c r="C820" s="109"/>
      <c r="D820" s="109"/>
      <c r="E820" s="109"/>
      <c r="F820" s="110"/>
      <c r="H820" s="45" t="str">
        <f t="shared" si="36"/>
        <v/>
      </c>
      <c r="J820" s="45" t="str">
        <f t="shared" si="37"/>
        <v/>
      </c>
      <c r="L820" s="45" t="str">
        <f t="shared" si="38"/>
        <v/>
      </c>
      <c r="N820" s="108"/>
      <c r="O820" s="109"/>
      <c r="P820" s="110"/>
    </row>
    <row r="821" spans="2:16" x14ac:dyDescent="0.25">
      <c r="B821" s="108"/>
      <c r="C821" s="109"/>
      <c r="D821" s="109"/>
      <c r="E821" s="109"/>
      <c r="F821" s="110"/>
      <c r="H821" s="45" t="str">
        <f t="shared" si="36"/>
        <v/>
      </c>
      <c r="J821" s="45" t="str">
        <f t="shared" si="37"/>
        <v/>
      </c>
      <c r="L821" s="45" t="str">
        <f t="shared" si="38"/>
        <v/>
      </c>
      <c r="N821" s="108"/>
      <c r="O821" s="109"/>
      <c r="P821" s="110"/>
    </row>
    <row r="822" spans="2:16" x14ac:dyDescent="0.25">
      <c r="B822" s="108"/>
      <c r="C822" s="109"/>
      <c r="D822" s="109"/>
      <c r="E822" s="109"/>
      <c r="F822" s="110"/>
      <c r="H822" s="45" t="str">
        <f t="shared" si="36"/>
        <v/>
      </c>
      <c r="J822" s="45" t="str">
        <f t="shared" si="37"/>
        <v/>
      </c>
      <c r="L822" s="45" t="str">
        <f t="shared" si="38"/>
        <v/>
      </c>
      <c r="N822" s="108"/>
      <c r="O822" s="109"/>
      <c r="P822" s="110"/>
    </row>
    <row r="823" spans="2:16" x14ac:dyDescent="0.25">
      <c r="B823" s="108"/>
      <c r="C823" s="109"/>
      <c r="D823" s="109"/>
      <c r="E823" s="109"/>
      <c r="F823" s="110"/>
      <c r="H823" s="45" t="str">
        <f t="shared" si="36"/>
        <v/>
      </c>
      <c r="J823" s="45" t="str">
        <f t="shared" si="37"/>
        <v/>
      </c>
      <c r="L823" s="45" t="str">
        <f t="shared" si="38"/>
        <v/>
      </c>
      <c r="N823" s="108"/>
      <c r="O823" s="109"/>
      <c r="P823" s="110"/>
    </row>
    <row r="824" spans="2:16" x14ac:dyDescent="0.25">
      <c r="B824" s="108"/>
      <c r="C824" s="109"/>
      <c r="D824" s="109"/>
      <c r="E824" s="109"/>
      <c r="F824" s="110"/>
      <c r="H824" s="45" t="str">
        <f t="shared" si="36"/>
        <v/>
      </c>
      <c r="J824" s="45" t="str">
        <f t="shared" si="37"/>
        <v/>
      </c>
      <c r="L824" s="45" t="str">
        <f t="shared" si="38"/>
        <v/>
      </c>
      <c r="N824" s="108"/>
      <c r="O824" s="109"/>
      <c r="P824" s="110"/>
    </row>
    <row r="825" spans="2:16" x14ac:dyDescent="0.25">
      <c r="B825" s="108"/>
      <c r="C825" s="109"/>
      <c r="D825" s="109"/>
      <c r="E825" s="109"/>
      <c r="F825" s="110"/>
      <c r="H825" s="45" t="str">
        <f t="shared" si="36"/>
        <v/>
      </c>
      <c r="J825" s="45" t="str">
        <f t="shared" si="37"/>
        <v/>
      </c>
      <c r="L825" s="45" t="str">
        <f t="shared" si="38"/>
        <v/>
      </c>
      <c r="N825" s="108"/>
      <c r="O825" s="109"/>
      <c r="P825" s="110"/>
    </row>
    <row r="826" spans="2:16" x14ac:dyDescent="0.25">
      <c r="B826" s="108"/>
      <c r="C826" s="109"/>
      <c r="D826" s="109"/>
      <c r="E826" s="109"/>
      <c r="F826" s="110"/>
      <c r="H826" s="45" t="str">
        <f t="shared" si="36"/>
        <v/>
      </c>
      <c r="J826" s="45" t="str">
        <f t="shared" si="37"/>
        <v/>
      </c>
      <c r="L826" s="45" t="str">
        <f t="shared" si="38"/>
        <v/>
      </c>
      <c r="N826" s="108"/>
      <c r="O826" s="109"/>
      <c r="P826" s="110"/>
    </row>
    <row r="827" spans="2:16" x14ac:dyDescent="0.25">
      <c r="B827" s="108"/>
      <c r="C827" s="109"/>
      <c r="D827" s="109"/>
      <c r="E827" s="109"/>
      <c r="F827" s="110"/>
      <c r="H827" s="45" t="str">
        <f t="shared" si="36"/>
        <v/>
      </c>
      <c r="J827" s="45" t="str">
        <f t="shared" si="37"/>
        <v/>
      </c>
      <c r="L827" s="45" t="str">
        <f t="shared" si="38"/>
        <v/>
      </c>
      <c r="N827" s="108"/>
      <c r="O827" s="109"/>
      <c r="P827" s="110"/>
    </row>
    <row r="828" spans="2:16" x14ac:dyDescent="0.25">
      <c r="B828" s="108"/>
      <c r="C828" s="109"/>
      <c r="D828" s="109"/>
      <c r="E828" s="109"/>
      <c r="F828" s="110"/>
      <c r="H828" s="45" t="str">
        <f t="shared" si="36"/>
        <v/>
      </c>
      <c r="J828" s="45" t="str">
        <f t="shared" si="37"/>
        <v/>
      </c>
      <c r="L828" s="45" t="str">
        <f t="shared" si="38"/>
        <v/>
      </c>
      <c r="N828" s="108"/>
      <c r="O828" s="109"/>
      <c r="P828" s="110"/>
    </row>
    <row r="829" spans="2:16" x14ac:dyDescent="0.25">
      <c r="B829" s="108"/>
      <c r="C829" s="109"/>
      <c r="D829" s="109"/>
      <c r="E829" s="109"/>
      <c r="F829" s="110"/>
      <c r="H829" s="45" t="str">
        <f t="shared" si="36"/>
        <v/>
      </c>
      <c r="J829" s="45" t="str">
        <f t="shared" si="37"/>
        <v/>
      </c>
      <c r="L829" s="45" t="str">
        <f t="shared" si="38"/>
        <v/>
      </c>
      <c r="N829" s="108"/>
      <c r="O829" s="109"/>
      <c r="P829" s="110"/>
    </row>
    <row r="830" spans="2:16" x14ac:dyDescent="0.25">
      <c r="B830" s="108"/>
      <c r="C830" s="109"/>
      <c r="D830" s="109"/>
      <c r="E830" s="109"/>
      <c r="F830" s="110"/>
      <c r="H830" s="45" t="str">
        <f t="shared" si="36"/>
        <v/>
      </c>
      <c r="J830" s="45" t="str">
        <f t="shared" si="37"/>
        <v/>
      </c>
      <c r="L830" s="45" t="str">
        <f t="shared" si="38"/>
        <v/>
      </c>
      <c r="N830" s="108"/>
      <c r="O830" s="109"/>
      <c r="P830" s="110"/>
    </row>
    <row r="831" spans="2:16" x14ac:dyDescent="0.25">
      <c r="B831" s="108"/>
      <c r="C831" s="109"/>
      <c r="D831" s="109"/>
      <c r="E831" s="109"/>
      <c r="F831" s="110"/>
      <c r="H831" s="45" t="str">
        <f t="shared" si="36"/>
        <v/>
      </c>
      <c r="J831" s="45" t="str">
        <f t="shared" si="37"/>
        <v/>
      </c>
      <c r="L831" s="45" t="str">
        <f t="shared" si="38"/>
        <v/>
      </c>
      <c r="N831" s="108"/>
      <c r="O831" s="109"/>
      <c r="P831" s="110"/>
    </row>
    <row r="832" spans="2:16" x14ac:dyDescent="0.25">
      <c r="B832" s="108"/>
      <c r="C832" s="109"/>
      <c r="D832" s="109"/>
      <c r="E832" s="109"/>
      <c r="F832" s="110"/>
      <c r="H832" s="45" t="str">
        <f t="shared" si="36"/>
        <v/>
      </c>
      <c r="J832" s="45" t="str">
        <f t="shared" si="37"/>
        <v/>
      </c>
      <c r="L832" s="45" t="str">
        <f t="shared" si="38"/>
        <v/>
      </c>
      <c r="N832" s="108"/>
      <c r="O832" s="109"/>
      <c r="P832" s="110"/>
    </row>
    <row r="833" spans="2:16" x14ac:dyDescent="0.25">
      <c r="B833" s="108"/>
      <c r="C833" s="109"/>
      <c r="D833" s="109"/>
      <c r="E833" s="109"/>
      <c r="F833" s="110"/>
      <c r="H833" s="45" t="str">
        <f t="shared" si="36"/>
        <v/>
      </c>
      <c r="J833" s="45" t="str">
        <f t="shared" si="37"/>
        <v/>
      </c>
      <c r="L833" s="45" t="str">
        <f t="shared" si="38"/>
        <v/>
      </c>
      <c r="N833" s="108"/>
      <c r="O833" s="109"/>
      <c r="P833" s="110"/>
    </row>
    <row r="834" spans="2:16" x14ac:dyDescent="0.25">
      <c r="B834" s="108"/>
      <c r="C834" s="109"/>
      <c r="D834" s="109"/>
      <c r="E834" s="109"/>
      <c r="F834" s="110"/>
      <c r="H834" s="45" t="str">
        <f t="shared" si="36"/>
        <v/>
      </c>
      <c r="J834" s="45" t="str">
        <f t="shared" si="37"/>
        <v/>
      </c>
      <c r="L834" s="45" t="str">
        <f t="shared" si="38"/>
        <v/>
      </c>
      <c r="N834" s="108"/>
      <c r="O834" s="109"/>
      <c r="P834" s="110"/>
    </row>
    <row r="835" spans="2:16" x14ac:dyDescent="0.25">
      <c r="B835" s="108"/>
      <c r="C835" s="109"/>
      <c r="D835" s="109"/>
      <c r="E835" s="109"/>
      <c r="F835" s="110"/>
      <c r="H835" s="45" t="str">
        <f t="shared" si="36"/>
        <v/>
      </c>
      <c r="J835" s="45" t="str">
        <f t="shared" si="37"/>
        <v/>
      </c>
      <c r="L835" s="45" t="str">
        <f t="shared" si="38"/>
        <v/>
      </c>
      <c r="N835" s="108"/>
      <c r="O835" s="109"/>
      <c r="P835" s="110"/>
    </row>
    <row r="836" spans="2:16" x14ac:dyDescent="0.25">
      <c r="B836" s="108"/>
      <c r="C836" s="109"/>
      <c r="D836" s="109"/>
      <c r="E836" s="109"/>
      <c r="F836" s="110"/>
      <c r="H836" s="45" t="str">
        <f t="shared" si="36"/>
        <v/>
      </c>
      <c r="J836" s="45" t="str">
        <f t="shared" si="37"/>
        <v/>
      </c>
      <c r="L836" s="45" t="str">
        <f t="shared" si="38"/>
        <v/>
      </c>
      <c r="N836" s="108"/>
      <c r="O836" s="109"/>
      <c r="P836" s="110"/>
    </row>
    <row r="837" spans="2:16" x14ac:dyDescent="0.25">
      <c r="B837" s="108"/>
      <c r="C837" s="109"/>
      <c r="D837" s="109"/>
      <c r="E837" s="109"/>
      <c r="F837" s="110"/>
      <c r="H837" s="45" t="str">
        <f t="shared" si="36"/>
        <v/>
      </c>
      <c r="J837" s="45" t="str">
        <f t="shared" si="37"/>
        <v/>
      </c>
      <c r="L837" s="45" t="str">
        <f t="shared" si="38"/>
        <v/>
      </c>
      <c r="N837" s="108"/>
      <c r="O837" s="109"/>
      <c r="P837" s="110"/>
    </row>
    <row r="838" spans="2:16" x14ac:dyDescent="0.25">
      <c r="B838" s="108"/>
      <c r="C838" s="109"/>
      <c r="D838" s="109"/>
      <c r="E838" s="109"/>
      <c r="F838" s="110"/>
      <c r="H838" s="45" t="str">
        <f t="shared" si="36"/>
        <v/>
      </c>
      <c r="J838" s="45" t="str">
        <f t="shared" si="37"/>
        <v/>
      </c>
      <c r="L838" s="45" t="str">
        <f t="shared" si="38"/>
        <v/>
      </c>
      <c r="N838" s="108"/>
      <c r="O838" s="109"/>
      <c r="P838" s="110"/>
    </row>
    <row r="839" spans="2:16" x14ac:dyDescent="0.25">
      <c r="B839" s="108"/>
      <c r="C839" s="109"/>
      <c r="D839" s="109"/>
      <c r="E839" s="109"/>
      <c r="F839" s="110"/>
      <c r="H839" s="45" t="str">
        <f t="shared" si="36"/>
        <v/>
      </c>
      <c r="J839" s="45" t="str">
        <f t="shared" si="37"/>
        <v/>
      </c>
      <c r="L839" s="45" t="str">
        <f t="shared" si="38"/>
        <v/>
      </c>
      <c r="N839" s="108"/>
      <c r="O839" s="109"/>
      <c r="P839" s="110"/>
    </row>
    <row r="840" spans="2:16" x14ac:dyDescent="0.25">
      <c r="B840" s="108"/>
      <c r="C840" s="109"/>
      <c r="D840" s="109"/>
      <c r="E840" s="109"/>
      <c r="F840" s="110"/>
      <c r="H840" s="45" t="str">
        <f t="shared" si="36"/>
        <v/>
      </c>
      <c r="J840" s="45" t="str">
        <f t="shared" si="37"/>
        <v/>
      </c>
      <c r="L840" s="45" t="str">
        <f t="shared" si="38"/>
        <v/>
      </c>
      <c r="N840" s="108"/>
      <c r="O840" s="109"/>
      <c r="P840" s="110"/>
    </row>
    <row r="841" spans="2:16" x14ac:dyDescent="0.25">
      <c r="B841" s="108"/>
      <c r="C841" s="109"/>
      <c r="D841" s="109"/>
      <c r="E841" s="109"/>
      <c r="F841" s="110"/>
      <c r="H841" s="45" t="str">
        <f t="shared" si="36"/>
        <v/>
      </c>
      <c r="J841" s="45" t="str">
        <f t="shared" si="37"/>
        <v/>
      </c>
      <c r="L841" s="45" t="str">
        <f t="shared" si="38"/>
        <v/>
      </c>
      <c r="N841" s="108"/>
      <c r="O841" s="109"/>
      <c r="P841" s="110"/>
    </row>
    <row r="842" spans="2:16" x14ac:dyDescent="0.25">
      <c r="B842" s="108"/>
      <c r="C842" s="109"/>
      <c r="D842" s="109"/>
      <c r="E842" s="109"/>
      <c r="F842" s="110"/>
      <c r="H842" s="45" t="str">
        <f t="shared" si="36"/>
        <v/>
      </c>
      <c r="J842" s="45" t="str">
        <f t="shared" si="37"/>
        <v/>
      </c>
      <c r="L842" s="45" t="str">
        <f t="shared" si="38"/>
        <v/>
      </c>
      <c r="N842" s="108"/>
      <c r="O842" s="109"/>
      <c r="P842" s="110"/>
    </row>
    <row r="843" spans="2:16" x14ac:dyDescent="0.25">
      <c r="B843" s="108"/>
      <c r="C843" s="109"/>
      <c r="D843" s="109"/>
      <c r="E843" s="109"/>
      <c r="F843" s="110"/>
      <c r="H843" s="45" t="str">
        <f t="shared" ref="H843:H906" si="39">IF(C843="","",C843) &amp; IF(D843="",""," – " &amp; D843) &amp; IF(E843="",""," – " &amp; E843) &amp; IF(F843="",""," – " &amp; F843)</f>
        <v/>
      </c>
      <c r="J843" s="45" t="str">
        <f t="shared" ref="J843:J906" si="40">IF(C843="","",C843) &amp; IF(D843="",""," – " &amp; D843) &amp; IF(E843="",""," – " &amp; E843)</f>
        <v/>
      </c>
      <c r="L843" s="45" t="str">
        <f t="shared" ref="L843:L906" si="41">IF(C843="","",C843) &amp; IF(D843="",""," – " &amp; D843)</f>
        <v/>
      </c>
      <c r="N843" s="108"/>
      <c r="O843" s="109"/>
      <c r="P843" s="110"/>
    </row>
    <row r="844" spans="2:16" x14ac:dyDescent="0.25">
      <c r="B844" s="108"/>
      <c r="C844" s="109"/>
      <c r="D844" s="109"/>
      <c r="E844" s="109"/>
      <c r="F844" s="110"/>
      <c r="H844" s="45" t="str">
        <f t="shared" si="39"/>
        <v/>
      </c>
      <c r="J844" s="45" t="str">
        <f t="shared" si="40"/>
        <v/>
      </c>
      <c r="L844" s="45" t="str">
        <f t="shared" si="41"/>
        <v/>
      </c>
      <c r="N844" s="108"/>
      <c r="O844" s="109"/>
      <c r="P844" s="110"/>
    </row>
    <row r="845" spans="2:16" x14ac:dyDescent="0.25">
      <c r="B845" s="108"/>
      <c r="C845" s="109"/>
      <c r="D845" s="109"/>
      <c r="E845" s="109"/>
      <c r="F845" s="110"/>
      <c r="H845" s="45" t="str">
        <f t="shared" si="39"/>
        <v/>
      </c>
      <c r="J845" s="45" t="str">
        <f t="shared" si="40"/>
        <v/>
      </c>
      <c r="L845" s="45" t="str">
        <f t="shared" si="41"/>
        <v/>
      </c>
      <c r="N845" s="108"/>
      <c r="O845" s="109"/>
      <c r="P845" s="110"/>
    </row>
    <row r="846" spans="2:16" x14ac:dyDescent="0.25">
      <c r="B846" s="108"/>
      <c r="C846" s="109"/>
      <c r="D846" s="109"/>
      <c r="E846" s="109"/>
      <c r="F846" s="110"/>
      <c r="H846" s="45" t="str">
        <f t="shared" si="39"/>
        <v/>
      </c>
      <c r="J846" s="45" t="str">
        <f t="shared" si="40"/>
        <v/>
      </c>
      <c r="L846" s="45" t="str">
        <f t="shared" si="41"/>
        <v/>
      </c>
      <c r="N846" s="108"/>
      <c r="O846" s="109"/>
      <c r="P846" s="110"/>
    </row>
    <row r="847" spans="2:16" x14ac:dyDescent="0.25">
      <c r="B847" s="108"/>
      <c r="C847" s="109"/>
      <c r="D847" s="109"/>
      <c r="E847" s="109"/>
      <c r="F847" s="110"/>
      <c r="H847" s="45" t="str">
        <f t="shared" si="39"/>
        <v/>
      </c>
      <c r="J847" s="45" t="str">
        <f t="shared" si="40"/>
        <v/>
      </c>
      <c r="L847" s="45" t="str">
        <f t="shared" si="41"/>
        <v/>
      </c>
      <c r="N847" s="108"/>
      <c r="O847" s="109"/>
      <c r="P847" s="110"/>
    </row>
    <row r="848" spans="2:16" x14ac:dyDescent="0.25">
      <c r="B848" s="108"/>
      <c r="C848" s="109"/>
      <c r="D848" s="109"/>
      <c r="E848" s="109"/>
      <c r="F848" s="110"/>
      <c r="H848" s="45" t="str">
        <f t="shared" si="39"/>
        <v/>
      </c>
      <c r="J848" s="45" t="str">
        <f t="shared" si="40"/>
        <v/>
      </c>
      <c r="L848" s="45" t="str">
        <f t="shared" si="41"/>
        <v/>
      </c>
      <c r="N848" s="108"/>
      <c r="O848" s="109"/>
      <c r="P848" s="110"/>
    </row>
    <row r="849" spans="2:16" x14ac:dyDescent="0.25">
      <c r="B849" s="108"/>
      <c r="C849" s="109"/>
      <c r="D849" s="109"/>
      <c r="E849" s="109"/>
      <c r="F849" s="110"/>
      <c r="H849" s="45" t="str">
        <f t="shared" si="39"/>
        <v/>
      </c>
      <c r="J849" s="45" t="str">
        <f t="shared" si="40"/>
        <v/>
      </c>
      <c r="L849" s="45" t="str">
        <f t="shared" si="41"/>
        <v/>
      </c>
      <c r="N849" s="108"/>
      <c r="O849" s="109"/>
      <c r="P849" s="110"/>
    </row>
    <row r="850" spans="2:16" x14ac:dyDescent="0.25">
      <c r="B850" s="108"/>
      <c r="C850" s="109"/>
      <c r="D850" s="109"/>
      <c r="E850" s="109"/>
      <c r="F850" s="110"/>
      <c r="H850" s="45" t="str">
        <f t="shared" si="39"/>
        <v/>
      </c>
      <c r="J850" s="45" t="str">
        <f t="shared" si="40"/>
        <v/>
      </c>
      <c r="L850" s="45" t="str">
        <f t="shared" si="41"/>
        <v/>
      </c>
      <c r="N850" s="108"/>
      <c r="O850" s="109"/>
      <c r="P850" s="110"/>
    </row>
    <row r="851" spans="2:16" x14ac:dyDescent="0.25">
      <c r="B851" s="108"/>
      <c r="C851" s="109"/>
      <c r="D851" s="109"/>
      <c r="E851" s="109"/>
      <c r="F851" s="110"/>
      <c r="H851" s="45" t="str">
        <f t="shared" si="39"/>
        <v/>
      </c>
      <c r="J851" s="45" t="str">
        <f t="shared" si="40"/>
        <v/>
      </c>
      <c r="L851" s="45" t="str">
        <f t="shared" si="41"/>
        <v/>
      </c>
      <c r="N851" s="108"/>
      <c r="O851" s="109"/>
      <c r="P851" s="110"/>
    </row>
    <row r="852" spans="2:16" x14ac:dyDescent="0.25">
      <c r="B852" s="108"/>
      <c r="C852" s="109"/>
      <c r="D852" s="109"/>
      <c r="E852" s="109"/>
      <c r="F852" s="110"/>
      <c r="H852" s="45" t="str">
        <f t="shared" si="39"/>
        <v/>
      </c>
      <c r="J852" s="45" t="str">
        <f t="shared" si="40"/>
        <v/>
      </c>
      <c r="L852" s="45" t="str">
        <f t="shared" si="41"/>
        <v/>
      </c>
      <c r="N852" s="108"/>
      <c r="O852" s="109"/>
      <c r="P852" s="110"/>
    </row>
    <row r="853" spans="2:16" x14ac:dyDescent="0.25">
      <c r="B853" s="108"/>
      <c r="C853" s="109"/>
      <c r="D853" s="109"/>
      <c r="E853" s="109"/>
      <c r="F853" s="110"/>
      <c r="H853" s="45" t="str">
        <f t="shared" si="39"/>
        <v/>
      </c>
      <c r="J853" s="45" t="str">
        <f t="shared" si="40"/>
        <v/>
      </c>
      <c r="L853" s="45" t="str">
        <f t="shared" si="41"/>
        <v/>
      </c>
      <c r="N853" s="108"/>
      <c r="O853" s="109"/>
      <c r="P853" s="110"/>
    </row>
    <row r="854" spans="2:16" x14ac:dyDescent="0.25">
      <c r="B854" s="108"/>
      <c r="C854" s="109"/>
      <c r="D854" s="109"/>
      <c r="E854" s="109"/>
      <c r="F854" s="110"/>
      <c r="H854" s="45" t="str">
        <f t="shared" si="39"/>
        <v/>
      </c>
      <c r="J854" s="45" t="str">
        <f t="shared" si="40"/>
        <v/>
      </c>
      <c r="L854" s="45" t="str">
        <f t="shared" si="41"/>
        <v/>
      </c>
      <c r="N854" s="108"/>
      <c r="O854" s="109"/>
      <c r="P854" s="110"/>
    </row>
    <row r="855" spans="2:16" x14ac:dyDescent="0.25">
      <c r="B855" s="108"/>
      <c r="C855" s="109"/>
      <c r="D855" s="109"/>
      <c r="E855" s="109"/>
      <c r="F855" s="110"/>
      <c r="H855" s="45" t="str">
        <f t="shared" si="39"/>
        <v/>
      </c>
      <c r="J855" s="45" t="str">
        <f t="shared" si="40"/>
        <v/>
      </c>
      <c r="L855" s="45" t="str">
        <f t="shared" si="41"/>
        <v/>
      </c>
      <c r="N855" s="108"/>
      <c r="O855" s="109"/>
      <c r="P855" s="110"/>
    </row>
    <row r="856" spans="2:16" x14ac:dyDescent="0.25">
      <c r="B856" s="108"/>
      <c r="C856" s="109"/>
      <c r="D856" s="109"/>
      <c r="E856" s="109"/>
      <c r="F856" s="110"/>
      <c r="H856" s="45" t="str">
        <f t="shared" si="39"/>
        <v/>
      </c>
      <c r="J856" s="45" t="str">
        <f t="shared" si="40"/>
        <v/>
      </c>
      <c r="L856" s="45" t="str">
        <f t="shared" si="41"/>
        <v/>
      </c>
      <c r="N856" s="108"/>
      <c r="O856" s="109"/>
      <c r="P856" s="110"/>
    </row>
    <row r="857" spans="2:16" x14ac:dyDescent="0.25">
      <c r="B857" s="108"/>
      <c r="C857" s="109"/>
      <c r="D857" s="109"/>
      <c r="E857" s="109"/>
      <c r="F857" s="110"/>
      <c r="H857" s="45" t="str">
        <f t="shared" si="39"/>
        <v/>
      </c>
      <c r="J857" s="45" t="str">
        <f t="shared" si="40"/>
        <v/>
      </c>
      <c r="L857" s="45" t="str">
        <f t="shared" si="41"/>
        <v/>
      </c>
      <c r="N857" s="108"/>
      <c r="O857" s="109"/>
      <c r="P857" s="110"/>
    </row>
    <row r="858" spans="2:16" x14ac:dyDescent="0.25">
      <c r="B858" s="108"/>
      <c r="C858" s="109"/>
      <c r="D858" s="109"/>
      <c r="E858" s="109"/>
      <c r="F858" s="110"/>
      <c r="H858" s="45" t="str">
        <f t="shared" si="39"/>
        <v/>
      </c>
      <c r="J858" s="45" t="str">
        <f t="shared" si="40"/>
        <v/>
      </c>
      <c r="L858" s="45" t="str">
        <f t="shared" si="41"/>
        <v/>
      </c>
      <c r="N858" s="108"/>
      <c r="O858" s="109"/>
      <c r="P858" s="110"/>
    </row>
    <row r="859" spans="2:16" x14ac:dyDescent="0.25">
      <c r="B859" s="108"/>
      <c r="C859" s="109"/>
      <c r="D859" s="109"/>
      <c r="E859" s="109"/>
      <c r="F859" s="110"/>
      <c r="H859" s="45" t="str">
        <f t="shared" si="39"/>
        <v/>
      </c>
      <c r="J859" s="45" t="str">
        <f t="shared" si="40"/>
        <v/>
      </c>
      <c r="L859" s="45" t="str">
        <f t="shared" si="41"/>
        <v/>
      </c>
      <c r="N859" s="108"/>
      <c r="O859" s="109"/>
      <c r="P859" s="110"/>
    </row>
    <row r="860" spans="2:16" x14ac:dyDescent="0.25">
      <c r="B860" s="108"/>
      <c r="C860" s="109"/>
      <c r="D860" s="109"/>
      <c r="E860" s="109"/>
      <c r="F860" s="110"/>
      <c r="H860" s="45" t="str">
        <f t="shared" si="39"/>
        <v/>
      </c>
      <c r="J860" s="45" t="str">
        <f t="shared" si="40"/>
        <v/>
      </c>
      <c r="L860" s="45" t="str">
        <f t="shared" si="41"/>
        <v/>
      </c>
      <c r="N860" s="108"/>
      <c r="O860" s="109"/>
      <c r="P860" s="110"/>
    </row>
    <row r="861" spans="2:16" x14ac:dyDescent="0.25">
      <c r="B861" s="108"/>
      <c r="C861" s="109"/>
      <c r="D861" s="109"/>
      <c r="E861" s="109"/>
      <c r="F861" s="110"/>
      <c r="H861" s="45" t="str">
        <f t="shared" si="39"/>
        <v/>
      </c>
      <c r="J861" s="45" t="str">
        <f t="shared" si="40"/>
        <v/>
      </c>
      <c r="L861" s="45" t="str">
        <f t="shared" si="41"/>
        <v/>
      </c>
      <c r="N861" s="108"/>
      <c r="O861" s="109"/>
      <c r="P861" s="110"/>
    </row>
    <row r="862" spans="2:16" x14ac:dyDescent="0.25">
      <c r="B862" s="108"/>
      <c r="C862" s="109"/>
      <c r="D862" s="109"/>
      <c r="E862" s="109"/>
      <c r="F862" s="110"/>
      <c r="H862" s="45" t="str">
        <f t="shared" si="39"/>
        <v/>
      </c>
      <c r="J862" s="45" t="str">
        <f t="shared" si="40"/>
        <v/>
      </c>
      <c r="L862" s="45" t="str">
        <f t="shared" si="41"/>
        <v/>
      </c>
      <c r="N862" s="108"/>
      <c r="O862" s="109"/>
      <c r="P862" s="110"/>
    </row>
    <row r="863" spans="2:16" x14ac:dyDescent="0.25">
      <c r="B863" s="108"/>
      <c r="C863" s="109"/>
      <c r="D863" s="109"/>
      <c r="E863" s="109"/>
      <c r="F863" s="110"/>
      <c r="H863" s="45" t="str">
        <f t="shared" si="39"/>
        <v/>
      </c>
      <c r="J863" s="45" t="str">
        <f t="shared" si="40"/>
        <v/>
      </c>
      <c r="L863" s="45" t="str">
        <f t="shared" si="41"/>
        <v/>
      </c>
      <c r="N863" s="108"/>
      <c r="O863" s="109"/>
      <c r="P863" s="110"/>
    </row>
    <row r="864" spans="2:16" x14ac:dyDescent="0.25">
      <c r="B864" s="108"/>
      <c r="C864" s="109"/>
      <c r="D864" s="109"/>
      <c r="E864" s="109"/>
      <c r="F864" s="110"/>
      <c r="H864" s="45" t="str">
        <f t="shared" si="39"/>
        <v/>
      </c>
      <c r="J864" s="45" t="str">
        <f t="shared" si="40"/>
        <v/>
      </c>
      <c r="L864" s="45" t="str">
        <f t="shared" si="41"/>
        <v/>
      </c>
      <c r="N864" s="108"/>
      <c r="O864" s="109"/>
      <c r="P864" s="110"/>
    </row>
    <row r="865" spans="2:16" x14ac:dyDescent="0.25">
      <c r="B865" s="108"/>
      <c r="C865" s="109"/>
      <c r="D865" s="109"/>
      <c r="E865" s="109"/>
      <c r="F865" s="110"/>
      <c r="H865" s="45" t="str">
        <f t="shared" si="39"/>
        <v/>
      </c>
      <c r="J865" s="45" t="str">
        <f t="shared" si="40"/>
        <v/>
      </c>
      <c r="L865" s="45" t="str">
        <f t="shared" si="41"/>
        <v/>
      </c>
      <c r="N865" s="108"/>
      <c r="O865" s="109"/>
      <c r="P865" s="110"/>
    </row>
    <row r="866" spans="2:16" x14ac:dyDescent="0.25">
      <c r="B866" s="108"/>
      <c r="C866" s="109"/>
      <c r="D866" s="109"/>
      <c r="E866" s="109"/>
      <c r="F866" s="110"/>
      <c r="H866" s="45" t="str">
        <f t="shared" si="39"/>
        <v/>
      </c>
      <c r="J866" s="45" t="str">
        <f t="shared" si="40"/>
        <v/>
      </c>
      <c r="L866" s="45" t="str">
        <f t="shared" si="41"/>
        <v/>
      </c>
      <c r="N866" s="108"/>
      <c r="O866" s="109"/>
      <c r="P866" s="110"/>
    </row>
    <row r="867" spans="2:16" x14ac:dyDescent="0.25">
      <c r="B867" s="108"/>
      <c r="C867" s="109"/>
      <c r="D867" s="109"/>
      <c r="E867" s="109"/>
      <c r="F867" s="110"/>
      <c r="H867" s="45" t="str">
        <f t="shared" si="39"/>
        <v/>
      </c>
      <c r="J867" s="45" t="str">
        <f t="shared" si="40"/>
        <v/>
      </c>
      <c r="L867" s="45" t="str">
        <f t="shared" si="41"/>
        <v/>
      </c>
      <c r="N867" s="108"/>
      <c r="O867" s="109"/>
      <c r="P867" s="110"/>
    </row>
    <row r="868" spans="2:16" x14ac:dyDescent="0.25">
      <c r="B868" s="108"/>
      <c r="C868" s="109"/>
      <c r="D868" s="109"/>
      <c r="E868" s="109"/>
      <c r="F868" s="110"/>
      <c r="H868" s="45" t="str">
        <f t="shared" si="39"/>
        <v/>
      </c>
      <c r="J868" s="45" t="str">
        <f t="shared" si="40"/>
        <v/>
      </c>
      <c r="L868" s="45" t="str">
        <f t="shared" si="41"/>
        <v/>
      </c>
      <c r="N868" s="108"/>
      <c r="O868" s="109"/>
      <c r="P868" s="110"/>
    </row>
    <row r="869" spans="2:16" x14ac:dyDescent="0.25">
      <c r="B869" s="108"/>
      <c r="C869" s="109"/>
      <c r="D869" s="109"/>
      <c r="E869" s="109"/>
      <c r="F869" s="110"/>
      <c r="H869" s="45" t="str">
        <f t="shared" si="39"/>
        <v/>
      </c>
      <c r="J869" s="45" t="str">
        <f t="shared" si="40"/>
        <v/>
      </c>
      <c r="L869" s="45" t="str">
        <f t="shared" si="41"/>
        <v/>
      </c>
      <c r="N869" s="108"/>
      <c r="O869" s="109"/>
      <c r="P869" s="110"/>
    </row>
    <row r="870" spans="2:16" x14ac:dyDescent="0.25">
      <c r="B870" s="108"/>
      <c r="C870" s="109"/>
      <c r="D870" s="109"/>
      <c r="E870" s="109"/>
      <c r="F870" s="110"/>
      <c r="H870" s="45" t="str">
        <f t="shared" si="39"/>
        <v/>
      </c>
      <c r="J870" s="45" t="str">
        <f t="shared" si="40"/>
        <v/>
      </c>
      <c r="L870" s="45" t="str">
        <f t="shared" si="41"/>
        <v/>
      </c>
      <c r="N870" s="108"/>
      <c r="O870" s="109"/>
      <c r="P870" s="110"/>
    </row>
    <row r="871" spans="2:16" x14ac:dyDescent="0.25">
      <c r="B871" s="108"/>
      <c r="C871" s="109"/>
      <c r="D871" s="109"/>
      <c r="E871" s="109"/>
      <c r="F871" s="110"/>
      <c r="H871" s="45" t="str">
        <f t="shared" si="39"/>
        <v/>
      </c>
      <c r="J871" s="45" t="str">
        <f t="shared" si="40"/>
        <v/>
      </c>
      <c r="L871" s="45" t="str">
        <f t="shared" si="41"/>
        <v/>
      </c>
      <c r="N871" s="108"/>
      <c r="O871" s="109"/>
      <c r="P871" s="110"/>
    </row>
    <row r="872" spans="2:16" x14ac:dyDescent="0.25">
      <c r="B872" s="108"/>
      <c r="C872" s="109"/>
      <c r="D872" s="109"/>
      <c r="E872" s="109"/>
      <c r="F872" s="110"/>
      <c r="H872" s="45" t="str">
        <f t="shared" si="39"/>
        <v/>
      </c>
      <c r="J872" s="45" t="str">
        <f t="shared" si="40"/>
        <v/>
      </c>
      <c r="L872" s="45" t="str">
        <f t="shared" si="41"/>
        <v/>
      </c>
      <c r="N872" s="108"/>
      <c r="O872" s="109"/>
      <c r="P872" s="110"/>
    </row>
    <row r="873" spans="2:16" x14ac:dyDescent="0.25">
      <c r="B873" s="108"/>
      <c r="C873" s="109"/>
      <c r="D873" s="109"/>
      <c r="E873" s="109"/>
      <c r="F873" s="110"/>
      <c r="H873" s="45" t="str">
        <f t="shared" si="39"/>
        <v/>
      </c>
      <c r="J873" s="45" t="str">
        <f t="shared" si="40"/>
        <v/>
      </c>
      <c r="L873" s="45" t="str">
        <f t="shared" si="41"/>
        <v/>
      </c>
      <c r="N873" s="108"/>
      <c r="O873" s="109"/>
      <c r="P873" s="110"/>
    </row>
    <row r="874" spans="2:16" x14ac:dyDescent="0.25">
      <c r="B874" s="108"/>
      <c r="C874" s="109"/>
      <c r="D874" s="109"/>
      <c r="E874" s="109"/>
      <c r="F874" s="110"/>
      <c r="H874" s="45" t="str">
        <f t="shared" si="39"/>
        <v/>
      </c>
      <c r="J874" s="45" t="str">
        <f t="shared" si="40"/>
        <v/>
      </c>
      <c r="L874" s="45" t="str">
        <f t="shared" si="41"/>
        <v/>
      </c>
      <c r="N874" s="108"/>
      <c r="O874" s="109"/>
      <c r="P874" s="110"/>
    </row>
    <row r="875" spans="2:16" x14ac:dyDescent="0.25">
      <c r="B875" s="108"/>
      <c r="C875" s="109"/>
      <c r="D875" s="109"/>
      <c r="E875" s="109"/>
      <c r="F875" s="110"/>
      <c r="H875" s="45" t="str">
        <f t="shared" si="39"/>
        <v/>
      </c>
      <c r="J875" s="45" t="str">
        <f t="shared" si="40"/>
        <v/>
      </c>
      <c r="L875" s="45" t="str">
        <f t="shared" si="41"/>
        <v/>
      </c>
      <c r="N875" s="108"/>
      <c r="O875" s="109"/>
      <c r="P875" s="110"/>
    </row>
    <row r="876" spans="2:16" x14ac:dyDescent="0.25">
      <c r="B876" s="108"/>
      <c r="C876" s="109"/>
      <c r="D876" s="109"/>
      <c r="E876" s="109"/>
      <c r="F876" s="110"/>
      <c r="H876" s="45" t="str">
        <f t="shared" si="39"/>
        <v/>
      </c>
      <c r="J876" s="45" t="str">
        <f t="shared" si="40"/>
        <v/>
      </c>
      <c r="L876" s="45" t="str">
        <f t="shared" si="41"/>
        <v/>
      </c>
      <c r="N876" s="108"/>
      <c r="O876" s="109"/>
      <c r="P876" s="110"/>
    </row>
    <row r="877" spans="2:16" x14ac:dyDescent="0.25">
      <c r="B877" s="108"/>
      <c r="C877" s="109"/>
      <c r="D877" s="109"/>
      <c r="E877" s="109"/>
      <c r="F877" s="110"/>
      <c r="H877" s="45" t="str">
        <f t="shared" si="39"/>
        <v/>
      </c>
      <c r="J877" s="45" t="str">
        <f t="shared" si="40"/>
        <v/>
      </c>
      <c r="L877" s="45" t="str">
        <f t="shared" si="41"/>
        <v/>
      </c>
      <c r="N877" s="108"/>
      <c r="O877" s="109"/>
      <c r="P877" s="110"/>
    </row>
    <row r="878" spans="2:16" x14ac:dyDescent="0.25">
      <c r="B878" s="108"/>
      <c r="C878" s="109"/>
      <c r="D878" s="109"/>
      <c r="E878" s="109"/>
      <c r="F878" s="110"/>
      <c r="H878" s="45" t="str">
        <f t="shared" si="39"/>
        <v/>
      </c>
      <c r="J878" s="45" t="str">
        <f t="shared" si="40"/>
        <v/>
      </c>
      <c r="L878" s="45" t="str">
        <f t="shared" si="41"/>
        <v/>
      </c>
      <c r="N878" s="108"/>
      <c r="O878" s="109"/>
      <c r="P878" s="110"/>
    </row>
    <row r="879" spans="2:16" x14ac:dyDescent="0.25">
      <c r="B879" s="108"/>
      <c r="C879" s="109"/>
      <c r="D879" s="109"/>
      <c r="E879" s="109"/>
      <c r="F879" s="110"/>
      <c r="H879" s="45" t="str">
        <f t="shared" si="39"/>
        <v/>
      </c>
      <c r="J879" s="45" t="str">
        <f t="shared" si="40"/>
        <v/>
      </c>
      <c r="L879" s="45" t="str">
        <f t="shared" si="41"/>
        <v/>
      </c>
      <c r="N879" s="108"/>
      <c r="O879" s="109"/>
      <c r="P879" s="110"/>
    </row>
    <row r="880" spans="2:16" x14ac:dyDescent="0.25">
      <c r="B880" s="108"/>
      <c r="C880" s="109"/>
      <c r="D880" s="109"/>
      <c r="E880" s="109"/>
      <c r="F880" s="110"/>
      <c r="H880" s="45" t="str">
        <f t="shared" si="39"/>
        <v/>
      </c>
      <c r="J880" s="45" t="str">
        <f t="shared" si="40"/>
        <v/>
      </c>
      <c r="L880" s="45" t="str">
        <f t="shared" si="41"/>
        <v/>
      </c>
      <c r="N880" s="108"/>
      <c r="O880" s="109"/>
      <c r="P880" s="110"/>
    </row>
    <row r="881" spans="2:16" x14ac:dyDescent="0.25">
      <c r="B881" s="108"/>
      <c r="C881" s="109"/>
      <c r="D881" s="109"/>
      <c r="E881" s="109"/>
      <c r="F881" s="110"/>
      <c r="H881" s="45" t="str">
        <f t="shared" si="39"/>
        <v/>
      </c>
      <c r="J881" s="45" t="str">
        <f t="shared" si="40"/>
        <v/>
      </c>
      <c r="L881" s="45" t="str">
        <f t="shared" si="41"/>
        <v/>
      </c>
      <c r="N881" s="108"/>
      <c r="O881" s="109"/>
      <c r="P881" s="110"/>
    </row>
    <row r="882" spans="2:16" x14ac:dyDescent="0.25">
      <c r="B882" s="108"/>
      <c r="C882" s="109"/>
      <c r="D882" s="109"/>
      <c r="E882" s="109"/>
      <c r="F882" s="110"/>
      <c r="H882" s="45" t="str">
        <f t="shared" si="39"/>
        <v/>
      </c>
      <c r="J882" s="45" t="str">
        <f t="shared" si="40"/>
        <v/>
      </c>
      <c r="L882" s="45" t="str">
        <f t="shared" si="41"/>
        <v/>
      </c>
      <c r="N882" s="108"/>
      <c r="O882" s="109"/>
      <c r="P882" s="110"/>
    </row>
    <row r="883" spans="2:16" x14ac:dyDescent="0.25">
      <c r="B883" s="108"/>
      <c r="C883" s="109"/>
      <c r="D883" s="109"/>
      <c r="E883" s="109"/>
      <c r="F883" s="110"/>
      <c r="H883" s="45" t="str">
        <f t="shared" si="39"/>
        <v/>
      </c>
      <c r="J883" s="45" t="str">
        <f t="shared" si="40"/>
        <v/>
      </c>
      <c r="L883" s="45" t="str">
        <f t="shared" si="41"/>
        <v/>
      </c>
      <c r="N883" s="108"/>
      <c r="O883" s="109"/>
      <c r="P883" s="110"/>
    </row>
    <row r="884" spans="2:16" x14ac:dyDescent="0.25">
      <c r="B884" s="108"/>
      <c r="C884" s="109"/>
      <c r="D884" s="109"/>
      <c r="E884" s="109"/>
      <c r="F884" s="110"/>
      <c r="H884" s="45" t="str">
        <f t="shared" si="39"/>
        <v/>
      </c>
      <c r="J884" s="45" t="str">
        <f t="shared" si="40"/>
        <v/>
      </c>
      <c r="L884" s="45" t="str">
        <f t="shared" si="41"/>
        <v/>
      </c>
      <c r="N884" s="108"/>
      <c r="O884" s="109"/>
      <c r="P884" s="110"/>
    </row>
    <row r="885" spans="2:16" x14ac:dyDescent="0.25">
      <c r="B885" s="108"/>
      <c r="C885" s="109"/>
      <c r="D885" s="109"/>
      <c r="E885" s="109"/>
      <c r="F885" s="110"/>
      <c r="H885" s="45" t="str">
        <f t="shared" si="39"/>
        <v/>
      </c>
      <c r="J885" s="45" t="str">
        <f t="shared" si="40"/>
        <v/>
      </c>
      <c r="L885" s="45" t="str">
        <f t="shared" si="41"/>
        <v/>
      </c>
      <c r="N885" s="108"/>
      <c r="O885" s="109"/>
      <c r="P885" s="110"/>
    </row>
    <row r="886" spans="2:16" x14ac:dyDescent="0.25">
      <c r="B886" s="108"/>
      <c r="C886" s="109"/>
      <c r="D886" s="109"/>
      <c r="E886" s="109"/>
      <c r="F886" s="110"/>
      <c r="H886" s="45" t="str">
        <f t="shared" si="39"/>
        <v/>
      </c>
      <c r="J886" s="45" t="str">
        <f t="shared" si="40"/>
        <v/>
      </c>
      <c r="L886" s="45" t="str">
        <f t="shared" si="41"/>
        <v/>
      </c>
      <c r="N886" s="108"/>
      <c r="O886" s="109"/>
      <c r="P886" s="110"/>
    </row>
    <row r="887" spans="2:16" x14ac:dyDescent="0.25">
      <c r="B887" s="108"/>
      <c r="C887" s="109"/>
      <c r="D887" s="109"/>
      <c r="E887" s="109"/>
      <c r="F887" s="110"/>
      <c r="H887" s="45" t="str">
        <f t="shared" si="39"/>
        <v/>
      </c>
      <c r="J887" s="45" t="str">
        <f t="shared" si="40"/>
        <v/>
      </c>
      <c r="L887" s="45" t="str">
        <f t="shared" si="41"/>
        <v/>
      </c>
      <c r="N887" s="108"/>
      <c r="O887" s="109"/>
      <c r="P887" s="110"/>
    </row>
    <row r="888" spans="2:16" x14ac:dyDescent="0.25">
      <c r="B888" s="108"/>
      <c r="C888" s="109"/>
      <c r="D888" s="109"/>
      <c r="E888" s="109"/>
      <c r="F888" s="110"/>
      <c r="H888" s="45" t="str">
        <f t="shared" si="39"/>
        <v/>
      </c>
      <c r="J888" s="45" t="str">
        <f t="shared" si="40"/>
        <v/>
      </c>
      <c r="L888" s="45" t="str">
        <f t="shared" si="41"/>
        <v/>
      </c>
      <c r="N888" s="108"/>
      <c r="O888" s="109"/>
      <c r="P888" s="110"/>
    </row>
    <row r="889" spans="2:16" x14ac:dyDescent="0.25">
      <c r="B889" s="108"/>
      <c r="C889" s="109"/>
      <c r="D889" s="109"/>
      <c r="E889" s="109"/>
      <c r="F889" s="110"/>
      <c r="H889" s="45" t="str">
        <f t="shared" si="39"/>
        <v/>
      </c>
      <c r="J889" s="45" t="str">
        <f t="shared" si="40"/>
        <v/>
      </c>
      <c r="L889" s="45" t="str">
        <f t="shared" si="41"/>
        <v/>
      </c>
      <c r="N889" s="108"/>
      <c r="O889" s="109"/>
      <c r="P889" s="110"/>
    </row>
    <row r="890" spans="2:16" x14ac:dyDescent="0.25">
      <c r="B890" s="108"/>
      <c r="C890" s="109"/>
      <c r="D890" s="109"/>
      <c r="E890" s="109"/>
      <c r="F890" s="110"/>
      <c r="H890" s="45" t="str">
        <f t="shared" si="39"/>
        <v/>
      </c>
      <c r="J890" s="45" t="str">
        <f t="shared" si="40"/>
        <v/>
      </c>
      <c r="L890" s="45" t="str">
        <f t="shared" si="41"/>
        <v/>
      </c>
      <c r="N890" s="108"/>
      <c r="O890" s="109"/>
      <c r="P890" s="110"/>
    </row>
    <row r="891" spans="2:16" x14ac:dyDescent="0.25">
      <c r="B891" s="108"/>
      <c r="C891" s="109"/>
      <c r="D891" s="109"/>
      <c r="E891" s="109"/>
      <c r="F891" s="110"/>
      <c r="H891" s="45" t="str">
        <f t="shared" si="39"/>
        <v/>
      </c>
      <c r="J891" s="45" t="str">
        <f t="shared" si="40"/>
        <v/>
      </c>
      <c r="L891" s="45" t="str">
        <f t="shared" si="41"/>
        <v/>
      </c>
      <c r="N891" s="108"/>
      <c r="O891" s="109"/>
      <c r="P891" s="110"/>
    </row>
    <row r="892" spans="2:16" x14ac:dyDescent="0.25">
      <c r="B892" s="108"/>
      <c r="C892" s="109"/>
      <c r="D892" s="109"/>
      <c r="E892" s="109"/>
      <c r="F892" s="110"/>
      <c r="H892" s="45" t="str">
        <f t="shared" si="39"/>
        <v/>
      </c>
      <c r="J892" s="45" t="str">
        <f t="shared" si="40"/>
        <v/>
      </c>
      <c r="L892" s="45" t="str">
        <f t="shared" si="41"/>
        <v/>
      </c>
      <c r="N892" s="108"/>
      <c r="O892" s="109"/>
      <c r="P892" s="110"/>
    </row>
    <row r="893" spans="2:16" x14ac:dyDescent="0.25">
      <c r="B893" s="108"/>
      <c r="C893" s="109"/>
      <c r="D893" s="109"/>
      <c r="E893" s="109"/>
      <c r="F893" s="110"/>
      <c r="H893" s="45" t="str">
        <f t="shared" si="39"/>
        <v/>
      </c>
      <c r="J893" s="45" t="str">
        <f t="shared" si="40"/>
        <v/>
      </c>
      <c r="L893" s="45" t="str">
        <f t="shared" si="41"/>
        <v/>
      </c>
      <c r="N893" s="108"/>
      <c r="O893" s="109"/>
      <c r="P893" s="110"/>
    </row>
    <row r="894" spans="2:16" x14ac:dyDescent="0.25">
      <c r="B894" s="108"/>
      <c r="C894" s="109"/>
      <c r="D894" s="109"/>
      <c r="E894" s="109"/>
      <c r="F894" s="110"/>
      <c r="H894" s="45" t="str">
        <f t="shared" si="39"/>
        <v/>
      </c>
      <c r="J894" s="45" t="str">
        <f t="shared" si="40"/>
        <v/>
      </c>
      <c r="L894" s="45" t="str">
        <f t="shared" si="41"/>
        <v/>
      </c>
      <c r="N894" s="108"/>
      <c r="O894" s="109"/>
      <c r="P894" s="110"/>
    </row>
    <row r="895" spans="2:16" x14ac:dyDescent="0.25">
      <c r="B895" s="108"/>
      <c r="C895" s="109"/>
      <c r="D895" s="109"/>
      <c r="E895" s="109"/>
      <c r="F895" s="110"/>
      <c r="H895" s="45" t="str">
        <f t="shared" si="39"/>
        <v/>
      </c>
      <c r="J895" s="45" t="str">
        <f t="shared" si="40"/>
        <v/>
      </c>
      <c r="L895" s="45" t="str">
        <f t="shared" si="41"/>
        <v/>
      </c>
      <c r="N895" s="108"/>
      <c r="O895" s="109"/>
      <c r="P895" s="110"/>
    </row>
    <row r="896" spans="2:16" x14ac:dyDescent="0.25">
      <c r="B896" s="108"/>
      <c r="C896" s="109"/>
      <c r="D896" s="109"/>
      <c r="E896" s="109"/>
      <c r="F896" s="110"/>
      <c r="H896" s="45" t="str">
        <f t="shared" si="39"/>
        <v/>
      </c>
      <c r="J896" s="45" t="str">
        <f t="shared" si="40"/>
        <v/>
      </c>
      <c r="L896" s="45" t="str">
        <f t="shared" si="41"/>
        <v/>
      </c>
      <c r="N896" s="108"/>
      <c r="O896" s="109"/>
      <c r="P896" s="110"/>
    </row>
    <row r="897" spans="2:16" x14ac:dyDescent="0.25">
      <c r="B897" s="108"/>
      <c r="C897" s="109"/>
      <c r="D897" s="109"/>
      <c r="E897" s="109"/>
      <c r="F897" s="110"/>
      <c r="H897" s="45" t="str">
        <f t="shared" si="39"/>
        <v/>
      </c>
      <c r="J897" s="45" t="str">
        <f t="shared" si="40"/>
        <v/>
      </c>
      <c r="L897" s="45" t="str">
        <f t="shared" si="41"/>
        <v/>
      </c>
      <c r="N897" s="108"/>
      <c r="O897" s="109"/>
      <c r="P897" s="110"/>
    </row>
    <row r="898" spans="2:16" x14ac:dyDescent="0.25">
      <c r="B898" s="108"/>
      <c r="C898" s="109"/>
      <c r="D898" s="109"/>
      <c r="E898" s="109"/>
      <c r="F898" s="110"/>
      <c r="H898" s="45" t="str">
        <f t="shared" si="39"/>
        <v/>
      </c>
      <c r="J898" s="45" t="str">
        <f t="shared" si="40"/>
        <v/>
      </c>
      <c r="L898" s="45" t="str">
        <f t="shared" si="41"/>
        <v/>
      </c>
      <c r="N898" s="108"/>
      <c r="O898" s="109"/>
      <c r="P898" s="110"/>
    </row>
    <row r="899" spans="2:16" x14ac:dyDescent="0.25">
      <c r="B899" s="108"/>
      <c r="C899" s="109"/>
      <c r="D899" s="109"/>
      <c r="E899" s="109"/>
      <c r="F899" s="110"/>
      <c r="H899" s="45" t="str">
        <f t="shared" si="39"/>
        <v/>
      </c>
      <c r="J899" s="45" t="str">
        <f t="shared" si="40"/>
        <v/>
      </c>
      <c r="L899" s="45" t="str">
        <f t="shared" si="41"/>
        <v/>
      </c>
      <c r="N899" s="108"/>
      <c r="O899" s="109"/>
      <c r="P899" s="110"/>
    </row>
    <row r="900" spans="2:16" x14ac:dyDescent="0.25">
      <c r="B900" s="108"/>
      <c r="C900" s="109"/>
      <c r="D900" s="109"/>
      <c r="E900" s="109"/>
      <c r="F900" s="110"/>
      <c r="H900" s="45" t="str">
        <f t="shared" si="39"/>
        <v/>
      </c>
      <c r="J900" s="45" t="str">
        <f t="shared" si="40"/>
        <v/>
      </c>
      <c r="L900" s="45" t="str">
        <f t="shared" si="41"/>
        <v/>
      </c>
      <c r="N900" s="108"/>
      <c r="O900" s="109"/>
      <c r="P900" s="110"/>
    </row>
    <row r="901" spans="2:16" x14ac:dyDescent="0.25">
      <c r="B901" s="108"/>
      <c r="C901" s="109"/>
      <c r="D901" s="109"/>
      <c r="E901" s="109"/>
      <c r="F901" s="110"/>
      <c r="H901" s="45" t="str">
        <f t="shared" si="39"/>
        <v/>
      </c>
      <c r="J901" s="45" t="str">
        <f t="shared" si="40"/>
        <v/>
      </c>
      <c r="L901" s="45" t="str">
        <f t="shared" si="41"/>
        <v/>
      </c>
      <c r="N901" s="108"/>
      <c r="O901" s="109"/>
      <c r="P901" s="110"/>
    </row>
    <row r="902" spans="2:16" x14ac:dyDescent="0.25">
      <c r="B902" s="108"/>
      <c r="C902" s="109"/>
      <c r="D902" s="109"/>
      <c r="E902" s="109"/>
      <c r="F902" s="110"/>
      <c r="H902" s="45" t="str">
        <f t="shared" si="39"/>
        <v/>
      </c>
      <c r="J902" s="45" t="str">
        <f t="shared" si="40"/>
        <v/>
      </c>
      <c r="L902" s="45" t="str">
        <f t="shared" si="41"/>
        <v/>
      </c>
      <c r="N902" s="108"/>
      <c r="O902" s="109"/>
      <c r="P902" s="110"/>
    </row>
    <row r="903" spans="2:16" x14ac:dyDescent="0.25">
      <c r="B903" s="108"/>
      <c r="C903" s="109"/>
      <c r="D903" s="109"/>
      <c r="E903" s="109"/>
      <c r="F903" s="110"/>
      <c r="H903" s="45" t="str">
        <f t="shared" si="39"/>
        <v/>
      </c>
      <c r="J903" s="45" t="str">
        <f t="shared" si="40"/>
        <v/>
      </c>
      <c r="L903" s="45" t="str">
        <f t="shared" si="41"/>
        <v/>
      </c>
      <c r="N903" s="108"/>
      <c r="O903" s="109"/>
      <c r="P903" s="110"/>
    </row>
    <row r="904" spans="2:16" x14ac:dyDescent="0.25">
      <c r="B904" s="108"/>
      <c r="C904" s="109"/>
      <c r="D904" s="109"/>
      <c r="E904" s="109"/>
      <c r="F904" s="110"/>
      <c r="H904" s="45" t="str">
        <f t="shared" si="39"/>
        <v/>
      </c>
      <c r="J904" s="45" t="str">
        <f t="shared" si="40"/>
        <v/>
      </c>
      <c r="L904" s="45" t="str">
        <f t="shared" si="41"/>
        <v/>
      </c>
      <c r="N904" s="108"/>
      <c r="O904" s="109"/>
      <c r="P904" s="110"/>
    </row>
    <row r="905" spans="2:16" x14ac:dyDescent="0.25">
      <c r="B905" s="108"/>
      <c r="C905" s="109"/>
      <c r="D905" s="109"/>
      <c r="E905" s="109"/>
      <c r="F905" s="110"/>
      <c r="H905" s="45" t="str">
        <f t="shared" si="39"/>
        <v/>
      </c>
      <c r="J905" s="45" t="str">
        <f t="shared" si="40"/>
        <v/>
      </c>
      <c r="L905" s="45" t="str">
        <f t="shared" si="41"/>
        <v/>
      </c>
      <c r="N905" s="108"/>
      <c r="O905" s="109"/>
      <c r="P905" s="110"/>
    </row>
    <row r="906" spans="2:16" x14ac:dyDescent="0.25">
      <c r="B906" s="108"/>
      <c r="C906" s="109"/>
      <c r="D906" s="109"/>
      <c r="E906" s="109"/>
      <c r="F906" s="110"/>
      <c r="H906" s="45" t="str">
        <f t="shared" si="39"/>
        <v/>
      </c>
      <c r="J906" s="45" t="str">
        <f t="shared" si="40"/>
        <v/>
      </c>
      <c r="L906" s="45" t="str">
        <f t="shared" si="41"/>
        <v/>
      </c>
      <c r="N906" s="108"/>
      <c r="O906" s="109"/>
      <c r="P906" s="110"/>
    </row>
    <row r="907" spans="2:16" x14ac:dyDescent="0.25">
      <c r="B907" s="108"/>
      <c r="C907" s="109"/>
      <c r="D907" s="109"/>
      <c r="E907" s="109"/>
      <c r="F907" s="110"/>
      <c r="H907" s="45" t="str">
        <f t="shared" ref="H907:H970" si="42">IF(C907="","",C907) &amp; IF(D907="",""," – " &amp; D907) &amp; IF(E907="",""," – " &amp; E907) &amp; IF(F907="",""," – " &amp; F907)</f>
        <v/>
      </c>
      <c r="J907" s="45" t="str">
        <f t="shared" ref="J907:J970" si="43">IF(C907="","",C907) &amp; IF(D907="",""," – " &amp; D907) &amp; IF(E907="",""," – " &amp; E907)</f>
        <v/>
      </c>
      <c r="L907" s="45" t="str">
        <f t="shared" ref="L907:L970" si="44">IF(C907="","",C907) &amp; IF(D907="",""," – " &amp; D907)</f>
        <v/>
      </c>
      <c r="N907" s="108"/>
      <c r="O907" s="109"/>
      <c r="P907" s="110"/>
    </row>
    <row r="908" spans="2:16" x14ac:dyDescent="0.25">
      <c r="B908" s="108"/>
      <c r="C908" s="109"/>
      <c r="D908" s="109"/>
      <c r="E908" s="109"/>
      <c r="F908" s="110"/>
      <c r="H908" s="45" t="str">
        <f t="shared" si="42"/>
        <v/>
      </c>
      <c r="J908" s="45" t="str">
        <f t="shared" si="43"/>
        <v/>
      </c>
      <c r="L908" s="45" t="str">
        <f t="shared" si="44"/>
        <v/>
      </c>
      <c r="N908" s="108"/>
      <c r="O908" s="109"/>
      <c r="P908" s="110"/>
    </row>
    <row r="909" spans="2:16" x14ac:dyDescent="0.25">
      <c r="B909" s="108"/>
      <c r="C909" s="109"/>
      <c r="D909" s="109"/>
      <c r="E909" s="109"/>
      <c r="F909" s="110"/>
      <c r="H909" s="45" t="str">
        <f t="shared" si="42"/>
        <v/>
      </c>
      <c r="J909" s="45" t="str">
        <f t="shared" si="43"/>
        <v/>
      </c>
      <c r="L909" s="45" t="str">
        <f t="shared" si="44"/>
        <v/>
      </c>
      <c r="N909" s="108"/>
      <c r="O909" s="109"/>
      <c r="P909" s="110"/>
    </row>
    <row r="910" spans="2:16" x14ac:dyDescent="0.25">
      <c r="B910" s="108"/>
      <c r="C910" s="109"/>
      <c r="D910" s="109"/>
      <c r="E910" s="109"/>
      <c r="F910" s="110"/>
      <c r="H910" s="45" t="str">
        <f t="shared" si="42"/>
        <v/>
      </c>
      <c r="J910" s="45" t="str">
        <f t="shared" si="43"/>
        <v/>
      </c>
      <c r="L910" s="45" t="str">
        <f t="shared" si="44"/>
        <v/>
      </c>
      <c r="N910" s="108"/>
      <c r="O910" s="109"/>
      <c r="P910" s="110"/>
    </row>
    <row r="911" spans="2:16" x14ac:dyDescent="0.25">
      <c r="B911" s="108"/>
      <c r="C911" s="109"/>
      <c r="D911" s="109"/>
      <c r="E911" s="109"/>
      <c r="F911" s="110"/>
      <c r="H911" s="45" t="str">
        <f t="shared" si="42"/>
        <v/>
      </c>
      <c r="J911" s="45" t="str">
        <f t="shared" si="43"/>
        <v/>
      </c>
      <c r="L911" s="45" t="str">
        <f t="shared" si="44"/>
        <v/>
      </c>
      <c r="N911" s="108"/>
      <c r="O911" s="109"/>
      <c r="P911" s="110"/>
    </row>
    <row r="912" spans="2:16" x14ac:dyDescent="0.25">
      <c r="B912" s="108"/>
      <c r="C912" s="109"/>
      <c r="D912" s="109"/>
      <c r="E912" s="109"/>
      <c r="F912" s="110"/>
      <c r="H912" s="45" t="str">
        <f t="shared" si="42"/>
        <v/>
      </c>
      <c r="J912" s="45" t="str">
        <f t="shared" si="43"/>
        <v/>
      </c>
      <c r="L912" s="45" t="str">
        <f t="shared" si="44"/>
        <v/>
      </c>
      <c r="N912" s="108"/>
      <c r="O912" s="109"/>
      <c r="P912" s="110"/>
    </row>
    <row r="913" spans="2:16" x14ac:dyDescent="0.25">
      <c r="B913" s="108"/>
      <c r="C913" s="109"/>
      <c r="D913" s="109"/>
      <c r="E913" s="109"/>
      <c r="F913" s="110"/>
      <c r="H913" s="45" t="str">
        <f t="shared" si="42"/>
        <v/>
      </c>
      <c r="J913" s="45" t="str">
        <f t="shared" si="43"/>
        <v/>
      </c>
      <c r="L913" s="45" t="str">
        <f t="shared" si="44"/>
        <v/>
      </c>
      <c r="N913" s="108"/>
      <c r="O913" s="109"/>
      <c r="P913" s="110"/>
    </row>
    <row r="914" spans="2:16" x14ac:dyDescent="0.25">
      <c r="B914" s="108"/>
      <c r="C914" s="109"/>
      <c r="D914" s="109"/>
      <c r="E914" s="109"/>
      <c r="F914" s="110"/>
      <c r="H914" s="45" t="str">
        <f t="shared" si="42"/>
        <v/>
      </c>
      <c r="J914" s="45" t="str">
        <f t="shared" si="43"/>
        <v/>
      </c>
      <c r="L914" s="45" t="str">
        <f t="shared" si="44"/>
        <v/>
      </c>
      <c r="N914" s="108"/>
      <c r="O914" s="109"/>
      <c r="P914" s="110"/>
    </row>
    <row r="915" spans="2:16" x14ac:dyDescent="0.25">
      <c r="B915" s="108"/>
      <c r="C915" s="109"/>
      <c r="D915" s="109"/>
      <c r="E915" s="109"/>
      <c r="F915" s="110"/>
      <c r="H915" s="45" t="str">
        <f t="shared" si="42"/>
        <v/>
      </c>
      <c r="J915" s="45" t="str">
        <f t="shared" si="43"/>
        <v/>
      </c>
      <c r="L915" s="45" t="str">
        <f t="shared" si="44"/>
        <v/>
      </c>
      <c r="N915" s="108"/>
      <c r="O915" s="109"/>
      <c r="P915" s="110"/>
    </row>
    <row r="916" spans="2:16" x14ac:dyDescent="0.25">
      <c r="B916" s="108"/>
      <c r="C916" s="109"/>
      <c r="D916" s="109"/>
      <c r="E916" s="109"/>
      <c r="F916" s="110"/>
      <c r="H916" s="45" t="str">
        <f t="shared" si="42"/>
        <v/>
      </c>
      <c r="J916" s="45" t="str">
        <f t="shared" si="43"/>
        <v/>
      </c>
      <c r="L916" s="45" t="str">
        <f t="shared" si="44"/>
        <v/>
      </c>
      <c r="N916" s="108"/>
      <c r="O916" s="109"/>
      <c r="P916" s="110"/>
    </row>
    <row r="917" spans="2:16" x14ac:dyDescent="0.25">
      <c r="B917" s="108"/>
      <c r="C917" s="109"/>
      <c r="D917" s="109"/>
      <c r="E917" s="109"/>
      <c r="F917" s="110"/>
      <c r="H917" s="45" t="str">
        <f t="shared" si="42"/>
        <v/>
      </c>
      <c r="J917" s="45" t="str">
        <f t="shared" si="43"/>
        <v/>
      </c>
      <c r="L917" s="45" t="str">
        <f t="shared" si="44"/>
        <v/>
      </c>
      <c r="N917" s="108"/>
      <c r="O917" s="109"/>
      <c r="P917" s="110"/>
    </row>
    <row r="918" spans="2:16" x14ac:dyDescent="0.25">
      <c r="B918" s="108"/>
      <c r="C918" s="109"/>
      <c r="D918" s="109"/>
      <c r="E918" s="109"/>
      <c r="F918" s="110"/>
      <c r="H918" s="45" t="str">
        <f t="shared" si="42"/>
        <v/>
      </c>
      <c r="J918" s="45" t="str">
        <f t="shared" si="43"/>
        <v/>
      </c>
      <c r="L918" s="45" t="str">
        <f t="shared" si="44"/>
        <v/>
      </c>
      <c r="N918" s="108"/>
      <c r="O918" s="114"/>
      <c r="P918" s="110"/>
    </row>
    <row r="919" spans="2:16" x14ac:dyDescent="0.25">
      <c r="B919" s="108"/>
      <c r="C919" s="109"/>
      <c r="D919" s="109"/>
      <c r="E919" s="109"/>
      <c r="F919" s="110"/>
      <c r="H919" s="45" t="str">
        <f t="shared" si="42"/>
        <v/>
      </c>
      <c r="J919" s="45" t="str">
        <f t="shared" si="43"/>
        <v/>
      </c>
      <c r="L919" s="45" t="str">
        <f t="shared" si="44"/>
        <v/>
      </c>
      <c r="N919" s="108"/>
      <c r="O919" s="109"/>
      <c r="P919" s="110"/>
    </row>
    <row r="920" spans="2:16" x14ac:dyDescent="0.25">
      <c r="B920" s="108"/>
      <c r="C920" s="109"/>
      <c r="D920" s="109"/>
      <c r="E920" s="109"/>
      <c r="F920" s="110"/>
      <c r="H920" s="45" t="str">
        <f t="shared" si="42"/>
        <v/>
      </c>
      <c r="J920" s="45" t="str">
        <f t="shared" si="43"/>
        <v/>
      </c>
      <c r="L920" s="45" t="str">
        <f t="shared" si="44"/>
        <v/>
      </c>
      <c r="N920" s="108"/>
      <c r="O920" s="109"/>
      <c r="P920" s="110"/>
    </row>
    <row r="921" spans="2:16" x14ac:dyDescent="0.25">
      <c r="B921" s="108"/>
      <c r="C921" s="109"/>
      <c r="D921" s="109"/>
      <c r="E921" s="109"/>
      <c r="F921" s="110"/>
      <c r="H921" s="45" t="str">
        <f t="shared" si="42"/>
        <v/>
      </c>
      <c r="J921" s="45" t="str">
        <f t="shared" si="43"/>
        <v/>
      </c>
      <c r="L921" s="45" t="str">
        <f t="shared" si="44"/>
        <v/>
      </c>
      <c r="N921" s="108"/>
      <c r="O921" s="109"/>
      <c r="P921" s="110"/>
    </row>
    <row r="922" spans="2:16" x14ac:dyDescent="0.25">
      <c r="B922" s="108"/>
      <c r="C922" s="109"/>
      <c r="D922" s="109"/>
      <c r="E922" s="109"/>
      <c r="F922" s="110"/>
      <c r="H922" s="45" t="str">
        <f t="shared" si="42"/>
        <v/>
      </c>
      <c r="J922" s="45" t="str">
        <f t="shared" si="43"/>
        <v/>
      </c>
      <c r="L922" s="45" t="str">
        <f t="shared" si="44"/>
        <v/>
      </c>
      <c r="N922" s="108"/>
      <c r="O922" s="109"/>
      <c r="P922" s="110"/>
    </row>
    <row r="923" spans="2:16" x14ac:dyDescent="0.25">
      <c r="B923" s="108"/>
      <c r="C923" s="109"/>
      <c r="D923" s="109"/>
      <c r="E923" s="109"/>
      <c r="F923" s="110"/>
      <c r="H923" s="45" t="str">
        <f t="shared" si="42"/>
        <v/>
      </c>
      <c r="J923" s="45" t="str">
        <f t="shared" si="43"/>
        <v/>
      </c>
      <c r="L923" s="45" t="str">
        <f t="shared" si="44"/>
        <v/>
      </c>
      <c r="N923" s="108"/>
      <c r="O923" s="109"/>
      <c r="P923" s="110"/>
    </row>
    <row r="924" spans="2:16" x14ac:dyDescent="0.25">
      <c r="B924" s="108"/>
      <c r="C924" s="109"/>
      <c r="D924" s="109"/>
      <c r="E924" s="109"/>
      <c r="F924" s="110"/>
      <c r="H924" s="45" t="str">
        <f t="shared" si="42"/>
        <v/>
      </c>
      <c r="J924" s="45" t="str">
        <f t="shared" si="43"/>
        <v/>
      </c>
      <c r="L924" s="45" t="str">
        <f t="shared" si="44"/>
        <v/>
      </c>
      <c r="N924" s="108"/>
      <c r="O924" s="109"/>
      <c r="P924" s="110"/>
    </row>
    <row r="925" spans="2:16" x14ac:dyDescent="0.25">
      <c r="B925" s="108"/>
      <c r="C925" s="109"/>
      <c r="D925" s="109"/>
      <c r="E925" s="109"/>
      <c r="F925" s="110"/>
      <c r="H925" s="45" t="str">
        <f t="shared" si="42"/>
        <v/>
      </c>
      <c r="J925" s="45" t="str">
        <f t="shared" si="43"/>
        <v/>
      </c>
      <c r="L925" s="45" t="str">
        <f t="shared" si="44"/>
        <v/>
      </c>
      <c r="N925" s="108"/>
      <c r="O925" s="109"/>
      <c r="P925" s="110"/>
    </row>
    <row r="926" spans="2:16" x14ac:dyDescent="0.25">
      <c r="B926" s="108"/>
      <c r="C926" s="109"/>
      <c r="D926" s="109"/>
      <c r="E926" s="109"/>
      <c r="F926" s="110"/>
      <c r="H926" s="45" t="str">
        <f t="shared" si="42"/>
        <v/>
      </c>
      <c r="J926" s="45" t="str">
        <f t="shared" si="43"/>
        <v/>
      </c>
      <c r="L926" s="45" t="str">
        <f t="shared" si="44"/>
        <v/>
      </c>
      <c r="N926" s="108"/>
      <c r="O926" s="109"/>
      <c r="P926" s="110"/>
    </row>
    <row r="927" spans="2:16" x14ac:dyDescent="0.25">
      <c r="B927" s="108"/>
      <c r="C927" s="109"/>
      <c r="D927" s="109"/>
      <c r="E927" s="109"/>
      <c r="F927" s="110"/>
      <c r="H927" s="45" t="str">
        <f t="shared" si="42"/>
        <v/>
      </c>
      <c r="J927" s="45" t="str">
        <f t="shared" si="43"/>
        <v/>
      </c>
      <c r="L927" s="45" t="str">
        <f t="shared" si="44"/>
        <v/>
      </c>
      <c r="N927" s="108"/>
      <c r="O927" s="109"/>
      <c r="P927" s="110"/>
    </row>
    <row r="928" spans="2:16" x14ac:dyDescent="0.25">
      <c r="B928" s="108"/>
      <c r="C928" s="109"/>
      <c r="D928" s="109"/>
      <c r="E928" s="109"/>
      <c r="F928" s="110"/>
      <c r="H928" s="45" t="str">
        <f t="shared" si="42"/>
        <v/>
      </c>
      <c r="J928" s="45" t="str">
        <f t="shared" si="43"/>
        <v/>
      </c>
      <c r="L928" s="45" t="str">
        <f t="shared" si="44"/>
        <v/>
      </c>
      <c r="N928" s="108"/>
      <c r="O928" s="109"/>
      <c r="P928" s="110"/>
    </row>
    <row r="929" spans="2:16" x14ac:dyDescent="0.25">
      <c r="B929" s="108"/>
      <c r="C929" s="109"/>
      <c r="D929" s="109"/>
      <c r="E929" s="109"/>
      <c r="F929" s="110"/>
      <c r="H929" s="45" t="str">
        <f t="shared" si="42"/>
        <v/>
      </c>
      <c r="J929" s="45" t="str">
        <f t="shared" si="43"/>
        <v/>
      </c>
      <c r="L929" s="45" t="str">
        <f t="shared" si="44"/>
        <v/>
      </c>
      <c r="N929" s="108"/>
      <c r="O929" s="109"/>
      <c r="P929" s="110"/>
    </row>
    <row r="930" spans="2:16" x14ac:dyDescent="0.25">
      <c r="B930" s="108"/>
      <c r="C930" s="109"/>
      <c r="D930" s="109"/>
      <c r="E930" s="109"/>
      <c r="F930" s="110"/>
      <c r="H930" s="45" t="str">
        <f t="shared" si="42"/>
        <v/>
      </c>
      <c r="J930" s="45" t="str">
        <f t="shared" si="43"/>
        <v/>
      </c>
      <c r="L930" s="45" t="str">
        <f t="shared" si="44"/>
        <v/>
      </c>
      <c r="N930" s="108"/>
      <c r="O930" s="109"/>
      <c r="P930" s="110"/>
    </row>
    <row r="931" spans="2:16" x14ac:dyDescent="0.25">
      <c r="B931" s="108"/>
      <c r="C931" s="109"/>
      <c r="D931" s="109"/>
      <c r="E931" s="109"/>
      <c r="F931" s="110"/>
      <c r="H931" s="45" t="str">
        <f t="shared" si="42"/>
        <v/>
      </c>
      <c r="J931" s="45" t="str">
        <f t="shared" si="43"/>
        <v/>
      </c>
      <c r="L931" s="45" t="str">
        <f t="shared" si="44"/>
        <v/>
      </c>
      <c r="N931" s="108"/>
      <c r="O931" s="109"/>
      <c r="P931" s="110"/>
    </row>
    <row r="932" spans="2:16" x14ac:dyDescent="0.25">
      <c r="B932" s="108"/>
      <c r="C932" s="109"/>
      <c r="D932" s="109"/>
      <c r="E932" s="109"/>
      <c r="F932" s="110"/>
      <c r="H932" s="45" t="str">
        <f t="shared" si="42"/>
        <v/>
      </c>
      <c r="J932" s="45" t="str">
        <f t="shared" si="43"/>
        <v/>
      </c>
      <c r="L932" s="45" t="str">
        <f t="shared" si="44"/>
        <v/>
      </c>
      <c r="N932" s="108"/>
      <c r="O932" s="109"/>
      <c r="P932" s="110"/>
    </row>
    <row r="933" spans="2:16" x14ac:dyDescent="0.25">
      <c r="B933" s="108"/>
      <c r="C933" s="109"/>
      <c r="D933" s="109"/>
      <c r="E933" s="109"/>
      <c r="F933" s="110"/>
      <c r="H933" s="45" t="str">
        <f t="shared" si="42"/>
        <v/>
      </c>
      <c r="J933" s="45" t="str">
        <f t="shared" si="43"/>
        <v/>
      </c>
      <c r="L933" s="45" t="str">
        <f t="shared" si="44"/>
        <v/>
      </c>
      <c r="N933" s="108"/>
      <c r="O933" s="109"/>
      <c r="P933" s="110"/>
    </row>
    <row r="934" spans="2:16" x14ac:dyDescent="0.25">
      <c r="B934" s="108"/>
      <c r="C934" s="109"/>
      <c r="D934" s="109"/>
      <c r="E934" s="109"/>
      <c r="F934" s="110"/>
      <c r="H934" s="45" t="str">
        <f t="shared" si="42"/>
        <v/>
      </c>
      <c r="J934" s="45" t="str">
        <f t="shared" si="43"/>
        <v/>
      </c>
      <c r="L934" s="45" t="str">
        <f t="shared" si="44"/>
        <v/>
      </c>
      <c r="N934" s="108"/>
      <c r="O934" s="109"/>
      <c r="P934" s="110"/>
    </row>
    <row r="935" spans="2:16" x14ac:dyDescent="0.25">
      <c r="B935" s="108"/>
      <c r="C935" s="109"/>
      <c r="D935" s="109"/>
      <c r="E935" s="109"/>
      <c r="F935" s="110"/>
      <c r="H935" s="45" t="str">
        <f t="shared" si="42"/>
        <v/>
      </c>
      <c r="J935" s="45" t="str">
        <f t="shared" si="43"/>
        <v/>
      </c>
      <c r="L935" s="45" t="str">
        <f t="shared" si="44"/>
        <v/>
      </c>
      <c r="N935" s="108"/>
      <c r="O935" s="109"/>
      <c r="P935" s="110"/>
    </row>
    <row r="936" spans="2:16" x14ac:dyDescent="0.25">
      <c r="B936" s="108"/>
      <c r="C936" s="109"/>
      <c r="D936" s="109"/>
      <c r="E936" s="109"/>
      <c r="F936" s="110"/>
      <c r="H936" s="45" t="str">
        <f t="shared" si="42"/>
        <v/>
      </c>
      <c r="J936" s="45" t="str">
        <f t="shared" si="43"/>
        <v/>
      </c>
      <c r="L936" s="45" t="str">
        <f t="shared" si="44"/>
        <v/>
      </c>
      <c r="N936" s="108"/>
      <c r="O936" s="109"/>
      <c r="P936" s="110"/>
    </row>
    <row r="937" spans="2:16" x14ac:dyDescent="0.25">
      <c r="B937" s="108"/>
      <c r="C937" s="109"/>
      <c r="D937" s="109"/>
      <c r="E937" s="109"/>
      <c r="F937" s="110"/>
      <c r="H937" s="45" t="str">
        <f t="shared" si="42"/>
        <v/>
      </c>
      <c r="J937" s="45" t="str">
        <f t="shared" si="43"/>
        <v/>
      </c>
      <c r="L937" s="45" t="str">
        <f t="shared" si="44"/>
        <v/>
      </c>
      <c r="N937" s="108"/>
      <c r="O937" s="109"/>
      <c r="P937" s="110"/>
    </row>
    <row r="938" spans="2:16" x14ac:dyDescent="0.25">
      <c r="B938" s="108"/>
      <c r="C938" s="109"/>
      <c r="D938" s="109"/>
      <c r="E938" s="109"/>
      <c r="F938" s="110"/>
      <c r="H938" s="45" t="str">
        <f t="shared" si="42"/>
        <v/>
      </c>
      <c r="J938" s="45" t="str">
        <f t="shared" si="43"/>
        <v/>
      </c>
      <c r="L938" s="45" t="str">
        <f t="shared" si="44"/>
        <v/>
      </c>
      <c r="N938" s="108"/>
      <c r="O938" s="109"/>
      <c r="P938" s="110"/>
    </row>
    <row r="939" spans="2:16" x14ac:dyDescent="0.25">
      <c r="B939" s="108"/>
      <c r="C939" s="109"/>
      <c r="D939" s="109"/>
      <c r="E939" s="109"/>
      <c r="F939" s="110"/>
      <c r="H939" s="45" t="str">
        <f t="shared" si="42"/>
        <v/>
      </c>
      <c r="J939" s="45" t="str">
        <f t="shared" si="43"/>
        <v/>
      </c>
      <c r="L939" s="45" t="str">
        <f t="shared" si="44"/>
        <v/>
      </c>
      <c r="N939" s="108"/>
      <c r="O939" s="109"/>
      <c r="P939" s="110"/>
    </row>
    <row r="940" spans="2:16" x14ac:dyDescent="0.25">
      <c r="B940" s="108"/>
      <c r="C940" s="109"/>
      <c r="D940" s="109"/>
      <c r="E940" s="109"/>
      <c r="F940" s="110"/>
      <c r="H940" s="45" t="str">
        <f t="shared" si="42"/>
        <v/>
      </c>
      <c r="J940" s="45" t="str">
        <f t="shared" si="43"/>
        <v/>
      </c>
      <c r="L940" s="45" t="str">
        <f t="shared" si="44"/>
        <v/>
      </c>
      <c r="N940" s="108"/>
      <c r="O940" s="109"/>
      <c r="P940" s="110"/>
    </row>
    <row r="941" spans="2:16" x14ac:dyDescent="0.25">
      <c r="B941" s="108"/>
      <c r="C941" s="109"/>
      <c r="D941" s="109"/>
      <c r="E941" s="109"/>
      <c r="F941" s="110"/>
      <c r="H941" s="45" t="str">
        <f t="shared" si="42"/>
        <v/>
      </c>
      <c r="J941" s="45" t="str">
        <f t="shared" si="43"/>
        <v/>
      </c>
      <c r="L941" s="45" t="str">
        <f t="shared" si="44"/>
        <v/>
      </c>
      <c r="N941" s="108"/>
      <c r="O941" s="109"/>
      <c r="P941" s="110"/>
    </row>
    <row r="942" spans="2:16" x14ac:dyDescent="0.25">
      <c r="B942" s="108"/>
      <c r="C942" s="109"/>
      <c r="D942" s="109"/>
      <c r="E942" s="109"/>
      <c r="F942" s="110"/>
      <c r="H942" s="45" t="str">
        <f t="shared" si="42"/>
        <v/>
      </c>
      <c r="J942" s="45" t="str">
        <f t="shared" si="43"/>
        <v/>
      </c>
      <c r="L942" s="45" t="str">
        <f t="shared" si="44"/>
        <v/>
      </c>
      <c r="N942" s="108"/>
      <c r="O942" s="109"/>
      <c r="P942" s="110"/>
    </row>
    <row r="943" spans="2:16" x14ac:dyDescent="0.25">
      <c r="B943" s="108"/>
      <c r="C943" s="109"/>
      <c r="D943" s="109"/>
      <c r="E943" s="109"/>
      <c r="F943" s="110"/>
      <c r="H943" s="45" t="str">
        <f t="shared" si="42"/>
        <v/>
      </c>
      <c r="J943" s="45" t="str">
        <f t="shared" si="43"/>
        <v/>
      </c>
      <c r="L943" s="45" t="str">
        <f t="shared" si="44"/>
        <v/>
      </c>
      <c r="N943" s="108"/>
      <c r="O943" s="109"/>
      <c r="P943" s="110"/>
    </row>
    <row r="944" spans="2:16" x14ac:dyDescent="0.25">
      <c r="B944" s="108"/>
      <c r="C944" s="109"/>
      <c r="D944" s="109"/>
      <c r="E944" s="109"/>
      <c r="F944" s="110"/>
      <c r="H944" s="45" t="str">
        <f t="shared" si="42"/>
        <v/>
      </c>
      <c r="J944" s="45" t="str">
        <f t="shared" si="43"/>
        <v/>
      </c>
      <c r="L944" s="45" t="str">
        <f t="shared" si="44"/>
        <v/>
      </c>
      <c r="N944" s="108"/>
      <c r="O944" s="109"/>
      <c r="P944" s="110"/>
    </row>
    <row r="945" spans="2:16" x14ac:dyDescent="0.25">
      <c r="B945" s="108"/>
      <c r="C945" s="109"/>
      <c r="D945" s="109"/>
      <c r="E945" s="109"/>
      <c r="F945" s="110"/>
      <c r="H945" s="45" t="str">
        <f t="shared" si="42"/>
        <v/>
      </c>
      <c r="J945" s="45" t="str">
        <f t="shared" si="43"/>
        <v/>
      </c>
      <c r="L945" s="45" t="str">
        <f t="shared" si="44"/>
        <v/>
      </c>
      <c r="N945" s="108"/>
      <c r="O945" s="109"/>
      <c r="P945" s="110"/>
    </row>
    <row r="946" spans="2:16" x14ac:dyDescent="0.25">
      <c r="B946" s="108"/>
      <c r="C946" s="109"/>
      <c r="D946" s="109"/>
      <c r="E946" s="109"/>
      <c r="F946" s="110"/>
      <c r="H946" s="45" t="str">
        <f t="shared" si="42"/>
        <v/>
      </c>
      <c r="J946" s="45" t="str">
        <f t="shared" si="43"/>
        <v/>
      </c>
      <c r="L946" s="45" t="str">
        <f t="shared" si="44"/>
        <v/>
      </c>
      <c r="N946" s="108"/>
      <c r="O946" s="109"/>
      <c r="P946" s="110"/>
    </row>
    <row r="947" spans="2:16" x14ac:dyDescent="0.25">
      <c r="B947" s="108"/>
      <c r="C947" s="109"/>
      <c r="D947" s="109"/>
      <c r="E947" s="109"/>
      <c r="F947" s="110"/>
      <c r="H947" s="45" t="str">
        <f t="shared" si="42"/>
        <v/>
      </c>
      <c r="J947" s="45" t="str">
        <f t="shared" si="43"/>
        <v/>
      </c>
      <c r="L947" s="45" t="str">
        <f t="shared" si="44"/>
        <v/>
      </c>
      <c r="N947" s="108"/>
      <c r="O947" s="109"/>
      <c r="P947" s="110"/>
    </row>
    <row r="948" spans="2:16" x14ac:dyDescent="0.25">
      <c r="B948" s="108"/>
      <c r="C948" s="109"/>
      <c r="D948" s="109"/>
      <c r="E948" s="109"/>
      <c r="F948" s="110"/>
      <c r="H948" s="45" t="str">
        <f t="shared" si="42"/>
        <v/>
      </c>
      <c r="J948" s="45" t="str">
        <f t="shared" si="43"/>
        <v/>
      </c>
      <c r="L948" s="45" t="str">
        <f t="shared" si="44"/>
        <v/>
      </c>
      <c r="N948" s="108"/>
      <c r="O948" s="109"/>
      <c r="P948" s="110"/>
    </row>
    <row r="949" spans="2:16" x14ac:dyDescent="0.25">
      <c r="B949" s="108"/>
      <c r="C949" s="109"/>
      <c r="D949" s="109"/>
      <c r="E949" s="109"/>
      <c r="F949" s="110"/>
      <c r="H949" s="45" t="str">
        <f t="shared" si="42"/>
        <v/>
      </c>
      <c r="J949" s="45" t="str">
        <f t="shared" si="43"/>
        <v/>
      </c>
      <c r="L949" s="45" t="str">
        <f t="shared" si="44"/>
        <v/>
      </c>
      <c r="N949" s="108"/>
      <c r="O949" s="109"/>
      <c r="P949" s="110"/>
    </row>
    <row r="950" spans="2:16" x14ac:dyDescent="0.25">
      <c r="B950" s="108"/>
      <c r="C950" s="109"/>
      <c r="D950" s="109"/>
      <c r="E950" s="109"/>
      <c r="F950" s="110"/>
      <c r="H950" s="45" t="str">
        <f t="shared" si="42"/>
        <v/>
      </c>
      <c r="J950" s="45" t="str">
        <f t="shared" si="43"/>
        <v/>
      </c>
      <c r="L950" s="45" t="str">
        <f t="shared" si="44"/>
        <v/>
      </c>
      <c r="N950" s="108"/>
      <c r="O950" s="109"/>
      <c r="P950" s="110"/>
    </row>
    <row r="951" spans="2:16" x14ac:dyDescent="0.25">
      <c r="B951" s="108"/>
      <c r="C951" s="109"/>
      <c r="D951" s="109"/>
      <c r="E951" s="109"/>
      <c r="F951" s="110"/>
      <c r="H951" s="45" t="str">
        <f t="shared" si="42"/>
        <v/>
      </c>
      <c r="J951" s="45" t="str">
        <f t="shared" si="43"/>
        <v/>
      </c>
      <c r="L951" s="45" t="str">
        <f t="shared" si="44"/>
        <v/>
      </c>
      <c r="N951" s="108"/>
      <c r="O951" s="109"/>
      <c r="P951" s="110"/>
    </row>
    <row r="952" spans="2:16" x14ac:dyDescent="0.25">
      <c r="B952" s="108"/>
      <c r="C952" s="109"/>
      <c r="D952" s="109"/>
      <c r="E952" s="109"/>
      <c r="F952" s="110"/>
      <c r="H952" s="45" t="str">
        <f t="shared" si="42"/>
        <v/>
      </c>
      <c r="J952" s="45" t="str">
        <f t="shared" si="43"/>
        <v/>
      </c>
      <c r="L952" s="45" t="str">
        <f t="shared" si="44"/>
        <v/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3" t="s">
        <v>147</v>
      </c>
      <c r="C2" s="314"/>
      <c r="D2" s="314"/>
      <c r="E2" s="314"/>
      <c r="F2" s="314"/>
      <c r="G2" s="315"/>
    </row>
    <row r="3" spans="2:7" ht="15.75" thickBot="1" x14ac:dyDescent="0.3"/>
    <row r="4" spans="2:7" ht="21.75" thickBot="1" x14ac:dyDescent="0.4">
      <c r="B4" s="310" t="s">
        <v>50</v>
      </c>
      <c r="C4" s="312"/>
      <c r="E4" s="310" t="s">
        <v>49</v>
      </c>
      <c r="F4" s="311"/>
      <c r="G4" s="312"/>
    </row>
    <row r="5" spans="2:7" ht="15.75" thickBot="1" x14ac:dyDescent="0.3"/>
    <row r="6" spans="2:7" ht="107.25" customHeight="1" thickBot="1" x14ac:dyDescent="0.3">
      <c r="B6" s="316" t="s">
        <v>100</v>
      </c>
      <c r="C6" s="317"/>
      <c r="E6" s="307" t="s">
        <v>132</v>
      </c>
      <c r="F6" s="308"/>
      <c r="G6" s="309"/>
    </row>
    <row r="7" spans="2:7" x14ac:dyDescent="0.25">
      <c r="B7" s="6"/>
      <c r="C7" s="6"/>
    </row>
    <row r="8" spans="2:7" x14ac:dyDescent="0.25">
      <c r="B8" s="40" t="s">
        <v>101</v>
      </c>
      <c r="C8" s="40" t="s">
        <v>102</v>
      </c>
      <c r="D8" s="3"/>
      <c r="E8" s="41" t="s">
        <v>107</v>
      </c>
      <c r="F8" s="23" t="s">
        <v>115</v>
      </c>
      <c r="G8" s="24" t="s">
        <v>131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/>
      <c r="C10" s="107"/>
      <c r="D10" s="3"/>
      <c r="E10" s="105"/>
      <c r="F10" s="106"/>
      <c r="G10" s="107"/>
    </row>
    <row r="11" spans="2:7" x14ac:dyDescent="0.25">
      <c r="B11" s="108"/>
      <c r="C11" s="110"/>
      <c r="D11" s="3"/>
      <c r="E11" s="108"/>
      <c r="F11" s="109"/>
      <c r="G11" s="110"/>
    </row>
    <row r="12" spans="2:7" x14ac:dyDescent="0.25">
      <c r="B12" s="108"/>
      <c r="C12" s="110"/>
      <c r="D12" s="3"/>
      <c r="E12" s="108"/>
      <c r="F12" s="109"/>
      <c r="G12" s="110"/>
    </row>
    <row r="13" spans="2:7" x14ac:dyDescent="0.25">
      <c r="B13" s="108"/>
      <c r="C13" s="110"/>
      <c r="D13" s="3"/>
      <c r="E13" s="108"/>
      <c r="F13" s="109"/>
      <c r="G13" s="110"/>
    </row>
    <row r="14" spans="2:7" x14ac:dyDescent="0.25">
      <c r="B14" s="108"/>
      <c r="C14" s="110"/>
      <c r="D14" s="3"/>
      <c r="E14" s="108"/>
      <c r="F14" s="109"/>
      <c r="G14" s="110"/>
    </row>
    <row r="15" spans="2:7" x14ac:dyDescent="0.25">
      <c r="B15" s="108"/>
      <c r="C15" s="110"/>
      <c r="D15" s="3"/>
      <c r="E15" s="108"/>
      <c r="F15" s="109"/>
      <c r="G15" s="110"/>
    </row>
    <row r="16" spans="2:7" x14ac:dyDescent="0.25">
      <c r="B16" s="108"/>
      <c r="C16" s="110"/>
      <c r="D16" s="3"/>
      <c r="E16" s="108"/>
      <c r="F16" s="109"/>
      <c r="G16" s="110"/>
    </row>
    <row r="17" spans="2:7" x14ac:dyDescent="0.25">
      <c r="B17" s="108"/>
      <c r="C17" s="110"/>
      <c r="D17" s="3"/>
      <c r="E17" s="108"/>
      <c r="F17" s="109"/>
      <c r="G17" s="110"/>
    </row>
    <row r="18" spans="2:7" x14ac:dyDescent="0.25">
      <c r="B18" s="108"/>
      <c r="C18" s="110"/>
      <c r="D18" s="3"/>
      <c r="E18" s="108"/>
      <c r="F18" s="114"/>
      <c r="G18" s="110"/>
    </row>
    <row r="19" spans="2:7" x14ac:dyDescent="0.25">
      <c r="B19" s="108"/>
      <c r="C19" s="110"/>
      <c r="D19" s="3"/>
      <c r="E19" s="108"/>
      <c r="F19" s="109"/>
      <c r="G19" s="110"/>
    </row>
    <row r="20" spans="2:7" x14ac:dyDescent="0.25">
      <c r="B20" s="108"/>
      <c r="C20" s="110"/>
      <c r="D20" s="3"/>
      <c r="E20" s="108"/>
      <c r="F20" s="109"/>
      <c r="G20" s="110"/>
    </row>
    <row r="21" spans="2:7" x14ac:dyDescent="0.25">
      <c r="B21" s="108"/>
      <c r="C21" s="110"/>
      <c r="D21" s="3"/>
      <c r="E21" s="108"/>
      <c r="F21" s="109"/>
      <c r="G21" s="110"/>
    </row>
    <row r="22" spans="2:7" x14ac:dyDescent="0.25">
      <c r="B22" s="108"/>
      <c r="C22" s="110"/>
      <c r="D22" s="3"/>
      <c r="E22" s="108"/>
      <c r="F22" s="109"/>
      <c r="G22" s="110"/>
    </row>
    <row r="23" spans="2:7" x14ac:dyDescent="0.25">
      <c r="B23" s="108"/>
      <c r="C23" s="110"/>
      <c r="D23" s="3"/>
      <c r="E23" s="108"/>
      <c r="F23" s="109"/>
      <c r="G23" s="110"/>
    </row>
    <row r="24" spans="2:7" x14ac:dyDescent="0.25">
      <c r="B24" s="108"/>
      <c r="C24" s="110"/>
      <c r="D24" s="3"/>
      <c r="E24" s="108"/>
      <c r="F24" s="109"/>
      <c r="G24" s="110"/>
    </row>
    <row r="25" spans="2:7" x14ac:dyDescent="0.25">
      <c r="B25" s="108"/>
      <c r="C25" s="110"/>
      <c r="D25" s="3"/>
      <c r="E25" s="108"/>
      <c r="F25" s="109"/>
      <c r="G25" s="110"/>
    </row>
    <row r="26" spans="2:7" x14ac:dyDescent="0.25">
      <c r="B26" s="108"/>
      <c r="C26" s="110"/>
      <c r="D26" s="3"/>
      <c r="E26" s="108"/>
      <c r="F26" s="109"/>
      <c r="G26" s="110"/>
    </row>
    <row r="27" spans="2:7" x14ac:dyDescent="0.25">
      <c r="B27" s="108"/>
      <c r="C27" s="110"/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3" t="s">
        <v>146</v>
      </c>
      <c r="C2" s="314"/>
      <c r="D2" s="315"/>
    </row>
    <row r="3" spans="2:4" ht="15.75" thickBot="1" x14ac:dyDescent="0.3"/>
    <row r="4" spans="2:4" ht="21.75" thickBot="1" x14ac:dyDescent="0.4">
      <c r="B4" s="310" t="s">
        <v>49</v>
      </c>
      <c r="C4" s="311"/>
      <c r="D4" s="312"/>
    </row>
    <row r="5" spans="2:4" ht="15.75" thickBot="1" x14ac:dyDescent="0.3"/>
    <row r="6" spans="2:4" ht="107.25" customHeight="1" thickBot="1" x14ac:dyDescent="0.3">
      <c r="B6" s="307" t="s">
        <v>117</v>
      </c>
      <c r="C6" s="308"/>
      <c r="D6" s="309"/>
    </row>
    <row r="8" spans="2:4" x14ac:dyDescent="0.25">
      <c r="B8" s="41" t="s">
        <v>118</v>
      </c>
      <c r="C8" s="23" t="s">
        <v>119</v>
      </c>
      <c r="D8" s="24" t="s">
        <v>120</v>
      </c>
    </row>
    <row r="9" spans="2:4" ht="7.5" customHeight="1" thickBot="1" x14ac:dyDescent="0.3">
      <c r="B9" s="3"/>
      <c r="C9" s="3"/>
      <c r="D9" s="3"/>
    </row>
    <row r="10" spans="2:4" x14ac:dyDescent="0.25">
      <c r="B10" s="105"/>
      <c r="C10" s="106"/>
      <c r="D10" s="107"/>
    </row>
    <row r="11" spans="2:4" x14ac:dyDescent="0.25">
      <c r="B11" s="108"/>
      <c r="C11" s="109"/>
      <c r="D11" s="110"/>
    </row>
    <row r="12" spans="2:4" x14ac:dyDescent="0.25">
      <c r="B12" s="108"/>
      <c r="C12" s="109"/>
      <c r="D12" s="110"/>
    </row>
    <row r="13" spans="2:4" x14ac:dyDescent="0.25">
      <c r="B13" s="108"/>
      <c r="C13" s="109"/>
      <c r="D13" s="110"/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3" t="s">
        <v>145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5"/>
    </row>
    <row r="3" spans="2:16" ht="15.75" thickBot="1" x14ac:dyDescent="0.3"/>
    <row r="4" spans="2:16" ht="21.75" thickBot="1" x14ac:dyDescent="0.4">
      <c r="B4" s="310" t="s">
        <v>49</v>
      </c>
      <c r="C4" s="311"/>
      <c r="D4" s="311"/>
      <c r="E4" s="311"/>
      <c r="F4" s="311"/>
      <c r="G4" s="311"/>
      <c r="H4" s="311"/>
      <c r="I4" s="312"/>
      <c r="O4" s="310" t="s">
        <v>50</v>
      </c>
      <c r="P4" s="312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6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18"/>
      <c r="D6" s="318"/>
      <c r="E6" s="318"/>
      <c r="F6" s="318"/>
      <c r="G6" s="318"/>
      <c r="H6" s="318"/>
      <c r="I6" s="317"/>
      <c r="K6" s="3"/>
      <c r="L6" s="3"/>
      <c r="M6" s="3"/>
      <c r="O6" s="316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17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/>
      <c r="C10" s="106"/>
      <c r="D10" s="118"/>
      <c r="E10" s="119"/>
      <c r="F10" s="119"/>
      <c r="G10" s="106"/>
      <c r="H10" s="118"/>
      <c r="I10" s="120"/>
      <c r="K10" s="27" t="str">
        <f>IF(B10="","",K9+1)</f>
        <v/>
      </c>
      <c r="L10" s="37" t="str">
        <f>IF(K10="","",MAX(L$9:L9)+1)</f>
        <v/>
      </c>
      <c r="M10" s="29" t="str">
        <f>IF(K10="","",IFERROR(INDEX(natjecanje!S$11:S$410,MATCH(B10,natjecanje!Q$11:Q$410,0)),""))</f>
        <v/>
      </c>
      <c r="O10" s="115"/>
      <c r="P10" s="107"/>
    </row>
    <row r="11" spans="2:16" x14ac:dyDescent="0.25">
      <c r="B11" s="116"/>
      <c r="C11" s="109"/>
      <c r="D11" s="121"/>
      <c r="E11" s="122"/>
      <c r="F11" s="122"/>
      <c r="G11" s="109"/>
      <c r="H11" s="121"/>
      <c r="I11" s="123"/>
      <c r="K11" s="30" t="str">
        <f t="shared" ref="K11:K59" si="0">IF(B11="","",K10+1)</f>
        <v/>
      </c>
      <c r="L11" s="38" t="str">
        <f>IF(K11="","",MAX(L$9:L10)+1)</f>
        <v/>
      </c>
      <c r="M11" s="32" t="str">
        <f>IF(K11="","",IFERROR(INDEX(natjecanje!S$11:S$410,MATCH(B11,natjecanje!Q$11:Q$410,0)),""))</f>
        <v/>
      </c>
      <c r="O11" s="116"/>
      <c r="P11" s="110"/>
    </row>
    <row r="12" spans="2:16" x14ac:dyDescent="0.25">
      <c r="B12" s="116"/>
      <c r="C12" s="109"/>
      <c r="D12" s="121"/>
      <c r="E12" s="122"/>
      <c r="F12" s="122"/>
      <c r="G12" s="109"/>
      <c r="H12" s="121"/>
      <c r="I12" s="123"/>
      <c r="K12" s="30" t="str">
        <f t="shared" si="0"/>
        <v/>
      </c>
      <c r="L12" s="38" t="str">
        <f>IF(K12="","",MAX(L$9:L11)+1)</f>
        <v/>
      </c>
      <c r="M12" s="32" t="str">
        <f>IF(K12="","",IFERROR(INDEX(natjecanje!S$11:S$410,MATCH(B12,natjecanje!Q$11:Q$410,0)),""))</f>
        <v/>
      </c>
      <c r="O12" s="116"/>
      <c r="P12" s="110"/>
    </row>
    <row r="13" spans="2:16" x14ac:dyDescent="0.25">
      <c r="B13" s="116"/>
      <c r="C13" s="109"/>
      <c r="D13" s="121"/>
      <c r="E13" s="122"/>
      <c r="F13" s="122"/>
      <c r="G13" s="109"/>
      <c r="H13" s="121"/>
      <c r="I13" s="123"/>
      <c r="K13" s="30" t="str">
        <f t="shared" si="0"/>
        <v/>
      </c>
      <c r="L13" s="38" t="str">
        <f>IF(K13="","",MAX(L$9:L12)+1)</f>
        <v/>
      </c>
      <c r="M13" s="32" t="str">
        <f>IF(K13="","",IFERROR(INDEX(natjecanje!S$11:S$410,MATCH(B13,natjecanje!Q$11:Q$410,0)),""))</f>
        <v/>
      </c>
      <c r="O13" s="116"/>
      <c r="P13" s="110"/>
    </row>
    <row r="14" spans="2:16" x14ac:dyDescent="0.25">
      <c r="B14" s="116"/>
      <c r="C14" s="109"/>
      <c r="D14" s="121"/>
      <c r="E14" s="122"/>
      <c r="F14" s="122"/>
      <c r="G14" s="109"/>
      <c r="H14" s="121"/>
      <c r="I14" s="123"/>
      <c r="K14" s="30" t="str">
        <f t="shared" si="0"/>
        <v/>
      </c>
      <c r="L14" s="38" t="str">
        <f>IF(K14="","",MAX(L$9:L13)+1)</f>
        <v/>
      </c>
      <c r="M14" s="32" t="str">
        <f>IF(K14="","",IFERROR(INDEX(natjecanje!S$11:S$410,MATCH(B14,natjecanje!Q$11:Q$410,0)),""))</f>
        <v/>
      </c>
      <c r="O14" s="116"/>
      <c r="P14" s="110"/>
    </row>
    <row r="15" spans="2:16" x14ac:dyDescent="0.25">
      <c r="B15" s="116"/>
      <c r="C15" s="109"/>
      <c r="D15" s="121"/>
      <c r="E15" s="122"/>
      <c r="F15" s="122"/>
      <c r="G15" s="109"/>
      <c r="H15" s="121"/>
      <c r="I15" s="123"/>
      <c r="K15" s="30" t="str">
        <f t="shared" si="0"/>
        <v/>
      </c>
      <c r="L15" s="38" t="str">
        <f>IF(K15="","",MAX(L$9:L14)+1)</f>
        <v/>
      </c>
      <c r="M15" s="32" t="str">
        <f>IF(K15="","",IFERROR(INDEX(natjecanje!S$11:S$410,MATCH(B15,natjecanje!Q$11:Q$410,0)),""))</f>
        <v/>
      </c>
      <c r="O15" s="116"/>
      <c r="P15" s="110"/>
    </row>
    <row r="16" spans="2:16" x14ac:dyDescent="0.25">
      <c r="B16" s="116"/>
      <c r="C16" s="109"/>
      <c r="D16" s="121"/>
      <c r="E16" s="122"/>
      <c r="F16" s="122"/>
      <c r="G16" s="109"/>
      <c r="H16" s="121"/>
      <c r="I16" s="123"/>
      <c r="K16" s="30" t="str">
        <f t="shared" si="0"/>
        <v/>
      </c>
      <c r="L16" s="38" t="str">
        <f>IF(K16="","",MAX(L$9:L15)+1)</f>
        <v/>
      </c>
      <c r="M16" s="32" t="str">
        <f>IF(K16="","",IFERROR(INDEX(natjecanje!S$11:S$410,MATCH(B16,natjecanje!Q$11:Q$410,0)),""))</f>
        <v/>
      </c>
      <c r="O16" s="116"/>
      <c r="P16" s="110"/>
    </row>
    <row r="17" spans="2:16" x14ac:dyDescent="0.25">
      <c r="B17" s="116"/>
      <c r="C17" s="109"/>
      <c r="D17" s="121"/>
      <c r="E17" s="122"/>
      <c r="F17" s="122"/>
      <c r="G17" s="109"/>
      <c r="H17" s="121"/>
      <c r="I17" s="123"/>
      <c r="K17" s="30" t="str">
        <f t="shared" si="0"/>
        <v/>
      </c>
      <c r="L17" s="38" t="str">
        <f>IF(K17="","",MAX(L$9:L16)+1)</f>
        <v/>
      </c>
      <c r="M17" s="32" t="str">
        <f>IF(K17="","",IFERROR(INDEX(natjecanje!S$11:S$410,MATCH(B17,natjecanje!Q$11:Q$410,0)),""))</f>
        <v/>
      </c>
      <c r="O17" s="116"/>
      <c r="P17" s="110"/>
    </row>
    <row r="18" spans="2:16" x14ac:dyDescent="0.25">
      <c r="B18" s="116"/>
      <c r="C18" s="109"/>
      <c r="D18" s="121"/>
      <c r="E18" s="122"/>
      <c r="F18" s="122"/>
      <c r="G18" s="109"/>
      <c r="H18" s="121"/>
      <c r="I18" s="123"/>
      <c r="K18" s="30" t="str">
        <f t="shared" si="0"/>
        <v/>
      </c>
      <c r="L18" s="38" t="str">
        <f>IF(K18="","",MAX(L$9:L17)+1)</f>
        <v/>
      </c>
      <c r="M18" s="32" t="str">
        <f>IF(K18="","",IFERROR(INDEX(natjecanje!S$11:S$410,MATCH(B18,natjecanje!Q$11:Q$410,0)),""))</f>
        <v/>
      </c>
      <c r="O18" s="116"/>
      <c r="P18" s="110"/>
    </row>
    <row r="19" spans="2:16" x14ac:dyDescent="0.25">
      <c r="B19" s="116"/>
      <c r="C19" s="109"/>
      <c r="D19" s="121"/>
      <c r="E19" s="122"/>
      <c r="F19" s="122"/>
      <c r="G19" s="109"/>
      <c r="H19" s="121"/>
      <c r="I19" s="123"/>
      <c r="K19" s="30" t="str">
        <f t="shared" si="0"/>
        <v/>
      </c>
      <c r="L19" s="38" t="str">
        <f>IF(K19="","",MAX(L$9:L18)+1)</f>
        <v/>
      </c>
      <c r="M19" s="32" t="str">
        <f>IF(K19="","",IFERROR(INDEX(natjecanje!S$11:S$410,MATCH(B19,natjecanje!Q$11:Q$410,0)),""))</f>
        <v/>
      </c>
      <c r="O19" s="116"/>
      <c r="P19" s="110"/>
    </row>
    <row r="20" spans="2:16" x14ac:dyDescent="0.25">
      <c r="B20" s="116"/>
      <c r="C20" s="109"/>
      <c r="D20" s="121"/>
      <c r="E20" s="122"/>
      <c r="F20" s="122"/>
      <c r="G20" s="109"/>
      <c r="H20" s="121"/>
      <c r="I20" s="123"/>
      <c r="K20" s="30" t="str">
        <f t="shared" si="0"/>
        <v/>
      </c>
      <c r="L20" s="38" t="str">
        <f>IF(K20="","",MAX(L$9:L19)+1)</f>
        <v/>
      </c>
      <c r="M20" s="32" t="str">
        <f>IF(K20="","",IFERROR(INDEX(natjecanje!S$11:S$410,MATCH(B20,natjecanje!Q$11:Q$410,0)),""))</f>
        <v/>
      </c>
      <c r="O20" s="116"/>
      <c r="P20" s="110"/>
    </row>
    <row r="21" spans="2:16" x14ac:dyDescent="0.25">
      <c r="B21" s="116"/>
      <c r="C21" s="109"/>
      <c r="D21" s="121"/>
      <c r="E21" s="122"/>
      <c r="F21" s="122"/>
      <c r="G21" s="109"/>
      <c r="H21" s="121"/>
      <c r="I21" s="123"/>
      <c r="K21" s="30" t="str">
        <f t="shared" si="0"/>
        <v/>
      </c>
      <c r="L21" s="38" t="str">
        <f>IF(K21="","",MAX(L$9:L20)+1)</f>
        <v/>
      </c>
      <c r="M21" s="32" t="str">
        <f>IF(K21="","",IFERROR(INDEX(natjecanje!S$11:S$410,MATCH(B21,natjecanje!Q$11:Q$410,0)),""))</f>
        <v/>
      </c>
      <c r="O21" s="116"/>
      <c r="P21" s="110"/>
    </row>
    <row r="22" spans="2:16" x14ac:dyDescent="0.25">
      <c r="B22" s="116"/>
      <c r="C22" s="109"/>
      <c r="D22" s="121"/>
      <c r="E22" s="122"/>
      <c r="F22" s="122"/>
      <c r="G22" s="109"/>
      <c r="H22" s="121"/>
      <c r="I22" s="123"/>
      <c r="K22" s="30" t="str">
        <f t="shared" si="0"/>
        <v/>
      </c>
      <c r="L22" s="38" t="str">
        <f>IF(K22="","",MAX(L$9:L21)+1)</f>
        <v/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/>
      <c r="C23" s="109"/>
      <c r="D23" s="121"/>
      <c r="E23" s="122"/>
      <c r="F23" s="122"/>
      <c r="G23" s="109"/>
      <c r="H23" s="121"/>
      <c r="I23" s="123"/>
      <c r="K23" s="30" t="str">
        <f t="shared" si="0"/>
        <v/>
      </c>
      <c r="L23" s="38" t="str">
        <f>IF(K23="","",MAX(L$9:L22)+1)</f>
        <v/>
      </c>
      <c r="M23" s="32" t="str">
        <f>IF(K23="","",IFERROR(INDEX(natjecanje!S$11:S$410,MATCH(B23,natjecanje!Q$11:Q$410,0)),""))</f>
        <v/>
      </c>
      <c r="O23" s="116"/>
      <c r="P23" s="110"/>
    </row>
    <row r="24" spans="2:16" x14ac:dyDescent="0.25">
      <c r="B24" s="116"/>
      <c r="C24" s="109"/>
      <c r="D24" s="121"/>
      <c r="E24" s="122"/>
      <c r="F24" s="122"/>
      <c r="G24" s="109"/>
      <c r="H24" s="121"/>
      <c r="I24" s="123"/>
      <c r="K24" s="30" t="str">
        <f t="shared" si="0"/>
        <v/>
      </c>
      <c r="L24" s="38" t="str">
        <f>IF(K24="","",MAX(L$9:L23)+1)</f>
        <v/>
      </c>
      <c r="M24" s="32" t="str">
        <f>IF(K24="","",IFERROR(INDEX(natjecanje!S$11:S$410,MATCH(B24,natjecanje!Q$11:Q$410,0)),""))</f>
        <v/>
      </c>
      <c r="O24" s="116"/>
      <c r="P24" s="110"/>
    </row>
    <row r="25" spans="2:16" x14ac:dyDescent="0.25">
      <c r="B25" s="116"/>
      <c r="C25" s="109"/>
      <c r="D25" s="121"/>
      <c r="E25" s="122"/>
      <c r="F25" s="122"/>
      <c r="G25" s="109"/>
      <c r="H25" s="121"/>
      <c r="I25" s="123"/>
      <c r="K25" s="30" t="str">
        <f t="shared" si="0"/>
        <v/>
      </c>
      <c r="L25" s="38" t="str">
        <f>IF(K25="","",MAX(L$9:L24)+1)</f>
        <v/>
      </c>
      <c r="M25" s="32" t="str">
        <f>IF(K25="","",IFERROR(INDEX(natjecanje!S$11:S$410,MATCH(B25,natjecanje!Q$11:Q$410,0)),""))</f>
        <v/>
      </c>
      <c r="O25" s="116"/>
      <c r="P25" s="110"/>
    </row>
    <row r="26" spans="2:16" x14ac:dyDescent="0.25">
      <c r="B26" s="116"/>
      <c r="C26" s="109"/>
      <c r="D26" s="121"/>
      <c r="E26" s="122"/>
      <c r="F26" s="122"/>
      <c r="G26" s="109"/>
      <c r="H26" s="121"/>
      <c r="I26" s="123"/>
      <c r="K26" s="30" t="str">
        <f t="shared" si="0"/>
        <v/>
      </c>
      <c r="L26" s="38" t="str">
        <f>IF(K26="","",MAX(L$9:L25)+1)</f>
        <v/>
      </c>
      <c r="M26" s="32" t="str">
        <f>IF(K26="","",IFERROR(INDEX(natjecanje!S$11:S$410,MATCH(B26,natjecanje!Q$11:Q$410,0)),""))</f>
        <v/>
      </c>
      <c r="O26" s="116"/>
      <c r="P26" s="110"/>
    </row>
    <row r="27" spans="2:16" x14ac:dyDescent="0.25">
      <c r="B27" s="116"/>
      <c r="C27" s="109"/>
      <c r="D27" s="121"/>
      <c r="E27" s="122"/>
      <c r="F27" s="122"/>
      <c r="G27" s="109"/>
      <c r="H27" s="121"/>
      <c r="I27" s="123"/>
      <c r="K27" s="30" t="str">
        <f t="shared" si="0"/>
        <v/>
      </c>
      <c r="L27" s="38" t="str">
        <f>IF(K27="","",MAX(L$9:L26)+1)</f>
        <v/>
      </c>
      <c r="M27" s="32" t="str">
        <f>IF(K27="","",IFERROR(INDEX(natjecanje!S$11:S$410,MATCH(B27,natjecanje!Q$11:Q$410,0)),""))</f>
        <v/>
      </c>
      <c r="O27" s="116"/>
      <c r="P27" s="110"/>
    </row>
    <row r="28" spans="2:16" x14ac:dyDescent="0.25">
      <c r="B28" s="116"/>
      <c r="C28" s="109"/>
      <c r="D28" s="121"/>
      <c r="E28" s="122"/>
      <c r="F28" s="122"/>
      <c r="G28" s="109"/>
      <c r="H28" s="121"/>
      <c r="I28" s="123"/>
      <c r="K28" s="30" t="str">
        <f t="shared" si="0"/>
        <v/>
      </c>
      <c r="L28" s="38" t="str">
        <f>IF(K28="","",MAX(L$9:L27)+1)</f>
        <v/>
      </c>
      <c r="M28" s="32" t="str">
        <f>IF(K28="","",IFERROR(INDEX(natjecanje!S$11:S$410,MATCH(B28,natjecanje!Q$11:Q$410,0)),""))</f>
        <v/>
      </c>
      <c r="O28" s="116"/>
      <c r="P28" s="110"/>
    </row>
    <row r="29" spans="2:16" x14ac:dyDescent="0.25">
      <c r="B29" s="116"/>
      <c r="C29" s="109"/>
      <c r="D29" s="121"/>
      <c r="E29" s="122"/>
      <c r="F29" s="122"/>
      <c r="G29" s="109"/>
      <c r="H29" s="121"/>
      <c r="I29" s="123"/>
      <c r="K29" s="30" t="str">
        <f t="shared" si="0"/>
        <v/>
      </c>
      <c r="L29" s="38" t="str">
        <f>IF(K29="","",MAX(L$9:L28)+1)</f>
        <v/>
      </c>
      <c r="M29" s="32" t="str">
        <f>IF(K29="","",IFERROR(INDEX(natjecanje!S$11:S$410,MATCH(B29,natjecanje!Q$11:Q$410,0)),""))</f>
        <v/>
      </c>
      <c r="O29" s="116"/>
      <c r="P29" s="110"/>
    </row>
    <row r="30" spans="2:16" x14ac:dyDescent="0.25">
      <c r="B30" s="116"/>
      <c r="C30" s="109"/>
      <c r="D30" s="121"/>
      <c r="E30" s="122"/>
      <c r="F30" s="122"/>
      <c r="G30" s="109"/>
      <c r="H30" s="121"/>
      <c r="I30" s="123"/>
      <c r="K30" s="30" t="str">
        <f t="shared" si="0"/>
        <v/>
      </c>
      <c r="L30" s="38" t="str">
        <f>IF(K30="","",MAX(L$9:L29)+1)</f>
        <v/>
      </c>
      <c r="M30" s="32" t="str">
        <f>IF(K30="","",IFERROR(INDEX(natjecanje!S$11:S$410,MATCH(B30,natjecanje!Q$11:Q$410,0)),""))</f>
        <v/>
      </c>
      <c r="O30" s="116"/>
      <c r="P30" s="110"/>
    </row>
    <row r="31" spans="2:16" x14ac:dyDescent="0.25">
      <c r="B31" s="116"/>
      <c r="C31" s="109"/>
      <c r="D31" s="121"/>
      <c r="E31" s="122"/>
      <c r="F31" s="122"/>
      <c r="G31" s="109"/>
      <c r="H31" s="121"/>
      <c r="I31" s="123"/>
      <c r="K31" s="30" t="str">
        <f t="shared" si="0"/>
        <v/>
      </c>
      <c r="L31" s="38" t="str">
        <f>IF(K31="","",MAX(L$9:L30)+1)</f>
        <v/>
      </c>
      <c r="M31" s="32" t="str">
        <f>IF(K31="","",IFERROR(INDEX(natjecanje!S$11:S$410,MATCH(B31,natjecanje!Q$11:Q$410,0)),""))</f>
        <v/>
      </c>
      <c r="O31" s="116"/>
      <c r="P31" s="110"/>
    </row>
    <row r="32" spans="2:16" x14ac:dyDescent="0.25">
      <c r="B32" s="116"/>
      <c r="C32" s="109"/>
      <c r="D32" s="121"/>
      <c r="E32" s="122"/>
      <c r="F32" s="122"/>
      <c r="G32" s="109"/>
      <c r="H32" s="121"/>
      <c r="I32" s="123"/>
      <c r="K32" s="30" t="str">
        <f t="shared" si="0"/>
        <v/>
      </c>
      <c r="L32" s="38" t="str">
        <f>IF(K32="","",MAX(L$9:L31)+1)</f>
        <v/>
      </c>
      <c r="M32" s="32" t="str">
        <f>IF(K32="","",IFERROR(INDEX(natjecanje!S$11:S$410,MATCH(B32,natjecanje!Q$11:Q$410,0)),""))</f>
        <v/>
      </c>
      <c r="O32" s="116"/>
      <c r="P32" s="110"/>
    </row>
    <row r="33" spans="2:16" x14ac:dyDescent="0.25">
      <c r="B33" s="116"/>
      <c r="C33" s="109"/>
      <c r="D33" s="121"/>
      <c r="E33" s="122"/>
      <c r="F33" s="122"/>
      <c r="G33" s="109"/>
      <c r="H33" s="121"/>
      <c r="I33" s="123"/>
      <c r="K33" s="30" t="str">
        <f t="shared" si="0"/>
        <v/>
      </c>
      <c r="L33" s="38" t="str">
        <f>IF(K33="","",MAX(L$9:L32)+1)</f>
        <v/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3" t="s">
        <v>69</v>
      </c>
      <c r="C2" s="315"/>
    </row>
    <row r="3" spans="2:3" ht="15.75" thickBot="1" x14ac:dyDescent="0.3"/>
    <row r="4" spans="2:3" ht="21.75" thickBot="1" x14ac:dyDescent="0.4">
      <c r="B4" s="310" t="s">
        <v>49</v>
      </c>
      <c r="C4" s="312"/>
    </row>
    <row r="5" spans="2:3" ht="15.75" thickBot="1" x14ac:dyDescent="0.3"/>
    <row r="6" spans="2:3" ht="110.25" customHeight="1" thickBot="1" x14ac:dyDescent="0.3">
      <c r="B6" s="319" t="s">
        <v>70</v>
      </c>
      <c r="C6" s="320"/>
    </row>
    <row r="8" spans="2:3" x14ac:dyDescent="0.25">
      <c r="B8" s="25" t="s">
        <v>63</v>
      </c>
      <c r="C8" s="26" t="s">
        <v>62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179</v>
      </c>
    </row>
    <row r="11" spans="2:3" x14ac:dyDescent="0.25">
      <c r="B11" s="108">
        <v>2</v>
      </c>
      <c r="C11" s="110" t="s">
        <v>180</v>
      </c>
    </row>
    <row r="12" spans="2:3" x14ac:dyDescent="0.25">
      <c r="B12" s="108">
        <v>3</v>
      </c>
      <c r="C12" s="110" t="s">
        <v>181</v>
      </c>
    </row>
    <row r="13" spans="2:3" x14ac:dyDescent="0.25">
      <c r="B13" s="108">
        <v>4</v>
      </c>
      <c r="C13" s="110" t="s">
        <v>182</v>
      </c>
    </row>
    <row r="14" spans="2:3" x14ac:dyDescent="0.25">
      <c r="B14" s="108">
        <v>5</v>
      </c>
      <c r="C14" s="110" t="s">
        <v>183</v>
      </c>
    </row>
    <row r="15" spans="2:3" x14ac:dyDescent="0.25">
      <c r="B15" s="108">
        <v>6</v>
      </c>
      <c r="C15" s="110" t="s">
        <v>184</v>
      </c>
    </row>
    <row r="16" spans="2:3" x14ac:dyDescent="0.25">
      <c r="B16" s="108">
        <v>7</v>
      </c>
      <c r="C16" s="110" t="s">
        <v>185</v>
      </c>
    </row>
    <row r="17" spans="2:3" x14ac:dyDescent="0.25">
      <c r="B17" s="108">
        <v>8</v>
      </c>
      <c r="C17" s="110" t="s">
        <v>186</v>
      </c>
    </row>
    <row r="18" spans="2:3" x14ac:dyDescent="0.25">
      <c r="B18" s="108">
        <v>9</v>
      </c>
      <c r="C18" s="110" t="s">
        <v>187</v>
      </c>
    </row>
    <row r="19" spans="2:3" x14ac:dyDescent="0.25">
      <c r="B19" s="108">
        <v>10</v>
      </c>
      <c r="C19" s="110" t="s">
        <v>188</v>
      </c>
    </row>
    <row r="20" spans="2:3" x14ac:dyDescent="0.25">
      <c r="B20" s="108">
        <v>11</v>
      </c>
      <c r="C20" s="110" t="s">
        <v>189</v>
      </c>
    </row>
    <row r="21" spans="2:3" x14ac:dyDescent="0.25">
      <c r="B21" s="108">
        <v>12</v>
      </c>
      <c r="C21" s="110" t="s">
        <v>190</v>
      </c>
    </row>
    <row r="22" spans="2:3" x14ac:dyDescent="0.25">
      <c r="B22" s="108">
        <v>13</v>
      </c>
      <c r="C22" s="110" t="s">
        <v>191</v>
      </c>
    </row>
    <row r="23" spans="2:3" x14ac:dyDescent="0.25">
      <c r="B23" s="108">
        <v>14</v>
      </c>
      <c r="C23" s="110" t="s">
        <v>192</v>
      </c>
    </row>
    <row r="24" spans="2:3" x14ac:dyDescent="0.25">
      <c r="B24" s="108">
        <v>15</v>
      </c>
      <c r="C24" s="110" t="s">
        <v>193</v>
      </c>
    </row>
    <row r="25" spans="2:3" x14ac:dyDescent="0.25">
      <c r="B25" s="108">
        <v>16</v>
      </c>
      <c r="C25" s="110" t="s">
        <v>194</v>
      </c>
    </row>
    <row r="26" spans="2:3" x14ac:dyDescent="0.25">
      <c r="B26" s="108">
        <v>17</v>
      </c>
      <c r="C26" s="110" t="s">
        <v>195</v>
      </c>
    </row>
    <row r="27" spans="2:3" x14ac:dyDescent="0.25">
      <c r="B27" s="108">
        <v>18</v>
      </c>
      <c r="C27" s="110" t="s">
        <v>196</v>
      </c>
    </row>
    <row r="28" spans="2:3" x14ac:dyDescent="0.25">
      <c r="B28" s="108">
        <v>19</v>
      </c>
      <c r="C28" s="110" t="s">
        <v>197</v>
      </c>
    </row>
    <row r="29" spans="2:3" x14ac:dyDescent="0.25">
      <c r="B29" s="108">
        <v>20</v>
      </c>
      <c r="C29" s="110" t="s">
        <v>198</v>
      </c>
    </row>
    <row r="30" spans="2:3" x14ac:dyDescent="0.25">
      <c r="B30" s="108">
        <v>21</v>
      </c>
      <c r="C30" s="110" t="s">
        <v>199</v>
      </c>
    </row>
    <row r="31" spans="2:3" x14ac:dyDescent="0.25">
      <c r="B31" s="108">
        <v>22</v>
      </c>
      <c r="C31" s="110" t="s">
        <v>200</v>
      </c>
    </row>
    <row r="32" spans="2:3" x14ac:dyDescent="0.25">
      <c r="B32" s="108">
        <v>23</v>
      </c>
      <c r="C32" s="110" t="s">
        <v>201</v>
      </c>
    </row>
    <row r="33" spans="2:3" x14ac:dyDescent="0.25">
      <c r="B33" s="108">
        <v>24</v>
      </c>
      <c r="C33" s="110" t="s">
        <v>202</v>
      </c>
    </row>
    <row r="34" spans="2:3" x14ac:dyDescent="0.25">
      <c r="B34" s="108">
        <v>25</v>
      </c>
      <c r="C34" s="110" t="s">
        <v>203</v>
      </c>
    </row>
    <row r="35" spans="2:3" x14ac:dyDescent="0.25">
      <c r="B35" s="108">
        <v>26</v>
      </c>
      <c r="C35" s="110" t="s">
        <v>204</v>
      </c>
    </row>
    <row r="36" spans="2:3" x14ac:dyDescent="0.25">
      <c r="B36" s="108">
        <v>27</v>
      </c>
      <c r="C36" s="110" t="s">
        <v>205</v>
      </c>
    </row>
    <row r="37" spans="2:3" x14ac:dyDescent="0.25">
      <c r="B37" s="108">
        <v>28</v>
      </c>
      <c r="C37" s="110" t="s">
        <v>206</v>
      </c>
    </row>
    <row r="38" spans="2:3" x14ac:dyDescent="0.25">
      <c r="B38" s="108">
        <v>29</v>
      </c>
      <c r="C38" s="110" t="s">
        <v>207</v>
      </c>
    </row>
    <row r="39" spans="2:3" x14ac:dyDescent="0.25">
      <c r="B39" s="108">
        <v>30</v>
      </c>
      <c r="C39" s="110" t="s">
        <v>208</v>
      </c>
    </row>
    <row r="40" spans="2:3" x14ac:dyDescent="0.25">
      <c r="B40" s="108">
        <v>31</v>
      </c>
      <c r="C40" s="110" t="s">
        <v>209</v>
      </c>
    </row>
    <row r="41" spans="2:3" x14ac:dyDescent="0.25">
      <c r="B41" s="108">
        <v>32</v>
      </c>
      <c r="C41" s="110" t="s">
        <v>210</v>
      </c>
    </row>
    <row r="42" spans="2:3" x14ac:dyDescent="0.25">
      <c r="B42" s="108">
        <v>33</v>
      </c>
      <c r="C42" s="110" t="s">
        <v>72</v>
      </c>
    </row>
    <row r="43" spans="2:3" x14ac:dyDescent="0.25">
      <c r="B43" s="108">
        <v>34</v>
      </c>
      <c r="C43" s="110" t="s">
        <v>83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3" t="s">
        <v>85</v>
      </c>
      <c r="C2" s="314"/>
      <c r="D2" s="314"/>
      <c r="E2" s="315"/>
    </row>
    <row r="3" spans="2:5" ht="15.75" thickBot="1" x14ac:dyDescent="0.3"/>
    <row r="4" spans="2:5" ht="21.75" thickBot="1" x14ac:dyDescent="0.4">
      <c r="B4" s="310" t="s">
        <v>49</v>
      </c>
      <c r="C4" s="311"/>
      <c r="D4" s="311"/>
      <c r="E4" s="312"/>
    </row>
    <row r="5" spans="2:5" ht="15.75" thickBot="1" x14ac:dyDescent="0.3"/>
    <row r="6" spans="2:5" ht="91.5" customHeight="1" thickBot="1" x14ac:dyDescent="0.3">
      <c r="B6" s="319" t="s">
        <v>239</v>
      </c>
      <c r="C6" s="321"/>
      <c r="D6" s="321"/>
      <c r="E6" s="320"/>
    </row>
    <row r="8" spans="2:5" x14ac:dyDescent="0.25">
      <c r="B8" s="25" t="s">
        <v>86</v>
      </c>
      <c r="C8" s="98" t="s">
        <v>25</v>
      </c>
      <c r="D8" s="98" t="s">
        <v>12</v>
      </c>
      <c r="E8" s="26" t="s">
        <v>87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88</v>
      </c>
      <c r="D10" s="106" t="s">
        <v>89</v>
      </c>
      <c r="E10" s="107">
        <v>0</v>
      </c>
    </row>
    <row r="11" spans="2:5" x14ac:dyDescent="0.25">
      <c r="B11" s="108">
        <v>2</v>
      </c>
      <c r="C11" s="109" t="s">
        <v>90</v>
      </c>
      <c r="D11" s="109" t="s">
        <v>136</v>
      </c>
      <c r="E11" s="110" t="s">
        <v>91</v>
      </c>
    </row>
    <row r="12" spans="2:5" x14ac:dyDescent="0.25">
      <c r="B12" s="108">
        <v>3</v>
      </c>
      <c r="C12" s="109" t="s">
        <v>92</v>
      </c>
      <c r="D12" s="109" t="s">
        <v>93</v>
      </c>
      <c r="E12" s="110">
        <v>3</v>
      </c>
    </row>
    <row r="13" spans="2:5" x14ac:dyDescent="0.25">
      <c r="B13" s="108">
        <v>4</v>
      </c>
      <c r="C13" s="109" t="s">
        <v>94</v>
      </c>
      <c r="D13" s="109" t="s">
        <v>95</v>
      </c>
      <c r="E13" s="110">
        <v>2</v>
      </c>
    </row>
    <row r="14" spans="2:5" x14ac:dyDescent="0.25">
      <c r="B14" s="108">
        <v>5</v>
      </c>
      <c r="C14" s="109" t="s">
        <v>96</v>
      </c>
      <c r="D14" s="109" t="s">
        <v>97</v>
      </c>
      <c r="E14" s="110">
        <v>4</v>
      </c>
    </row>
    <row r="15" spans="2:5" x14ac:dyDescent="0.25">
      <c r="B15" s="108">
        <v>6</v>
      </c>
      <c r="C15" s="109" t="s">
        <v>98</v>
      </c>
      <c r="D15" s="109" t="s">
        <v>99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5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196"/>
      <c r="BW2" s="196"/>
      <c r="BX2" s="196"/>
      <c r="BY2" s="196"/>
      <c r="BZ2" s="196"/>
      <c r="CA2" s="196"/>
      <c r="CB2" s="196"/>
      <c r="CC2" s="196"/>
      <c r="CD2" s="196"/>
      <c r="CE2" s="196"/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96"/>
      <c r="CU2" s="196"/>
      <c r="CV2" s="196"/>
      <c r="CW2" s="196"/>
      <c r="CX2" s="196"/>
      <c r="CY2" s="196"/>
      <c r="CZ2" s="196"/>
      <c r="DA2" s="197"/>
    </row>
    <row r="3" spans="2:105" x14ac:dyDescent="0.25">
      <c r="B3" s="198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99"/>
    </row>
    <row r="4" spans="2:105" x14ac:dyDescent="0.25">
      <c r="B4" s="200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1"/>
    </row>
    <row r="5" spans="2:105" x14ac:dyDescent="0.25">
      <c r="B5" s="200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1"/>
    </row>
    <row r="6" spans="2:105" x14ac:dyDescent="0.25">
      <c r="B6" s="200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1"/>
    </row>
    <row r="7" spans="2:105" x14ac:dyDescent="0.25">
      <c r="B7" s="200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1"/>
    </row>
    <row r="8" spans="2:105" x14ac:dyDescent="0.25">
      <c r="B8" s="20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1"/>
    </row>
    <row r="9" spans="2:105" x14ac:dyDescent="0.25">
      <c r="B9" s="200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1"/>
    </row>
    <row r="10" spans="2:105" x14ac:dyDescent="0.25">
      <c r="B10" s="200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1"/>
    </row>
    <row r="11" spans="2:105" x14ac:dyDescent="0.25">
      <c r="B11" s="20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1"/>
    </row>
    <row r="12" spans="2:105" x14ac:dyDescent="0.25">
      <c r="B12" s="200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1"/>
    </row>
    <row r="13" spans="2:105" x14ac:dyDescent="0.25">
      <c r="B13" s="200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1"/>
    </row>
    <row r="14" spans="2:105" x14ac:dyDescent="0.25">
      <c r="B14" s="200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1"/>
    </row>
    <row r="15" spans="2:105" x14ac:dyDescent="0.25">
      <c r="B15" s="200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1"/>
    </row>
    <row r="16" spans="2:105" x14ac:dyDescent="0.25">
      <c r="B16" s="200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1"/>
    </row>
    <row r="17" spans="2:105" x14ac:dyDescent="0.25">
      <c r="B17" s="200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1"/>
    </row>
    <row r="18" spans="2:105" x14ac:dyDescent="0.25">
      <c r="B18" s="200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1"/>
    </row>
    <row r="19" spans="2:105" x14ac:dyDescent="0.25">
      <c r="B19" s="200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1"/>
    </row>
    <row r="20" spans="2:105" x14ac:dyDescent="0.25">
      <c r="B20" s="200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1"/>
    </row>
    <row r="21" spans="2:105" x14ac:dyDescent="0.25">
      <c r="B21" s="200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1"/>
    </row>
    <row r="22" spans="2:105" x14ac:dyDescent="0.25">
      <c r="B22" s="200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1"/>
    </row>
    <row r="23" spans="2:105" x14ac:dyDescent="0.25">
      <c r="B23" s="200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1"/>
    </row>
    <row r="24" spans="2:105" x14ac:dyDescent="0.25">
      <c r="B24" s="200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1"/>
    </row>
    <row r="25" spans="2:105" x14ac:dyDescent="0.25">
      <c r="B25" s="200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1"/>
    </row>
    <row r="26" spans="2:105" x14ac:dyDescent="0.25">
      <c r="B26" s="200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1"/>
    </row>
    <row r="27" spans="2:105" x14ac:dyDescent="0.25">
      <c r="B27" s="200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1"/>
    </row>
    <row r="28" spans="2:105" x14ac:dyDescent="0.25">
      <c r="B28" s="200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1"/>
    </row>
    <row r="29" spans="2:105" x14ac:dyDescent="0.25">
      <c r="B29" s="200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1"/>
    </row>
    <row r="30" spans="2:105" x14ac:dyDescent="0.25">
      <c r="B30" s="200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1"/>
    </row>
    <row r="31" spans="2:105" x14ac:dyDescent="0.25">
      <c r="B31" s="200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1"/>
    </row>
    <row r="32" spans="2:105" x14ac:dyDescent="0.25">
      <c r="B32" s="200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1"/>
    </row>
    <row r="33" spans="2:105" x14ac:dyDescent="0.25">
      <c r="B33" s="200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1"/>
    </row>
    <row r="34" spans="2:105" x14ac:dyDescent="0.25">
      <c r="B34" s="200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1"/>
    </row>
    <row r="35" spans="2:105" x14ac:dyDescent="0.25">
      <c r="B35" s="200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1"/>
    </row>
    <row r="36" spans="2:105" x14ac:dyDescent="0.25">
      <c r="B36" s="200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1"/>
    </row>
    <row r="37" spans="2:105" x14ac:dyDescent="0.25">
      <c r="B37" s="200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1"/>
    </row>
    <row r="38" spans="2:105" x14ac:dyDescent="0.25">
      <c r="B38" s="200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1"/>
    </row>
    <row r="39" spans="2:105" x14ac:dyDescent="0.25">
      <c r="B39" s="200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1"/>
    </row>
    <row r="40" spans="2:105" x14ac:dyDescent="0.25">
      <c r="B40" s="200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1"/>
    </row>
    <row r="41" spans="2:105" x14ac:dyDescent="0.25">
      <c r="B41" s="200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1"/>
    </row>
    <row r="42" spans="2:105" x14ac:dyDescent="0.25">
      <c r="B42" s="200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1"/>
    </row>
    <row r="43" spans="2:105" x14ac:dyDescent="0.25">
      <c r="B43" s="200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1"/>
    </row>
    <row r="44" spans="2:105" x14ac:dyDescent="0.25">
      <c r="B44" s="200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1"/>
    </row>
    <row r="45" spans="2:105" x14ac:dyDescent="0.25">
      <c r="B45" s="200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1"/>
    </row>
    <row r="46" spans="2:105" x14ac:dyDescent="0.25">
      <c r="B46" s="200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1"/>
    </row>
    <row r="47" spans="2:105" x14ac:dyDescent="0.25">
      <c r="B47" s="200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1"/>
    </row>
    <row r="48" spans="2:105" x14ac:dyDescent="0.25">
      <c r="B48" s="200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1"/>
    </row>
    <row r="49" spans="2:105" x14ac:dyDescent="0.25">
      <c r="B49" s="200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1"/>
    </row>
    <row r="50" spans="2:105" x14ac:dyDescent="0.25">
      <c r="B50" s="200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1"/>
    </row>
    <row r="51" spans="2:105" x14ac:dyDescent="0.25">
      <c r="B51" s="200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1"/>
    </row>
    <row r="52" spans="2:105" x14ac:dyDescent="0.25">
      <c r="B52" s="200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1"/>
    </row>
    <row r="53" spans="2:105" x14ac:dyDescent="0.25">
      <c r="B53" s="200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1"/>
    </row>
    <row r="54" spans="2:105" x14ac:dyDescent="0.25">
      <c r="B54" s="200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1"/>
    </row>
    <row r="55" spans="2:105" x14ac:dyDescent="0.25">
      <c r="B55" s="200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1"/>
    </row>
    <row r="56" spans="2:105" x14ac:dyDescent="0.25">
      <c r="B56" s="200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1"/>
    </row>
    <row r="57" spans="2:105" x14ac:dyDescent="0.25">
      <c r="B57" s="200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1"/>
    </row>
    <row r="58" spans="2:105" x14ac:dyDescent="0.25">
      <c r="B58" s="200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1"/>
    </row>
    <row r="59" spans="2:105" x14ac:dyDescent="0.25">
      <c r="B59" s="200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1"/>
    </row>
    <row r="60" spans="2:105" x14ac:dyDescent="0.25">
      <c r="B60" s="200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1"/>
    </row>
    <row r="61" spans="2:105" x14ac:dyDescent="0.25">
      <c r="B61" s="200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1"/>
    </row>
    <row r="62" spans="2:105" x14ac:dyDescent="0.25">
      <c r="B62" s="200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1"/>
    </row>
    <row r="63" spans="2:105" x14ac:dyDescent="0.25">
      <c r="B63" s="200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1"/>
    </row>
    <row r="64" spans="2:105" x14ac:dyDescent="0.25">
      <c r="B64" s="200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1"/>
    </row>
    <row r="65" spans="2:105" x14ac:dyDescent="0.25">
      <c r="B65" s="200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1"/>
    </row>
    <row r="66" spans="2:105" x14ac:dyDescent="0.25">
      <c r="B66" s="200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1"/>
    </row>
    <row r="67" spans="2:105" x14ac:dyDescent="0.25">
      <c r="B67" s="200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1"/>
    </row>
    <row r="68" spans="2:105" x14ac:dyDescent="0.25">
      <c r="B68" s="200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1"/>
    </row>
    <row r="69" spans="2:105" x14ac:dyDescent="0.25">
      <c r="B69" s="200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1"/>
    </row>
    <row r="70" spans="2:105" x14ac:dyDescent="0.25">
      <c r="B70" s="200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1"/>
    </row>
    <row r="71" spans="2:105" x14ac:dyDescent="0.25">
      <c r="B71" s="200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1"/>
    </row>
    <row r="72" spans="2:105" x14ac:dyDescent="0.25">
      <c r="B72" s="200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1"/>
    </row>
    <row r="73" spans="2:105" x14ac:dyDescent="0.25">
      <c r="B73" s="200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1"/>
    </row>
    <row r="74" spans="2:105" x14ac:dyDescent="0.25">
      <c r="B74" s="200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1"/>
    </row>
    <row r="75" spans="2:105" x14ac:dyDescent="0.25">
      <c r="B75" s="200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1"/>
    </row>
    <row r="76" spans="2:105" x14ac:dyDescent="0.25">
      <c r="B76" s="200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1"/>
    </row>
    <row r="77" spans="2:105" x14ac:dyDescent="0.25">
      <c r="B77" s="200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1"/>
    </row>
    <row r="78" spans="2:105" x14ac:dyDescent="0.25">
      <c r="B78" s="200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1"/>
    </row>
    <row r="79" spans="2:105" x14ac:dyDescent="0.25">
      <c r="B79" s="200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1"/>
    </row>
    <row r="80" spans="2:105" x14ac:dyDescent="0.25">
      <c r="B80" s="200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1"/>
    </row>
    <row r="81" spans="2:105" x14ac:dyDescent="0.25">
      <c r="B81" s="200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1"/>
    </row>
    <row r="82" spans="2:105" x14ac:dyDescent="0.25">
      <c r="B82" s="200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1"/>
    </row>
    <row r="83" spans="2:105" x14ac:dyDescent="0.25">
      <c r="B83" s="200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1"/>
    </row>
    <row r="84" spans="2:105" x14ac:dyDescent="0.25">
      <c r="B84" s="200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1"/>
    </row>
    <row r="85" spans="2:105" x14ac:dyDescent="0.25">
      <c r="B85" s="200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1"/>
    </row>
    <row r="86" spans="2:105" x14ac:dyDescent="0.25">
      <c r="B86" s="200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1"/>
    </row>
    <row r="87" spans="2:105" x14ac:dyDescent="0.25">
      <c r="B87" s="200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1"/>
    </row>
    <row r="88" spans="2:105" x14ac:dyDescent="0.25">
      <c r="B88" s="200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1"/>
    </row>
    <row r="89" spans="2:105" x14ac:dyDescent="0.25">
      <c r="B89" s="200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1"/>
    </row>
    <row r="90" spans="2:105" x14ac:dyDescent="0.25">
      <c r="B90" s="200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1"/>
    </row>
    <row r="91" spans="2:105" x14ac:dyDescent="0.25">
      <c r="B91" s="200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1"/>
    </row>
    <row r="92" spans="2:105" x14ac:dyDescent="0.25">
      <c r="B92" s="200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1"/>
    </row>
    <row r="93" spans="2:105" x14ac:dyDescent="0.25">
      <c r="B93" s="200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1"/>
    </row>
    <row r="94" spans="2:105" x14ac:dyDescent="0.25">
      <c r="B94" s="200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1"/>
    </row>
    <row r="95" spans="2:105" x14ac:dyDescent="0.25">
      <c r="B95" s="200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1"/>
    </row>
    <row r="96" spans="2:105" x14ac:dyDescent="0.25">
      <c r="B96" s="200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1"/>
    </row>
    <row r="97" spans="2:105" x14ac:dyDescent="0.25">
      <c r="B97" s="200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1"/>
    </row>
    <row r="98" spans="2:105" x14ac:dyDescent="0.25">
      <c r="B98" s="200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1"/>
    </row>
    <row r="99" spans="2:105" x14ac:dyDescent="0.25">
      <c r="B99" s="200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1"/>
    </row>
    <row r="100" spans="2:105" x14ac:dyDescent="0.25">
      <c r="B100" s="200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1"/>
    </row>
    <row r="101" spans="2:105" x14ac:dyDescent="0.25">
      <c r="B101" s="200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1"/>
    </row>
    <row r="102" spans="2:105" x14ac:dyDescent="0.25">
      <c r="B102" s="200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1"/>
    </row>
    <row r="103" spans="2:105" x14ac:dyDescent="0.25">
      <c r="B103" s="200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1"/>
    </row>
    <row r="104" spans="2:105" x14ac:dyDescent="0.25">
      <c r="B104" s="200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1"/>
    </row>
    <row r="105" spans="2:105" x14ac:dyDescent="0.25">
      <c r="B105" s="200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1"/>
    </row>
    <row r="106" spans="2:105" x14ac:dyDescent="0.25">
      <c r="B106" s="200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1"/>
    </row>
    <row r="107" spans="2:105" x14ac:dyDescent="0.25">
      <c r="B107" s="200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1"/>
    </row>
    <row r="108" spans="2:105" x14ac:dyDescent="0.25">
      <c r="B108" s="200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1"/>
    </row>
    <row r="109" spans="2:105" x14ac:dyDescent="0.25">
      <c r="B109" s="200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1"/>
    </row>
    <row r="110" spans="2:105" x14ac:dyDescent="0.25">
      <c r="B110" s="200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1"/>
    </row>
    <row r="111" spans="2:105" x14ac:dyDescent="0.25">
      <c r="B111" s="200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1"/>
    </row>
    <row r="112" spans="2:105" x14ac:dyDescent="0.25">
      <c r="B112" s="200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1"/>
    </row>
    <row r="113" spans="2:105" x14ac:dyDescent="0.25">
      <c r="B113" s="200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1"/>
    </row>
    <row r="114" spans="2:105" x14ac:dyDescent="0.25">
      <c r="B114" s="200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1"/>
    </row>
    <row r="115" spans="2:105" x14ac:dyDescent="0.25">
      <c r="B115" s="200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1"/>
    </row>
    <row r="116" spans="2:105" x14ac:dyDescent="0.25">
      <c r="B116" s="200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1"/>
    </row>
    <row r="117" spans="2:105" x14ac:dyDescent="0.25">
      <c r="B117" s="200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1"/>
    </row>
    <row r="118" spans="2:105" x14ac:dyDescent="0.25">
      <c r="B118" s="200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1"/>
    </row>
    <row r="119" spans="2:105" x14ac:dyDescent="0.25">
      <c r="B119" s="200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1"/>
    </row>
    <row r="120" spans="2:105" x14ac:dyDescent="0.25">
      <c r="B120" s="200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1"/>
    </row>
    <row r="121" spans="2:105" x14ac:dyDescent="0.25">
      <c r="B121" s="200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1"/>
    </row>
    <row r="122" spans="2:105" x14ac:dyDescent="0.25">
      <c r="B122" s="200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1"/>
    </row>
    <row r="123" spans="2:105" x14ac:dyDescent="0.25">
      <c r="B123" s="200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1"/>
    </row>
    <row r="124" spans="2:105" x14ac:dyDescent="0.25">
      <c r="B124" s="200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1"/>
    </row>
    <row r="125" spans="2:105" x14ac:dyDescent="0.25">
      <c r="B125" s="200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1"/>
    </row>
    <row r="126" spans="2:105" x14ac:dyDescent="0.25">
      <c r="B126" s="200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1"/>
    </row>
    <row r="127" spans="2:105" x14ac:dyDescent="0.25">
      <c r="B127" s="200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1"/>
    </row>
    <row r="128" spans="2:105" x14ac:dyDescent="0.25">
      <c r="B128" s="200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1"/>
    </row>
    <row r="129" spans="2:105" x14ac:dyDescent="0.25">
      <c r="B129" s="200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1"/>
    </row>
    <row r="130" spans="2:105" x14ac:dyDescent="0.25">
      <c r="B130" s="200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1"/>
    </row>
    <row r="131" spans="2:105" x14ac:dyDescent="0.25">
      <c r="B131" s="200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1"/>
    </row>
    <row r="132" spans="2:105" x14ac:dyDescent="0.25">
      <c r="B132" s="200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1"/>
    </row>
    <row r="133" spans="2:105" x14ac:dyDescent="0.25">
      <c r="B133" s="200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1"/>
    </row>
    <row r="134" spans="2:105" x14ac:dyDescent="0.25">
      <c r="B134" s="200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1"/>
    </row>
    <row r="135" spans="2:105" x14ac:dyDescent="0.25">
      <c r="B135" s="200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1"/>
    </row>
    <row r="136" spans="2:105" x14ac:dyDescent="0.25">
      <c r="B136" s="200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1"/>
    </row>
    <row r="137" spans="2:105" x14ac:dyDescent="0.25">
      <c r="B137" s="200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1"/>
    </row>
    <row r="138" spans="2:105" x14ac:dyDescent="0.25">
      <c r="B138" s="200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1"/>
    </row>
    <row r="139" spans="2:105" x14ac:dyDescent="0.25">
      <c r="B139" s="200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1"/>
    </row>
    <row r="140" spans="2:105" x14ac:dyDescent="0.25">
      <c r="B140" s="200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1"/>
    </row>
    <row r="141" spans="2:105" x14ac:dyDescent="0.25">
      <c r="B141" s="200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1"/>
    </row>
    <row r="142" spans="2:105" x14ac:dyDescent="0.25">
      <c r="B142" s="200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1"/>
    </row>
    <row r="143" spans="2:105" x14ac:dyDescent="0.25">
      <c r="B143" s="200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1"/>
    </row>
    <row r="144" spans="2:105" x14ac:dyDescent="0.25">
      <c r="B144" s="200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1"/>
    </row>
    <row r="145" spans="2:105" x14ac:dyDescent="0.25">
      <c r="B145" s="200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1"/>
    </row>
    <row r="146" spans="2:105" x14ac:dyDescent="0.25">
      <c r="B146" s="200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1"/>
    </row>
    <row r="147" spans="2:105" x14ac:dyDescent="0.25">
      <c r="B147" s="200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1"/>
    </row>
    <row r="148" spans="2:105" x14ac:dyDescent="0.25">
      <c r="B148" s="200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1"/>
    </row>
    <row r="149" spans="2:105" x14ac:dyDescent="0.25">
      <c r="B149" s="200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1"/>
    </row>
    <row r="150" spans="2:105" x14ac:dyDescent="0.25">
      <c r="B150" s="200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1"/>
    </row>
    <row r="151" spans="2:105" x14ac:dyDescent="0.25">
      <c r="B151" s="200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1"/>
    </row>
    <row r="152" spans="2:105" x14ac:dyDescent="0.25">
      <c r="B152" s="200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1"/>
    </row>
    <row r="153" spans="2:105" x14ac:dyDescent="0.25">
      <c r="B153" s="200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1"/>
    </row>
    <row r="154" spans="2:105" x14ac:dyDescent="0.25">
      <c r="B154" s="200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1"/>
    </row>
    <row r="155" spans="2:105" x14ac:dyDescent="0.25">
      <c r="B155" s="200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1"/>
    </row>
    <row r="156" spans="2:105" x14ac:dyDescent="0.25">
      <c r="B156" s="200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1"/>
    </row>
    <row r="157" spans="2:105" x14ac:dyDescent="0.25">
      <c r="B157" s="200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1"/>
    </row>
    <row r="158" spans="2:105" x14ac:dyDescent="0.25">
      <c r="B158" s="200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1"/>
    </row>
    <row r="159" spans="2:105" x14ac:dyDescent="0.25">
      <c r="B159" s="200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1"/>
    </row>
    <row r="160" spans="2:105" x14ac:dyDescent="0.25">
      <c r="B160" s="200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1"/>
    </row>
    <row r="161" spans="2:105" x14ac:dyDescent="0.25">
      <c r="B161" s="200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1"/>
    </row>
    <row r="162" spans="2:105" x14ac:dyDescent="0.25">
      <c r="B162" s="200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1"/>
    </row>
    <row r="163" spans="2:105" x14ac:dyDescent="0.25">
      <c r="B163" s="200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1"/>
    </row>
    <row r="164" spans="2:105" x14ac:dyDescent="0.25">
      <c r="B164" s="200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1"/>
    </row>
    <row r="165" spans="2:105" x14ac:dyDescent="0.25">
      <c r="B165" s="200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1"/>
    </row>
    <row r="166" spans="2:105" x14ac:dyDescent="0.25">
      <c r="B166" s="200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1"/>
    </row>
    <row r="167" spans="2:105" x14ac:dyDescent="0.25">
      <c r="B167" s="200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1"/>
    </row>
    <row r="168" spans="2:105" x14ac:dyDescent="0.25">
      <c r="B168" s="200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1"/>
    </row>
    <row r="169" spans="2:105" x14ac:dyDescent="0.25">
      <c r="B169" s="200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1"/>
    </row>
    <row r="170" spans="2:105" x14ac:dyDescent="0.25">
      <c r="B170" s="200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1"/>
    </row>
    <row r="171" spans="2:105" x14ac:dyDescent="0.25">
      <c r="B171" s="200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1"/>
    </row>
    <row r="172" spans="2:105" x14ac:dyDescent="0.25">
      <c r="B172" s="200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1"/>
    </row>
    <row r="173" spans="2:105" x14ac:dyDescent="0.25">
      <c r="B173" s="200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1"/>
    </row>
    <row r="174" spans="2:105" x14ac:dyDescent="0.25">
      <c r="B174" s="200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1"/>
    </row>
    <row r="175" spans="2:105" x14ac:dyDescent="0.25">
      <c r="B175" s="200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1"/>
    </row>
    <row r="176" spans="2:105" x14ac:dyDescent="0.25">
      <c r="B176" s="200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  <c r="BD176" s="146"/>
      <c r="BE176" s="146"/>
      <c r="BF176" s="146"/>
      <c r="BG176" s="146"/>
      <c r="BH176" s="146"/>
      <c r="BI176" s="146"/>
      <c r="BJ176" s="146"/>
      <c r="BK176" s="146"/>
      <c r="BL176" s="146"/>
      <c r="BM176" s="146"/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1"/>
    </row>
    <row r="177" spans="2:105" x14ac:dyDescent="0.25">
      <c r="B177" s="200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1"/>
    </row>
    <row r="178" spans="2:105" x14ac:dyDescent="0.25">
      <c r="B178" s="200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1"/>
    </row>
    <row r="179" spans="2:105" x14ac:dyDescent="0.25">
      <c r="B179" s="200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1"/>
    </row>
    <row r="180" spans="2:105" x14ac:dyDescent="0.25">
      <c r="B180" s="200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  <c r="BD180" s="146"/>
      <c r="BE180" s="146"/>
      <c r="BF180" s="146"/>
      <c r="BG180" s="146"/>
      <c r="BH180" s="146"/>
      <c r="BI180" s="146"/>
      <c r="BJ180" s="146"/>
      <c r="BK180" s="146"/>
      <c r="BL180" s="146"/>
      <c r="BM180" s="146"/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1"/>
    </row>
    <row r="181" spans="2:105" x14ac:dyDescent="0.25">
      <c r="B181" s="200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1"/>
    </row>
    <row r="182" spans="2:105" x14ac:dyDescent="0.25">
      <c r="B182" s="200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  <c r="BD182" s="146"/>
      <c r="BE182" s="146"/>
      <c r="BF182" s="146"/>
      <c r="BG182" s="146"/>
      <c r="BH182" s="146"/>
      <c r="BI182" s="146"/>
      <c r="BJ182" s="146"/>
      <c r="BK182" s="146"/>
      <c r="BL182" s="146"/>
      <c r="BM182" s="146"/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1"/>
    </row>
    <row r="183" spans="2:105" x14ac:dyDescent="0.25">
      <c r="B183" s="200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1"/>
    </row>
    <row r="184" spans="2:105" x14ac:dyDescent="0.25">
      <c r="B184" s="200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1"/>
    </row>
    <row r="185" spans="2:105" x14ac:dyDescent="0.25">
      <c r="B185" s="200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1"/>
    </row>
    <row r="186" spans="2:105" x14ac:dyDescent="0.25">
      <c r="B186" s="200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1"/>
    </row>
    <row r="187" spans="2:105" x14ac:dyDescent="0.25">
      <c r="B187" s="200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1"/>
    </row>
    <row r="188" spans="2:105" x14ac:dyDescent="0.25">
      <c r="B188" s="200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1"/>
    </row>
    <row r="189" spans="2:105" x14ac:dyDescent="0.25">
      <c r="B189" s="200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1"/>
    </row>
    <row r="190" spans="2:105" x14ac:dyDescent="0.25">
      <c r="B190" s="200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1"/>
    </row>
    <row r="191" spans="2:105" x14ac:dyDescent="0.25">
      <c r="B191" s="200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1"/>
    </row>
    <row r="192" spans="2:105" x14ac:dyDescent="0.25">
      <c r="B192" s="200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1"/>
    </row>
    <row r="193" spans="2:105" x14ac:dyDescent="0.25">
      <c r="B193" s="200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1"/>
    </row>
    <row r="194" spans="2:105" x14ac:dyDescent="0.25">
      <c r="B194" s="200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1"/>
    </row>
    <row r="195" spans="2:105" x14ac:dyDescent="0.25">
      <c r="B195" s="200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1"/>
    </row>
    <row r="196" spans="2:105" x14ac:dyDescent="0.25">
      <c r="B196" s="200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1"/>
    </row>
    <row r="197" spans="2:105" x14ac:dyDescent="0.25">
      <c r="B197" s="200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1"/>
    </row>
    <row r="198" spans="2:105" x14ac:dyDescent="0.25">
      <c r="B198" s="200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1"/>
    </row>
    <row r="199" spans="2:105" x14ac:dyDescent="0.25">
      <c r="B199" s="200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  <c r="BD199" s="146"/>
      <c r="BE199" s="146"/>
      <c r="BF199" s="146"/>
      <c r="BG199" s="146"/>
      <c r="BH199" s="146"/>
      <c r="BI199" s="146"/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1"/>
    </row>
    <row r="200" spans="2:105" x14ac:dyDescent="0.25">
      <c r="B200" s="200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1"/>
    </row>
    <row r="201" spans="2:105" x14ac:dyDescent="0.25">
      <c r="B201" s="200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1"/>
    </row>
    <row r="202" spans="2:105" x14ac:dyDescent="0.25">
      <c r="B202" s="200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  <c r="BD202" s="146"/>
      <c r="BE202" s="146"/>
      <c r="BF202" s="146"/>
      <c r="BG202" s="146"/>
      <c r="BH202" s="146"/>
      <c r="BI202" s="146"/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1"/>
    </row>
    <row r="203" spans="2:105" x14ac:dyDescent="0.25">
      <c r="B203" s="200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1"/>
    </row>
    <row r="204" spans="2:105" x14ac:dyDescent="0.25">
      <c r="B204" s="200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  <c r="BD204" s="146"/>
      <c r="BE204" s="146"/>
      <c r="BF204" s="146"/>
      <c r="BG204" s="146"/>
      <c r="BH204" s="146"/>
      <c r="BI204" s="146"/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1"/>
    </row>
    <row r="205" spans="2:105" x14ac:dyDescent="0.25">
      <c r="B205" s="200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  <c r="BD205" s="146"/>
      <c r="BE205" s="146"/>
      <c r="BF205" s="146"/>
      <c r="BG205" s="146"/>
      <c r="BH205" s="146"/>
      <c r="BI205" s="146"/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1"/>
    </row>
    <row r="206" spans="2:105" x14ac:dyDescent="0.25">
      <c r="B206" s="200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  <c r="BD206" s="146"/>
      <c r="BE206" s="146"/>
      <c r="BF206" s="146"/>
      <c r="BG206" s="146"/>
      <c r="BH206" s="146"/>
      <c r="BI206" s="146"/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1"/>
    </row>
    <row r="207" spans="2:105" x14ac:dyDescent="0.25">
      <c r="B207" s="200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  <c r="BD207" s="146"/>
      <c r="BE207" s="146"/>
      <c r="BF207" s="146"/>
      <c r="BG207" s="146"/>
      <c r="BH207" s="146"/>
      <c r="BI207" s="146"/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1"/>
    </row>
    <row r="208" spans="2:105" x14ac:dyDescent="0.25">
      <c r="B208" s="200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1"/>
    </row>
    <row r="209" spans="2:105" x14ac:dyDescent="0.25">
      <c r="B209" s="200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1"/>
    </row>
    <row r="210" spans="2:105" x14ac:dyDescent="0.25">
      <c r="B210" s="200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1"/>
    </row>
    <row r="211" spans="2:105" x14ac:dyDescent="0.25">
      <c r="B211" s="200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  <c r="BD211" s="146"/>
      <c r="BE211" s="146"/>
      <c r="BF211" s="146"/>
      <c r="BG211" s="146"/>
      <c r="BH211" s="146"/>
      <c r="BI211" s="146"/>
      <c r="BJ211" s="146"/>
      <c r="BK211" s="146"/>
      <c r="BL211" s="146"/>
      <c r="BM211" s="146"/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1"/>
    </row>
    <row r="212" spans="2:105" x14ac:dyDescent="0.25">
      <c r="B212" s="200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  <c r="BD212" s="146"/>
      <c r="BE212" s="146"/>
      <c r="BF212" s="146"/>
      <c r="BG212" s="146"/>
      <c r="BH212" s="146"/>
      <c r="BI212" s="146"/>
      <c r="BJ212" s="146"/>
      <c r="BK212" s="146"/>
      <c r="BL212" s="146"/>
      <c r="BM212" s="146"/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1"/>
    </row>
    <row r="213" spans="2:105" x14ac:dyDescent="0.25">
      <c r="B213" s="200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  <c r="BD213" s="146"/>
      <c r="BE213" s="146"/>
      <c r="BF213" s="146"/>
      <c r="BG213" s="146"/>
      <c r="BH213" s="146"/>
      <c r="BI213" s="146"/>
      <c r="BJ213" s="146"/>
      <c r="BK213" s="146"/>
      <c r="BL213" s="146"/>
      <c r="BM213" s="146"/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1"/>
    </row>
    <row r="214" spans="2:105" x14ac:dyDescent="0.25">
      <c r="B214" s="200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1"/>
    </row>
    <row r="215" spans="2:105" x14ac:dyDescent="0.25">
      <c r="B215" s="200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1"/>
    </row>
    <row r="216" spans="2:105" x14ac:dyDescent="0.25">
      <c r="B216" s="200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  <c r="BD216" s="146"/>
      <c r="BE216" s="146"/>
      <c r="BF216" s="146"/>
      <c r="BG216" s="146"/>
      <c r="BH216" s="146"/>
      <c r="BI216" s="146"/>
      <c r="BJ216" s="146"/>
      <c r="BK216" s="146"/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1"/>
    </row>
    <row r="217" spans="2:105" x14ac:dyDescent="0.25">
      <c r="B217" s="200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  <c r="BD217" s="146"/>
      <c r="BE217" s="146"/>
      <c r="BF217" s="146"/>
      <c r="BG217" s="146"/>
      <c r="BH217" s="146"/>
      <c r="BI217" s="146"/>
      <c r="BJ217" s="146"/>
      <c r="BK217" s="146"/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1"/>
    </row>
    <row r="218" spans="2:105" x14ac:dyDescent="0.25">
      <c r="B218" s="200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  <c r="BD218" s="146"/>
      <c r="BE218" s="146"/>
      <c r="BF218" s="146"/>
      <c r="BG218" s="146"/>
      <c r="BH218" s="146"/>
      <c r="BI218" s="146"/>
      <c r="BJ218" s="146"/>
      <c r="BK218" s="146"/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1"/>
    </row>
    <row r="219" spans="2:105" x14ac:dyDescent="0.25">
      <c r="B219" s="200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  <c r="BD219" s="146"/>
      <c r="BE219" s="146"/>
      <c r="BF219" s="146"/>
      <c r="BG219" s="146"/>
      <c r="BH219" s="146"/>
      <c r="BI219" s="146"/>
      <c r="BJ219" s="146"/>
      <c r="BK219" s="146"/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1"/>
    </row>
    <row r="220" spans="2:105" x14ac:dyDescent="0.25">
      <c r="B220" s="200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1"/>
    </row>
    <row r="221" spans="2:105" x14ac:dyDescent="0.25">
      <c r="B221" s="200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1"/>
    </row>
    <row r="222" spans="2:105" x14ac:dyDescent="0.25">
      <c r="B222" s="200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1"/>
    </row>
    <row r="223" spans="2:105" x14ac:dyDescent="0.25">
      <c r="B223" s="200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  <c r="BD223" s="146"/>
      <c r="BE223" s="146"/>
      <c r="BF223" s="146"/>
      <c r="BG223" s="146"/>
      <c r="BH223" s="146"/>
      <c r="BI223" s="146"/>
      <c r="BJ223" s="146"/>
      <c r="BK223" s="146"/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1"/>
    </row>
    <row r="224" spans="2:105" x14ac:dyDescent="0.25">
      <c r="B224" s="200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  <c r="BD224" s="146"/>
      <c r="BE224" s="146"/>
      <c r="BF224" s="146"/>
      <c r="BG224" s="146"/>
      <c r="BH224" s="146"/>
      <c r="BI224" s="146"/>
      <c r="BJ224" s="146"/>
      <c r="BK224" s="146"/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1"/>
    </row>
    <row r="225" spans="2:105" x14ac:dyDescent="0.25">
      <c r="B225" s="200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  <c r="BD225" s="146"/>
      <c r="BE225" s="146"/>
      <c r="BF225" s="146"/>
      <c r="BG225" s="146"/>
      <c r="BH225" s="146"/>
      <c r="BI225" s="146"/>
      <c r="BJ225" s="146"/>
      <c r="BK225" s="146"/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1"/>
    </row>
    <row r="226" spans="2:105" x14ac:dyDescent="0.25">
      <c r="B226" s="200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1"/>
    </row>
    <row r="227" spans="2:105" x14ac:dyDescent="0.25">
      <c r="B227" s="200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1"/>
    </row>
    <row r="228" spans="2:105" x14ac:dyDescent="0.25">
      <c r="B228" s="200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1"/>
    </row>
    <row r="229" spans="2:105" x14ac:dyDescent="0.25">
      <c r="B229" s="200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1"/>
    </row>
    <row r="230" spans="2:105" x14ac:dyDescent="0.25">
      <c r="B230" s="200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  <c r="BD230" s="146"/>
      <c r="BE230" s="146"/>
      <c r="BF230" s="146"/>
      <c r="BG230" s="146"/>
      <c r="BH230" s="146"/>
      <c r="BI230" s="146"/>
      <c r="BJ230" s="146"/>
      <c r="BK230" s="146"/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1"/>
    </row>
    <row r="231" spans="2:105" x14ac:dyDescent="0.25">
      <c r="B231" s="200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1"/>
    </row>
    <row r="232" spans="2:105" x14ac:dyDescent="0.25">
      <c r="B232" s="200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1"/>
    </row>
    <row r="233" spans="2:105" x14ac:dyDescent="0.25">
      <c r="B233" s="200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1"/>
    </row>
    <row r="234" spans="2:105" x14ac:dyDescent="0.25">
      <c r="B234" s="200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1"/>
    </row>
    <row r="235" spans="2:105" x14ac:dyDescent="0.25">
      <c r="B235" s="200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1"/>
    </row>
    <row r="236" spans="2:105" x14ac:dyDescent="0.25">
      <c r="B236" s="200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1"/>
    </row>
    <row r="237" spans="2:105" x14ac:dyDescent="0.25">
      <c r="B237" s="200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1"/>
    </row>
    <row r="238" spans="2:105" x14ac:dyDescent="0.25">
      <c r="B238" s="200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1"/>
    </row>
    <row r="239" spans="2:105" x14ac:dyDescent="0.25">
      <c r="B239" s="200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1"/>
    </row>
    <row r="240" spans="2:105" x14ac:dyDescent="0.25">
      <c r="B240" s="200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1"/>
    </row>
    <row r="241" spans="2:105" x14ac:dyDescent="0.25">
      <c r="B241" s="200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1"/>
    </row>
    <row r="242" spans="2:105" x14ac:dyDescent="0.25">
      <c r="B242" s="200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1"/>
    </row>
    <row r="243" spans="2:105" x14ac:dyDescent="0.25">
      <c r="B243" s="200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1"/>
    </row>
    <row r="244" spans="2:105" x14ac:dyDescent="0.25">
      <c r="B244" s="200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1"/>
    </row>
    <row r="245" spans="2:105" x14ac:dyDescent="0.25">
      <c r="B245" s="200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1"/>
    </row>
    <row r="246" spans="2:105" x14ac:dyDescent="0.25">
      <c r="B246" s="200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1"/>
    </row>
    <row r="247" spans="2:105" x14ac:dyDescent="0.25">
      <c r="B247" s="200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1"/>
    </row>
    <row r="248" spans="2:105" x14ac:dyDescent="0.25">
      <c r="B248" s="200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1"/>
    </row>
    <row r="249" spans="2:105" x14ac:dyDescent="0.25">
      <c r="B249" s="200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1"/>
    </row>
    <row r="250" spans="2:105" x14ac:dyDescent="0.25">
      <c r="B250" s="200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1"/>
    </row>
    <row r="251" spans="2:105" x14ac:dyDescent="0.25">
      <c r="B251" s="200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1"/>
    </row>
    <row r="252" spans="2:105" x14ac:dyDescent="0.25">
      <c r="B252" s="200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1"/>
    </row>
    <row r="253" spans="2:105" x14ac:dyDescent="0.25">
      <c r="B253" s="200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1"/>
    </row>
    <row r="254" spans="2:105" x14ac:dyDescent="0.25">
      <c r="B254" s="200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1"/>
    </row>
    <row r="255" spans="2:105" x14ac:dyDescent="0.25">
      <c r="B255" s="200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1"/>
    </row>
    <row r="256" spans="2:105" x14ac:dyDescent="0.25">
      <c r="B256" s="200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1"/>
    </row>
    <row r="257" spans="2:105" x14ac:dyDescent="0.25">
      <c r="B257" s="200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1"/>
    </row>
    <row r="258" spans="2:105" x14ac:dyDescent="0.25">
      <c r="B258" s="200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1"/>
    </row>
    <row r="259" spans="2:105" x14ac:dyDescent="0.25">
      <c r="B259" s="200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1"/>
    </row>
    <row r="260" spans="2:105" x14ac:dyDescent="0.25">
      <c r="B260" s="200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1"/>
    </row>
    <row r="261" spans="2:105" x14ac:dyDescent="0.25">
      <c r="B261" s="200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1"/>
    </row>
    <row r="262" spans="2:105" x14ac:dyDescent="0.25">
      <c r="B262" s="200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1"/>
    </row>
    <row r="263" spans="2:105" x14ac:dyDescent="0.25">
      <c r="B263" s="200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1"/>
    </row>
    <row r="264" spans="2:105" x14ac:dyDescent="0.25">
      <c r="B264" s="200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1"/>
    </row>
    <row r="265" spans="2:105" x14ac:dyDescent="0.25">
      <c r="B265" s="200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1"/>
    </row>
    <row r="266" spans="2:105" x14ac:dyDescent="0.25">
      <c r="B266" s="200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1"/>
    </row>
    <row r="267" spans="2:105" x14ac:dyDescent="0.25">
      <c r="B267" s="200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1"/>
    </row>
    <row r="268" spans="2:105" x14ac:dyDescent="0.25">
      <c r="B268" s="200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1"/>
    </row>
    <row r="269" spans="2:105" x14ac:dyDescent="0.25">
      <c r="B269" s="200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1"/>
    </row>
    <row r="270" spans="2:105" x14ac:dyDescent="0.25">
      <c r="B270" s="200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1"/>
    </row>
    <row r="271" spans="2:105" x14ac:dyDescent="0.25">
      <c r="B271" s="200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1"/>
    </row>
    <row r="272" spans="2:105" x14ac:dyDescent="0.25">
      <c r="B272" s="200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1"/>
    </row>
    <row r="273" spans="2:105" x14ac:dyDescent="0.25">
      <c r="B273" s="200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1"/>
    </row>
    <row r="274" spans="2:105" x14ac:dyDescent="0.25">
      <c r="B274" s="200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1"/>
    </row>
    <row r="275" spans="2:105" x14ac:dyDescent="0.25">
      <c r="B275" s="200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1"/>
    </row>
    <row r="276" spans="2:105" x14ac:dyDescent="0.25">
      <c r="B276" s="200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1"/>
    </row>
    <row r="277" spans="2:105" x14ac:dyDescent="0.25">
      <c r="B277" s="200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1"/>
    </row>
    <row r="278" spans="2:105" x14ac:dyDescent="0.25">
      <c r="B278" s="200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1"/>
    </row>
    <row r="279" spans="2:105" x14ac:dyDescent="0.25">
      <c r="B279" s="200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1"/>
    </row>
    <row r="280" spans="2:105" x14ac:dyDescent="0.25">
      <c r="B280" s="200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1"/>
    </row>
    <row r="281" spans="2:105" x14ac:dyDescent="0.25">
      <c r="B281" s="200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1"/>
    </row>
    <row r="282" spans="2:105" x14ac:dyDescent="0.25">
      <c r="B282" s="200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1"/>
    </row>
    <row r="283" spans="2:105" x14ac:dyDescent="0.25">
      <c r="B283" s="200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1"/>
    </row>
    <row r="284" spans="2:105" x14ac:dyDescent="0.25">
      <c r="B284" s="200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1"/>
    </row>
    <row r="285" spans="2:105" x14ac:dyDescent="0.25">
      <c r="B285" s="200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1"/>
    </row>
    <row r="286" spans="2:105" x14ac:dyDescent="0.25">
      <c r="B286" s="200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1"/>
    </row>
    <row r="287" spans="2:105" x14ac:dyDescent="0.25">
      <c r="B287" s="200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1"/>
    </row>
    <row r="288" spans="2:105" x14ac:dyDescent="0.25">
      <c r="B288" s="200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1"/>
    </row>
    <row r="289" spans="2:105" x14ac:dyDescent="0.25">
      <c r="B289" s="200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1"/>
    </row>
    <row r="290" spans="2:105" x14ac:dyDescent="0.25">
      <c r="B290" s="200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1"/>
    </row>
    <row r="291" spans="2:105" x14ac:dyDescent="0.25">
      <c r="B291" s="200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1"/>
    </row>
    <row r="292" spans="2:105" x14ac:dyDescent="0.25">
      <c r="B292" s="200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1"/>
    </row>
    <row r="293" spans="2:105" x14ac:dyDescent="0.25">
      <c r="B293" s="200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1"/>
    </row>
    <row r="294" spans="2:105" x14ac:dyDescent="0.25">
      <c r="B294" s="200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1"/>
    </row>
    <row r="295" spans="2:105" x14ac:dyDescent="0.25">
      <c r="B295" s="200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1"/>
    </row>
    <row r="296" spans="2:105" x14ac:dyDescent="0.25">
      <c r="B296" s="200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1"/>
    </row>
    <row r="297" spans="2:105" x14ac:dyDescent="0.25">
      <c r="B297" s="200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1"/>
    </row>
    <row r="298" spans="2:105" x14ac:dyDescent="0.25">
      <c r="B298" s="200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1"/>
    </row>
    <row r="299" spans="2:105" x14ac:dyDescent="0.25">
      <c r="B299" s="200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1"/>
    </row>
    <row r="300" spans="2:105" x14ac:dyDescent="0.25">
      <c r="B300" s="200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1"/>
    </row>
    <row r="301" spans="2:105" x14ac:dyDescent="0.25">
      <c r="B301" s="200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1"/>
    </row>
    <row r="302" spans="2:105" x14ac:dyDescent="0.25">
      <c r="B302" s="200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1"/>
    </row>
    <row r="303" spans="2:105" x14ac:dyDescent="0.25">
      <c r="B303" s="200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1"/>
    </row>
    <row r="304" spans="2:105" x14ac:dyDescent="0.25">
      <c r="B304" s="200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1"/>
    </row>
    <row r="305" spans="2:105" x14ac:dyDescent="0.25">
      <c r="B305" s="200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1"/>
    </row>
    <row r="306" spans="2:105" x14ac:dyDescent="0.25">
      <c r="B306" s="200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1"/>
    </row>
    <row r="307" spans="2:105" x14ac:dyDescent="0.25">
      <c r="B307" s="200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1"/>
    </row>
    <row r="308" spans="2:105" x14ac:dyDescent="0.25">
      <c r="B308" s="200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1"/>
    </row>
    <row r="309" spans="2:105" x14ac:dyDescent="0.25">
      <c r="B309" s="200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1"/>
    </row>
    <row r="310" spans="2:105" x14ac:dyDescent="0.25">
      <c r="B310" s="200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1"/>
    </row>
    <row r="311" spans="2:105" x14ac:dyDescent="0.25">
      <c r="B311" s="200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1"/>
    </row>
    <row r="312" spans="2:105" x14ac:dyDescent="0.25">
      <c r="B312" s="200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1"/>
    </row>
    <row r="313" spans="2:105" x14ac:dyDescent="0.25">
      <c r="B313" s="200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1"/>
    </row>
    <row r="314" spans="2:105" x14ac:dyDescent="0.25">
      <c r="B314" s="200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1"/>
    </row>
    <row r="315" spans="2:105" x14ac:dyDescent="0.25">
      <c r="B315" s="200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1"/>
    </row>
    <row r="316" spans="2:105" x14ac:dyDescent="0.25">
      <c r="B316" s="200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1"/>
    </row>
    <row r="317" spans="2:105" x14ac:dyDescent="0.25">
      <c r="B317" s="200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1"/>
    </row>
    <row r="318" spans="2:105" x14ac:dyDescent="0.25">
      <c r="B318" s="200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1"/>
    </row>
    <row r="319" spans="2:105" x14ac:dyDescent="0.25">
      <c r="B319" s="200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1"/>
    </row>
    <row r="320" spans="2:105" x14ac:dyDescent="0.25">
      <c r="B320" s="200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1"/>
    </row>
    <row r="321" spans="2:105" x14ac:dyDescent="0.25">
      <c r="B321" s="200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1"/>
    </row>
    <row r="322" spans="2:105" x14ac:dyDescent="0.25">
      <c r="B322" s="200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1"/>
    </row>
    <row r="323" spans="2:105" x14ac:dyDescent="0.25">
      <c r="B323" s="200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1"/>
    </row>
    <row r="324" spans="2:105" x14ac:dyDescent="0.25">
      <c r="B324" s="200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1"/>
    </row>
    <row r="325" spans="2:105" x14ac:dyDescent="0.25">
      <c r="B325" s="200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1"/>
    </row>
    <row r="326" spans="2:105" x14ac:dyDescent="0.25">
      <c r="B326" s="200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1"/>
    </row>
    <row r="327" spans="2:105" x14ac:dyDescent="0.25">
      <c r="B327" s="200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1"/>
    </row>
    <row r="328" spans="2:105" x14ac:dyDescent="0.25">
      <c r="B328" s="200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1"/>
    </row>
    <row r="329" spans="2:105" x14ac:dyDescent="0.25">
      <c r="B329" s="200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1"/>
    </row>
    <row r="330" spans="2:105" x14ac:dyDescent="0.25">
      <c r="B330" s="200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1"/>
    </row>
    <row r="331" spans="2:105" x14ac:dyDescent="0.25">
      <c r="B331" s="200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1"/>
    </row>
    <row r="332" spans="2:105" x14ac:dyDescent="0.25">
      <c r="B332" s="200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1"/>
    </row>
    <row r="333" spans="2:105" x14ac:dyDescent="0.25">
      <c r="B333" s="200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1"/>
    </row>
    <row r="334" spans="2:105" x14ac:dyDescent="0.25">
      <c r="B334" s="200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1"/>
    </row>
    <row r="335" spans="2:105" x14ac:dyDescent="0.25">
      <c r="B335" s="200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1"/>
    </row>
    <row r="336" spans="2:105" x14ac:dyDescent="0.25">
      <c r="B336" s="200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1"/>
    </row>
    <row r="337" spans="2:105" x14ac:dyDescent="0.25">
      <c r="B337" s="200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1"/>
    </row>
    <row r="338" spans="2:105" x14ac:dyDescent="0.25">
      <c r="B338" s="200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1"/>
    </row>
    <row r="339" spans="2:105" x14ac:dyDescent="0.25">
      <c r="B339" s="200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1"/>
    </row>
    <row r="340" spans="2:105" x14ac:dyDescent="0.25">
      <c r="B340" s="200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1"/>
    </row>
    <row r="341" spans="2:105" x14ac:dyDescent="0.25">
      <c r="B341" s="200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1"/>
    </row>
    <row r="342" spans="2:105" x14ac:dyDescent="0.25">
      <c r="B342" s="200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1"/>
    </row>
    <row r="343" spans="2:105" x14ac:dyDescent="0.25">
      <c r="B343" s="200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1"/>
    </row>
    <row r="344" spans="2:105" x14ac:dyDescent="0.25">
      <c r="B344" s="200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1"/>
    </row>
    <row r="345" spans="2:105" x14ac:dyDescent="0.25">
      <c r="B345" s="200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1"/>
    </row>
    <row r="346" spans="2:105" x14ac:dyDescent="0.25">
      <c r="B346" s="200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1"/>
    </row>
    <row r="347" spans="2:105" x14ac:dyDescent="0.25">
      <c r="B347" s="200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1"/>
    </row>
    <row r="348" spans="2:105" x14ac:dyDescent="0.25">
      <c r="B348" s="200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1"/>
    </row>
    <row r="349" spans="2:105" x14ac:dyDescent="0.25">
      <c r="B349" s="200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1"/>
    </row>
    <row r="350" spans="2:105" x14ac:dyDescent="0.25">
      <c r="B350" s="200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1"/>
    </row>
    <row r="351" spans="2:105" x14ac:dyDescent="0.25">
      <c r="B351" s="200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1"/>
    </row>
    <row r="352" spans="2:105" x14ac:dyDescent="0.25">
      <c r="B352" s="200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1"/>
    </row>
    <row r="353" spans="2:105" x14ac:dyDescent="0.25">
      <c r="B353" s="200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1"/>
    </row>
    <row r="354" spans="2:105" x14ac:dyDescent="0.25">
      <c r="B354" s="200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1"/>
    </row>
    <row r="355" spans="2:105" x14ac:dyDescent="0.25">
      <c r="B355" s="200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1"/>
    </row>
    <row r="356" spans="2:105" x14ac:dyDescent="0.25">
      <c r="B356" s="200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1"/>
    </row>
    <row r="357" spans="2:105" x14ac:dyDescent="0.25">
      <c r="B357" s="200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1"/>
    </row>
    <row r="358" spans="2:105" x14ac:dyDescent="0.25">
      <c r="B358" s="200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1"/>
    </row>
    <row r="359" spans="2:105" x14ac:dyDescent="0.25">
      <c r="B359" s="200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1"/>
    </row>
    <row r="360" spans="2:105" x14ac:dyDescent="0.25">
      <c r="B360" s="200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1"/>
    </row>
    <row r="361" spans="2:105" x14ac:dyDescent="0.25">
      <c r="B361" s="200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1"/>
    </row>
    <row r="362" spans="2:105" x14ac:dyDescent="0.25">
      <c r="B362" s="200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1"/>
    </row>
    <row r="363" spans="2:105" x14ac:dyDescent="0.25">
      <c r="B363" s="200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1"/>
    </row>
    <row r="364" spans="2:105" x14ac:dyDescent="0.25">
      <c r="B364" s="200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1"/>
    </row>
    <row r="365" spans="2:105" x14ac:dyDescent="0.25">
      <c r="B365" s="200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1"/>
    </row>
    <row r="366" spans="2:105" x14ac:dyDescent="0.25">
      <c r="B366" s="200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1"/>
    </row>
    <row r="367" spans="2:105" x14ac:dyDescent="0.25">
      <c r="B367" s="200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1"/>
    </row>
    <row r="368" spans="2:105" x14ac:dyDescent="0.25">
      <c r="B368" s="200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1"/>
    </row>
    <row r="369" spans="2:105" x14ac:dyDescent="0.25">
      <c r="B369" s="200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1"/>
    </row>
    <row r="370" spans="2:105" x14ac:dyDescent="0.25">
      <c r="B370" s="200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1"/>
    </row>
    <row r="371" spans="2:105" x14ac:dyDescent="0.25">
      <c r="B371" s="200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1"/>
    </row>
    <row r="372" spans="2:105" x14ac:dyDescent="0.25">
      <c r="B372" s="200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1"/>
    </row>
    <row r="373" spans="2:105" x14ac:dyDescent="0.25">
      <c r="B373" s="200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1"/>
    </row>
    <row r="374" spans="2:105" x14ac:dyDescent="0.25">
      <c r="B374" s="200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1"/>
    </row>
    <row r="375" spans="2:105" x14ac:dyDescent="0.25">
      <c r="B375" s="200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1"/>
    </row>
    <row r="376" spans="2:105" x14ac:dyDescent="0.25">
      <c r="B376" s="200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1"/>
    </row>
    <row r="377" spans="2:105" x14ac:dyDescent="0.25">
      <c r="B377" s="200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1"/>
    </row>
    <row r="378" spans="2:105" x14ac:dyDescent="0.25">
      <c r="B378" s="200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1"/>
    </row>
    <row r="379" spans="2:105" x14ac:dyDescent="0.25">
      <c r="B379" s="200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1"/>
    </row>
    <row r="380" spans="2:105" x14ac:dyDescent="0.25">
      <c r="B380" s="200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1"/>
    </row>
    <row r="381" spans="2:105" x14ac:dyDescent="0.25">
      <c r="B381" s="200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1"/>
    </row>
    <row r="382" spans="2:105" x14ac:dyDescent="0.25">
      <c r="B382" s="200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1"/>
    </row>
    <row r="383" spans="2:105" x14ac:dyDescent="0.25">
      <c r="B383" s="200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1"/>
    </row>
    <row r="384" spans="2:105" x14ac:dyDescent="0.25">
      <c r="B384" s="200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1"/>
    </row>
    <row r="385" spans="2:105" x14ac:dyDescent="0.25">
      <c r="B385" s="200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1"/>
    </row>
    <row r="386" spans="2:105" x14ac:dyDescent="0.25">
      <c r="B386" s="200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1"/>
    </row>
    <row r="387" spans="2:105" x14ac:dyDescent="0.25">
      <c r="B387" s="200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1"/>
    </row>
    <row r="388" spans="2:105" x14ac:dyDescent="0.25">
      <c r="B388" s="200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1"/>
    </row>
    <row r="389" spans="2:105" x14ac:dyDescent="0.25">
      <c r="B389" s="200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1"/>
    </row>
    <row r="390" spans="2:105" x14ac:dyDescent="0.25">
      <c r="B390" s="200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1"/>
    </row>
    <row r="391" spans="2:105" x14ac:dyDescent="0.25">
      <c r="B391" s="200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1"/>
    </row>
    <row r="392" spans="2:105" x14ac:dyDescent="0.25">
      <c r="B392" s="200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1"/>
    </row>
    <row r="393" spans="2:105" x14ac:dyDescent="0.25">
      <c r="B393" s="200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1"/>
    </row>
    <row r="394" spans="2:105" x14ac:dyDescent="0.25">
      <c r="B394" s="200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1"/>
    </row>
    <row r="395" spans="2:105" x14ac:dyDescent="0.25">
      <c r="B395" s="200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1"/>
    </row>
    <row r="396" spans="2:105" x14ac:dyDescent="0.25">
      <c r="B396" s="200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1"/>
    </row>
    <row r="397" spans="2:105" x14ac:dyDescent="0.25">
      <c r="B397" s="200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1"/>
    </row>
    <row r="398" spans="2:105" x14ac:dyDescent="0.25">
      <c r="B398" s="200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1"/>
    </row>
    <row r="399" spans="2:105" x14ac:dyDescent="0.25">
      <c r="B399" s="200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1"/>
    </row>
    <row r="400" spans="2:105" x14ac:dyDescent="0.25">
      <c r="B400" s="200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1"/>
    </row>
    <row r="401" spans="2:105" x14ac:dyDescent="0.25">
      <c r="B401" s="200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1"/>
    </row>
    <row r="402" spans="2:105" ht="15.75" thickBot="1" x14ac:dyDescent="0.3">
      <c r="B402" s="202"/>
      <c r="C402" s="20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  <c r="AC402" s="203"/>
      <c r="AD402" s="203"/>
      <c r="AE402" s="203"/>
      <c r="AF402" s="203"/>
      <c r="AG402" s="203"/>
      <c r="AH402" s="203"/>
      <c r="AI402" s="203"/>
      <c r="AJ402" s="203"/>
      <c r="AK402" s="203"/>
      <c r="AL402" s="203"/>
      <c r="AM402" s="203"/>
      <c r="AN402" s="203"/>
      <c r="AO402" s="203"/>
      <c r="AP402" s="203"/>
      <c r="AQ402" s="203"/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H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  <c r="BW402" s="203"/>
      <c r="BX402" s="203"/>
      <c r="BY402" s="203"/>
      <c r="BZ402" s="203"/>
      <c r="CA402" s="203"/>
      <c r="CB402" s="203"/>
      <c r="CC402" s="203"/>
      <c r="CD402" s="203"/>
      <c r="CE402" s="203"/>
      <c r="CF402" s="203"/>
      <c r="CG402" s="203"/>
      <c r="CH402" s="203"/>
      <c r="CI402" s="203"/>
      <c r="CJ402" s="203"/>
      <c r="CK402" s="203"/>
      <c r="CL402" s="203"/>
      <c r="CM402" s="203"/>
      <c r="CN402" s="203"/>
      <c r="CO402" s="203"/>
      <c r="CP402" s="203"/>
      <c r="CQ402" s="203"/>
      <c r="CR402" s="203"/>
      <c r="CS402" s="203"/>
      <c r="CT402" s="203"/>
      <c r="CU402" s="203"/>
      <c r="CV402" s="203"/>
      <c r="CW402" s="203"/>
      <c r="CX402" s="203"/>
      <c r="CY402" s="203"/>
      <c r="CZ402" s="203"/>
      <c r="DA402" s="20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2021-05-05T15:39:17Z</dcterms:modified>
</cp:coreProperties>
</file>